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1.xml" ContentType="application/xml"/>
  <Override PartName="/customXml/itemProps11.xml" ContentType="application/vnd.openxmlformats-officedocument.customXmlProperties+xml"/>
  <Override PartName="/xl/worksheets/sheet31.xml" ContentType="application/vnd.openxmlformats-officedocument.spreadsheetml.worksheet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xl/worksheets/sheet22.xml" ContentType="application/vnd.openxmlformats-officedocument.spreadsheetml.worksheet+xml"/>
  <Override PartName="/xl/tables/table22.xml" ContentType="application/vnd.openxmlformats-officedocument.spreadsheetml.table+xml"/>
  <Override PartName="/xl/worksheets/sheet13.xml" ContentType="application/vnd.openxmlformats-officedocument.spreadsheetml.worksheet+xml"/>
  <Override PartName="/xl/tables/table13.xml" ContentType="application/vnd.openxmlformats-officedocument.spreadsheetml.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customXml/item32.xml" ContentType="application/xml"/>
  <Override PartName="/customXml/itemProps32.xml" ContentType="application/vnd.openxmlformats-officedocument.customXmlProperties+xml"/>
  <Override PartName="/xl/theme/theme11.xml" ContentType="application/vnd.openxmlformats-officedocument.theme+xml"/>
  <Override PartName="/customXml/item23.xml" ContentType="application/xml"/>
  <Override PartName="/customXml/itemProps23.xml" ContentType="application/vnd.openxmlformats-officedocument.customXml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bookViews>
    <workbookView xWindow="-108" yWindow="-108" windowWidth="23256" windowHeight="12720" xr2:uid="{00000000-000D-0000-FFFF-FFFF00000000}"/>
  </bookViews>
  <sheets>
    <sheet name="Revenues (sales)" sheetId="2" r:id="rId1"/>
    <sheet name="Cost of sales" sheetId="3" r:id="rId2"/>
    <sheet name="Expenses" sheetId="4" r:id="rId3"/>
  </sheets>
  <definedNames>
    <definedName name="Company_Name">'Revenues (sales)'!$B$2</definedName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'Revenues (sales)'!#REF!</definedName>
    <definedName name="FYStartYear">'Revenues (sales)'!#REF!</definedName>
    <definedName name="_xlnm.Print_Titles" localSheetId="1">'Cost of sales'!$6:$6</definedName>
    <definedName name="_xlnm.Print_Titles" localSheetId="2">Expenses!$6:$6</definedName>
    <definedName name="_xlnm.Print_Titles" localSheetId="0">'Revenues (sales)'!$6:$6</definedName>
    <definedName name="Projection_Period_Title">'Revenues (sales)'!#REF!</definedName>
    <definedName name="Title1">Revenue[[#Headers],[REVENUES (SALES)]]</definedName>
    <definedName name="Title2">CostofSales[[#Headers],[COST OF SALES]]</definedName>
    <definedName name="Title3">tblExpenses[[#Headers],[EXPENSES]]</definedName>
    <definedName name="Wksht_Title">'Revenues (sales)'!$B$4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" i="4" l="1"/>
  <c r="O26" i="4"/>
  <c r="N26" i="4"/>
  <c r="M26" i="4"/>
  <c r="AA14" i="4" s="1"/>
  <c r="L26" i="4"/>
  <c r="Z9" i="4" s="1"/>
  <c r="K26" i="4"/>
  <c r="Y15" i="4" s="1"/>
  <c r="J26" i="4"/>
  <c r="X7" i="4" s="1"/>
  <c r="I26" i="4"/>
  <c r="W10" i="4" s="1"/>
  <c r="H26" i="4"/>
  <c r="V9" i="4" s="1"/>
  <c r="G26" i="4"/>
  <c r="U16" i="4" s="1"/>
  <c r="F26" i="4"/>
  <c r="E26" i="4"/>
  <c r="S14" i="4" s="1"/>
  <c r="D26" i="4"/>
  <c r="R19" i="4" s="1"/>
  <c r="P7" i="3"/>
  <c r="P8" i="3"/>
  <c r="P9" i="3"/>
  <c r="P10" i="3"/>
  <c r="P11" i="3"/>
  <c r="P12" i="3"/>
  <c r="P13" i="3"/>
  <c r="Q14" i="3"/>
  <c r="Y7" i="4" l="1"/>
  <c r="V15" i="4"/>
  <c r="AB13" i="4"/>
  <c r="V14" i="4"/>
  <c r="V26" i="4"/>
  <c r="R24" i="4"/>
  <c r="Z18" i="4"/>
  <c r="U24" i="4"/>
  <c r="U23" i="4"/>
  <c r="R8" i="4"/>
  <c r="U10" i="4"/>
  <c r="R9" i="4"/>
  <c r="AC18" i="4"/>
  <c r="X18" i="4"/>
  <c r="U9" i="4"/>
  <c r="Z20" i="4"/>
  <c r="R25" i="4"/>
  <c r="R12" i="4"/>
  <c r="AC8" i="4"/>
  <c r="X10" i="4"/>
  <c r="T18" i="4"/>
  <c r="R18" i="4"/>
  <c r="R20" i="4"/>
  <c r="Z12" i="4"/>
  <c r="AC19" i="4"/>
  <c r="R17" i="4"/>
  <c r="AC7" i="4"/>
  <c r="V16" i="4"/>
  <c r="S9" i="4"/>
  <c r="AB12" i="4"/>
  <c r="AA7" i="4"/>
  <c r="AC17" i="4"/>
  <c r="AB22" i="4"/>
  <c r="AB11" i="4"/>
  <c r="U19" i="4"/>
  <c r="U8" i="4"/>
  <c r="T13" i="4"/>
  <c r="AC16" i="4"/>
  <c r="AB21" i="4"/>
  <c r="AB10" i="4"/>
  <c r="V24" i="4"/>
  <c r="V13" i="4"/>
  <c r="U18" i="4"/>
  <c r="U7" i="4"/>
  <c r="T12" i="4"/>
  <c r="AC24" i="4"/>
  <c r="AC10" i="4"/>
  <c r="AB18" i="4"/>
  <c r="AA17" i="4"/>
  <c r="Y23" i="4"/>
  <c r="V21" i="4"/>
  <c r="V7" i="4"/>
  <c r="U15" i="4"/>
  <c r="T20" i="4"/>
  <c r="S25" i="4"/>
  <c r="R16" i="4"/>
  <c r="AC23" i="4"/>
  <c r="AC9" i="4"/>
  <c r="AB14" i="4"/>
  <c r="AA15" i="4"/>
  <c r="V20" i="4"/>
  <c r="U25" i="4"/>
  <c r="U11" i="4"/>
  <c r="T19" i="4"/>
  <c r="S17" i="4"/>
  <c r="AA9" i="4"/>
  <c r="T14" i="4"/>
  <c r="AC15" i="4"/>
  <c r="AB20" i="4"/>
  <c r="AA25" i="4"/>
  <c r="V23" i="4"/>
  <c r="V12" i="4"/>
  <c r="U17" i="4"/>
  <c r="T22" i="4"/>
  <c r="T11" i="4"/>
  <c r="R10" i="4"/>
  <c r="AC25" i="4"/>
  <c r="AC11" i="4"/>
  <c r="AB19" i="4"/>
  <c r="AA23" i="4"/>
  <c r="Z10" i="4"/>
  <c r="V22" i="4"/>
  <c r="V8" i="4"/>
  <c r="T21" i="4"/>
  <c r="T10" i="4"/>
  <c r="W21" i="4"/>
  <c r="AA21" i="4"/>
  <c r="Z16" i="4"/>
  <c r="Y11" i="4"/>
  <c r="W25" i="4"/>
  <c r="S21" i="4"/>
  <c r="Z26" i="4"/>
  <c r="R13" i="4"/>
  <c r="R21" i="4"/>
  <c r="AC22" i="4"/>
  <c r="AC14" i="4"/>
  <c r="AB25" i="4"/>
  <c r="AB17" i="4"/>
  <c r="AB9" i="4"/>
  <c r="AA20" i="4"/>
  <c r="AA12" i="4"/>
  <c r="Z23" i="4"/>
  <c r="Z15" i="4"/>
  <c r="Z7" i="4"/>
  <c r="Y18" i="4"/>
  <c r="Y10" i="4"/>
  <c r="X21" i="4"/>
  <c r="X13" i="4"/>
  <c r="W24" i="4"/>
  <c r="W16" i="4"/>
  <c r="W8" i="4"/>
  <c r="V19" i="4"/>
  <c r="V11" i="4"/>
  <c r="U22" i="4"/>
  <c r="U14" i="4"/>
  <c r="T25" i="4"/>
  <c r="T17" i="4"/>
  <c r="T9" i="4"/>
  <c r="S20" i="4"/>
  <c r="S12" i="4"/>
  <c r="S26" i="4"/>
  <c r="AA26" i="4"/>
  <c r="Z24" i="4"/>
  <c r="Y19" i="4"/>
  <c r="X14" i="4"/>
  <c r="W9" i="4"/>
  <c r="R26" i="4"/>
  <c r="R14" i="4"/>
  <c r="R22" i="4"/>
  <c r="AC21" i="4"/>
  <c r="AC13" i="4"/>
  <c r="AB24" i="4"/>
  <c r="AB16" i="4"/>
  <c r="AB8" i="4"/>
  <c r="AA19" i="4"/>
  <c r="AA11" i="4"/>
  <c r="Z22" i="4"/>
  <c r="Z14" i="4"/>
  <c r="Y25" i="4"/>
  <c r="Y17" i="4"/>
  <c r="Y9" i="4"/>
  <c r="X20" i="4"/>
  <c r="X12" i="4"/>
  <c r="W23" i="4"/>
  <c r="W15" i="4"/>
  <c r="W7" i="4"/>
  <c r="V18" i="4"/>
  <c r="V10" i="4"/>
  <c r="U21" i="4"/>
  <c r="U13" i="4"/>
  <c r="T24" i="4"/>
  <c r="T16" i="4"/>
  <c r="T8" i="4"/>
  <c r="S19" i="4"/>
  <c r="S11" i="4"/>
  <c r="T26" i="4"/>
  <c r="AB26" i="4"/>
  <c r="W13" i="4"/>
  <c r="AA13" i="4"/>
  <c r="Z8" i="4"/>
  <c r="X22" i="4"/>
  <c r="W17" i="4"/>
  <c r="S13" i="4"/>
  <c r="R7" i="4"/>
  <c r="R15" i="4"/>
  <c r="R23" i="4"/>
  <c r="AC20" i="4"/>
  <c r="AC12" i="4"/>
  <c r="AB23" i="4"/>
  <c r="AB15" i="4"/>
  <c r="AB7" i="4"/>
  <c r="AA18" i="4"/>
  <c r="AA10" i="4"/>
  <c r="Z21" i="4"/>
  <c r="Z13" i="4"/>
  <c r="Y24" i="4"/>
  <c r="Y16" i="4"/>
  <c r="Y8" i="4"/>
  <c r="X19" i="4"/>
  <c r="X11" i="4"/>
  <c r="W22" i="4"/>
  <c r="W14" i="4"/>
  <c r="V25" i="4"/>
  <c r="V17" i="4"/>
  <c r="U20" i="4"/>
  <c r="U12" i="4"/>
  <c r="T23" i="4"/>
  <c r="T15" i="4"/>
  <c r="T7" i="4"/>
  <c r="S18" i="4"/>
  <c r="S10" i="4"/>
  <c r="U26" i="4"/>
  <c r="AC26" i="4"/>
  <c r="AA24" i="4"/>
  <c r="AA16" i="4"/>
  <c r="AA8" i="4"/>
  <c r="Z19" i="4"/>
  <c r="Z11" i="4"/>
  <c r="Y22" i="4"/>
  <c r="Y14" i="4"/>
  <c r="X25" i="4"/>
  <c r="X17" i="4"/>
  <c r="X9" i="4"/>
  <c r="W20" i="4"/>
  <c r="W12" i="4"/>
  <c r="S24" i="4"/>
  <c r="S16" i="4"/>
  <c r="S8" i="4"/>
  <c r="W26" i="4"/>
  <c r="Y21" i="4"/>
  <c r="Y13" i="4"/>
  <c r="X16" i="4"/>
  <c r="X8" i="4"/>
  <c r="W19" i="4"/>
  <c r="W11" i="4"/>
  <c r="S23" i="4"/>
  <c r="S15" i="4"/>
  <c r="S7" i="4"/>
  <c r="X26" i="4"/>
  <c r="X24" i="4"/>
  <c r="R11" i="4"/>
  <c r="AA22" i="4"/>
  <c r="Z25" i="4"/>
  <c r="Z17" i="4"/>
  <c r="Y20" i="4"/>
  <c r="Y12" i="4"/>
  <c r="X23" i="4"/>
  <c r="X15" i="4"/>
  <c r="W18" i="4"/>
  <c r="S22" i="4"/>
  <c r="Y26" i="4"/>
  <c r="O14" i="3"/>
  <c r="N14" i="3"/>
  <c r="M14" i="3"/>
  <c r="L14" i="3"/>
  <c r="K14" i="3"/>
  <c r="J14" i="3"/>
  <c r="I14" i="3"/>
  <c r="H14" i="3"/>
  <c r="G14" i="3"/>
  <c r="F14" i="3"/>
  <c r="E14" i="3"/>
  <c r="D14" i="3"/>
  <c r="Y13" i="3" l="1"/>
  <c r="Y10" i="3"/>
  <c r="Y8" i="3"/>
  <c r="Y9" i="3"/>
  <c r="Y11" i="3"/>
  <c r="Y7" i="3"/>
  <c r="Y14" i="3"/>
  <c r="Y12" i="3"/>
  <c r="Z9" i="3"/>
  <c r="Z10" i="3"/>
  <c r="Z14" i="3"/>
  <c r="Z7" i="3"/>
  <c r="Z11" i="3"/>
  <c r="Z12" i="3"/>
  <c r="Z13" i="3"/>
  <c r="Z8" i="3"/>
  <c r="X12" i="3"/>
  <c r="X11" i="3"/>
  <c r="X13" i="3"/>
  <c r="X14" i="3"/>
  <c r="X7" i="3"/>
  <c r="X10" i="3"/>
  <c r="X8" i="3"/>
  <c r="X9" i="3"/>
  <c r="AB8" i="3"/>
  <c r="AB13" i="3"/>
  <c r="AB14" i="3"/>
  <c r="AB7" i="3"/>
  <c r="AB9" i="3"/>
  <c r="AB12" i="3"/>
  <c r="AB10" i="3"/>
  <c r="AB11" i="3"/>
  <c r="R7" i="3"/>
  <c r="P14" i="3"/>
  <c r="R12" i="3"/>
  <c r="R8" i="3"/>
  <c r="R9" i="3"/>
  <c r="R10" i="3"/>
  <c r="R14" i="3"/>
  <c r="R11" i="3"/>
  <c r="R13" i="3"/>
  <c r="S7" i="3"/>
  <c r="S11" i="3"/>
  <c r="S12" i="3"/>
  <c r="S8" i="3"/>
  <c r="S10" i="3"/>
  <c r="S14" i="3"/>
  <c r="S13" i="3"/>
  <c r="S9" i="3"/>
  <c r="AA7" i="3"/>
  <c r="AA13" i="3"/>
  <c r="AA8" i="3"/>
  <c r="AA10" i="3"/>
  <c r="AA14" i="3"/>
  <c r="AA9" i="3"/>
  <c r="AA11" i="3"/>
  <c r="AA12" i="3"/>
  <c r="T7" i="3"/>
  <c r="T8" i="3"/>
  <c r="T9" i="3"/>
  <c r="T11" i="3"/>
  <c r="T14" i="3"/>
  <c r="T10" i="3"/>
  <c r="T12" i="3"/>
  <c r="T13" i="3"/>
  <c r="U14" i="3"/>
  <c r="U9" i="3"/>
  <c r="U10" i="3"/>
  <c r="U12" i="3"/>
  <c r="U7" i="3"/>
  <c r="U8" i="3"/>
  <c r="U11" i="3"/>
  <c r="U13" i="3"/>
  <c r="AC14" i="3"/>
  <c r="AC9" i="3"/>
  <c r="AC12" i="3"/>
  <c r="AC13" i="3"/>
  <c r="AC10" i="3"/>
  <c r="AC7" i="3"/>
  <c r="AC11" i="3"/>
  <c r="AC8" i="3"/>
  <c r="V10" i="3"/>
  <c r="V13" i="3"/>
  <c r="V7" i="3"/>
  <c r="V9" i="3"/>
  <c r="V14" i="3"/>
  <c r="V11" i="3"/>
  <c r="V8" i="3"/>
  <c r="V12" i="3"/>
  <c r="W11" i="3"/>
  <c r="W7" i="3"/>
  <c r="W8" i="3"/>
  <c r="W12" i="3"/>
  <c r="W10" i="3"/>
  <c r="W14" i="3"/>
  <c r="W13" i="3"/>
  <c r="W9" i="3"/>
  <c r="B4" i="4"/>
  <c r="P7" i="4" l="1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B4" i="3" l="1"/>
  <c r="P7" i="2" l="1"/>
  <c r="P8" i="2"/>
  <c r="P9" i="2"/>
  <c r="P10" i="2"/>
  <c r="P11" i="2"/>
  <c r="P12" i="2"/>
  <c r="P13" i="2"/>
  <c r="D14" i="2"/>
  <c r="E14" i="2"/>
  <c r="F14" i="2"/>
  <c r="G14" i="2"/>
  <c r="H14" i="2"/>
  <c r="I14" i="2"/>
  <c r="J14" i="2"/>
  <c r="K14" i="2"/>
  <c r="L14" i="2"/>
  <c r="M14" i="2"/>
  <c r="N14" i="2"/>
  <c r="O14" i="2"/>
  <c r="Q14" i="2"/>
  <c r="L15" i="3" l="1"/>
  <c r="L27" i="4" s="1"/>
  <c r="D15" i="3"/>
  <c r="D27" i="4" s="1"/>
  <c r="K15" i="3"/>
  <c r="K27" i="4" s="1"/>
  <c r="I15" i="3"/>
  <c r="I27" i="4" s="1"/>
  <c r="O15" i="3"/>
  <c r="O27" i="4" s="1"/>
  <c r="G15" i="3"/>
  <c r="G27" i="4" s="1"/>
  <c r="J15" i="3"/>
  <c r="J27" i="4" s="1"/>
  <c r="H15" i="3"/>
  <c r="H27" i="4" s="1"/>
  <c r="N15" i="3"/>
  <c r="N27" i="4" s="1"/>
  <c r="F15" i="3"/>
  <c r="F27" i="4" s="1"/>
  <c r="M15" i="3"/>
  <c r="M27" i="4" s="1"/>
  <c r="E15" i="3"/>
  <c r="E27" i="4" s="1"/>
  <c r="Z7" i="2"/>
  <c r="R7" i="2"/>
  <c r="Y8" i="2"/>
  <c r="X8" i="2"/>
  <c r="AC8" i="2"/>
  <c r="U8" i="2"/>
  <c r="W7" i="2"/>
  <c r="AB8" i="2"/>
  <c r="T8" i="2"/>
  <c r="V7" i="2"/>
  <c r="AA7" i="2"/>
  <c r="S7" i="2"/>
  <c r="AA12" i="2"/>
  <c r="AA8" i="2"/>
  <c r="AA10" i="2"/>
  <c r="Y13" i="2"/>
  <c r="W12" i="2"/>
  <c r="Y11" i="2"/>
  <c r="W10" i="2"/>
  <c r="Y9" i="2"/>
  <c r="W8" i="2"/>
  <c r="Y7" i="2"/>
  <c r="AC13" i="2"/>
  <c r="AC11" i="2"/>
  <c r="AC9" i="2"/>
  <c r="AC7" i="2"/>
  <c r="U13" i="2"/>
  <c r="S12" i="2"/>
  <c r="U11" i="2"/>
  <c r="S10" i="2"/>
  <c r="U9" i="2"/>
  <c r="S8" i="2"/>
  <c r="U7" i="2"/>
  <c r="AB13" i="2"/>
  <c r="X13" i="2"/>
  <c r="T13" i="2"/>
  <c r="Z12" i="2"/>
  <c r="V12" i="2"/>
  <c r="R12" i="2"/>
  <c r="AB11" i="2"/>
  <c r="X11" i="2"/>
  <c r="T11" i="2"/>
  <c r="Z10" i="2"/>
  <c r="V10" i="2"/>
  <c r="R10" i="2"/>
  <c r="AB9" i="2"/>
  <c r="X9" i="2"/>
  <c r="T9" i="2"/>
  <c r="Z8" i="2"/>
  <c r="V8" i="2"/>
  <c r="R8" i="2"/>
  <c r="AB7" i="2"/>
  <c r="X7" i="2"/>
  <c r="T7" i="2"/>
  <c r="P14" i="2"/>
  <c r="AA13" i="2"/>
  <c r="W13" i="2"/>
  <c r="S13" i="2"/>
  <c r="AC12" i="2"/>
  <c r="Y12" i="2"/>
  <c r="U12" i="2"/>
  <c r="AA11" i="2"/>
  <c r="W11" i="2"/>
  <c r="S11" i="2"/>
  <c r="AC10" i="2"/>
  <c r="Y10" i="2"/>
  <c r="U10" i="2"/>
  <c r="AA9" i="2"/>
  <c r="W9" i="2"/>
  <c r="S9" i="2"/>
  <c r="Z13" i="2"/>
  <c r="V13" i="2"/>
  <c r="R13" i="2"/>
  <c r="AB12" i="2"/>
  <c r="X12" i="2"/>
  <c r="T12" i="2"/>
  <c r="Z11" i="2"/>
  <c r="V11" i="2"/>
  <c r="R11" i="2"/>
  <c r="AB10" i="2"/>
  <c r="X10" i="2"/>
  <c r="T10" i="2"/>
  <c r="Z9" i="2"/>
  <c r="V9" i="2"/>
  <c r="R9" i="2"/>
  <c r="P15" i="3" l="1"/>
  <c r="AD10" i="2"/>
  <c r="U14" i="2"/>
  <c r="S14" i="2"/>
  <c r="Y14" i="2"/>
  <c r="AA14" i="2"/>
  <c r="Z14" i="2"/>
  <c r="V14" i="2"/>
  <c r="W14" i="2"/>
  <c r="R14" i="2"/>
  <c r="AC14" i="2"/>
  <c r="AD11" i="2"/>
  <c r="AD8" i="2"/>
  <c r="AD12" i="2"/>
  <c r="T14" i="2"/>
  <c r="AD9" i="2"/>
  <c r="AD13" i="2"/>
  <c r="AB14" i="2"/>
  <c r="AD7" i="2"/>
  <c r="X14" i="2"/>
  <c r="AD14" i="2" l="1"/>
  <c r="B2" i="3" l="1"/>
  <c r="B2" i="4"/>
  <c r="AD14" i="3" l="1"/>
  <c r="AD8" i="3"/>
  <c r="AD12" i="3"/>
  <c r="AD7" i="3"/>
  <c r="AD10" i="3"/>
  <c r="AD9" i="3"/>
  <c r="AD13" i="3"/>
  <c r="AD11" i="3"/>
  <c r="P26" i="4"/>
  <c r="AD26" i="4" l="1"/>
  <c r="P27" i="4"/>
  <c r="AD13" i="4"/>
  <c r="AD9" i="4"/>
  <c r="AD22" i="4"/>
  <c r="AD24" i="4"/>
  <c r="AD16" i="4"/>
  <c r="AD8" i="4"/>
  <c r="AD18" i="4"/>
  <c r="AD7" i="4"/>
  <c r="AD20" i="4"/>
  <c r="AD14" i="4"/>
  <c r="AD19" i="4"/>
  <c r="AD25" i="4"/>
  <c r="AD11" i="4"/>
  <c r="AD12" i="4"/>
  <c r="AD23" i="4"/>
  <c r="AD21" i="4"/>
  <c r="AD15" i="4"/>
  <c r="AD10" i="4"/>
  <c r="AD17" i="4"/>
</calcChain>
</file>

<file path=xl/sharedStrings.xml><?xml version="1.0" encoding="utf-8"?>
<sst xmlns="http://schemas.openxmlformats.org/spreadsheetml/2006/main" count="149" uniqueCount="70">
  <si>
    <t>COMPANY NAME</t>
  </si>
  <si>
    <t>PROFIT &amp; LOSS PROJECTION</t>
  </si>
  <si>
    <t>JAN</t>
  </si>
  <si>
    <t>REVENUES (SALES)</t>
  </si>
  <si>
    <t>TREND</t>
  </si>
  <si>
    <t>YEARLY</t>
  </si>
  <si>
    <t>IND %</t>
  </si>
  <si>
    <t>JAN %</t>
  </si>
  <si>
    <t>FEB %</t>
  </si>
  <si>
    <t>MAR %</t>
  </si>
  <si>
    <t>APR %</t>
  </si>
  <si>
    <t>MAY %</t>
  </si>
  <si>
    <t>JUN %</t>
  </si>
  <si>
    <t>JUL %</t>
  </si>
  <si>
    <t>AUG %</t>
  </si>
  <si>
    <t>SEP %</t>
  </si>
  <si>
    <t>OCT %</t>
  </si>
  <si>
    <t>NOV %</t>
  </si>
  <si>
    <t>DEC %</t>
  </si>
  <si>
    <t>YEAR %</t>
  </si>
  <si>
    <t>Revenue 1</t>
  </si>
  <si>
    <t>Revenue 2</t>
  </si>
  <si>
    <t>Revenue 3</t>
  </si>
  <si>
    <t>Revenue 4</t>
  </si>
  <si>
    <t>Revenue 5</t>
  </si>
  <si>
    <t>Revenue 6</t>
  </si>
  <si>
    <t>Revenue 7</t>
  </si>
  <si>
    <t>TOTAL SALES</t>
  </si>
  <si>
    <t>COST OF SALES</t>
  </si>
  <si>
    <t>Cost 1</t>
  </si>
  <si>
    <t>Cost 2</t>
  </si>
  <si>
    <t>Cost 3</t>
  </si>
  <si>
    <t>Cost 4</t>
  </si>
  <si>
    <t>Cost 5</t>
  </si>
  <si>
    <t>Cost 6</t>
  </si>
  <si>
    <t>Cost 7</t>
  </si>
  <si>
    <t>TOTAL COST OF SALES</t>
  </si>
  <si>
    <t>GROSS PROFIT</t>
  </si>
  <si>
    <t>EXPENSES</t>
  </si>
  <si>
    <t xml:space="preserve">Salary expenses </t>
  </si>
  <si>
    <t xml:space="preserve"> </t>
  </si>
  <si>
    <t xml:space="preserve">Payroll expenses </t>
  </si>
  <si>
    <t>Outside services</t>
  </si>
  <si>
    <t>Supplies (office and operating)</t>
  </si>
  <si>
    <t>Repairs and maintenance</t>
  </si>
  <si>
    <t>Advertising</t>
  </si>
  <si>
    <t>Car, delivery and travel</t>
  </si>
  <si>
    <t>Accounting and legal</t>
  </si>
  <si>
    <t>Rent</t>
  </si>
  <si>
    <t>Telephone</t>
  </si>
  <si>
    <t>Utilities</t>
  </si>
  <si>
    <t>Insurance</t>
  </si>
  <si>
    <t>Taxes (real estate, etc.)</t>
  </si>
  <si>
    <t>Interest</t>
  </si>
  <si>
    <t>Depreciation</t>
  </si>
  <si>
    <t>Other expenses (specify)</t>
  </si>
  <si>
    <t>Misc. (unspecified)</t>
  </si>
  <si>
    <t>TOTAL EXPENSES</t>
  </si>
  <si>
    <t>NET PROFIT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</si>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</sst>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0%;;&quot;-&quot;;"/>
    <numFmt numFmtId="165" formatCode="[$-409]mmm\-yy;@"/>
    <numFmt numFmtId="166" formatCode="&quot;$&quot;#,##0.00"/>
  </numFmts>
  <fonts count="33" x14ac:knownFonts="1">
    <font>
      <sz val="11"/>
      <color theme="1"/>
      <name val="Courier New"/>
      <family val="2"/>
      <scheme val="minor"/>
    </font>
    <font>
      <sz val="11"/>
      <color theme="1"/>
      <name val="Courier New"/>
      <family val="2"/>
      <scheme val="minor"/>
    </font>
    <font>
      <b/>
      <sz val="12"/>
      <color theme="0"/>
      <name val="Courier New"/>
      <family val="2"/>
      <scheme val="minor"/>
    </font>
    <font>
      <b/>
      <sz val="12"/>
      <color theme="8"/>
      <name val="Univers"/>
      <family val="1"/>
      <scheme val="major"/>
    </font>
    <font>
      <b/>
      <sz val="22"/>
      <color theme="3"/>
      <name val="Courier New"/>
      <family val="2"/>
      <scheme val="minor"/>
    </font>
    <font>
      <b/>
      <sz val="12"/>
      <color theme="3"/>
      <name val="Courier New"/>
      <family val="2"/>
      <scheme val="minor"/>
    </font>
    <font>
      <b/>
      <sz val="11"/>
      <color theme="0"/>
      <name val="Courier New"/>
      <family val="2"/>
      <scheme val="minor"/>
    </font>
    <font>
      <sz val="11"/>
      <color theme="3"/>
      <name val="Univers"/>
      <family val="1"/>
      <scheme val="major"/>
    </font>
    <font>
      <sz val="11"/>
      <name val="Courier New"/>
      <family val="2"/>
      <scheme val="minor"/>
    </font>
    <font>
      <b/>
      <i/>
      <sz val="16"/>
      <color theme="7" tint="-0.24994659260841701"/>
      <name val="Univers"/>
      <family val="1"/>
      <scheme val="major"/>
    </font>
    <font>
      <b/>
      <i/>
      <sz val="22"/>
      <color theme="7" tint="-0.24994659260841701"/>
      <name val="Univers"/>
      <family val="1"/>
      <scheme val="major"/>
    </font>
    <font>
      <sz val="11"/>
      <color theme="1"/>
      <name val="Courier New"/>
      <family val="3"/>
      <scheme val="minor"/>
    </font>
    <font>
      <sz val="10"/>
      <color theme="1"/>
      <name val="Courier New"/>
      <family val="3"/>
      <scheme val="minor"/>
    </font>
    <font>
      <sz val="10"/>
      <name val="Courier New"/>
      <family val="3"/>
      <scheme val="minor"/>
    </font>
    <font>
      <sz val="11"/>
      <color theme="1"/>
      <name val="Univers"/>
      <family val="2"/>
      <scheme val="major"/>
    </font>
    <font>
      <b/>
      <sz val="44"/>
      <name val="Univers"/>
      <family val="2"/>
      <scheme val="major"/>
    </font>
    <font>
      <b/>
      <i/>
      <sz val="22"/>
      <color theme="7"/>
      <name val="Univers"/>
      <family val="2"/>
      <scheme val="major"/>
    </font>
    <font>
      <b/>
      <sz val="26"/>
      <name val="Univers"/>
      <family val="2"/>
      <scheme val="major"/>
    </font>
    <font>
      <b/>
      <sz val="26"/>
      <color theme="3"/>
      <name val="Univers"/>
      <family val="2"/>
      <scheme val="major"/>
    </font>
    <font>
      <b/>
      <sz val="11"/>
      <color theme="8"/>
      <name val="Univers"/>
      <family val="2"/>
      <scheme val="major"/>
    </font>
    <font>
      <b/>
      <sz val="12"/>
      <color theme="8"/>
      <name val="Univers"/>
      <family val="2"/>
      <scheme val="major"/>
    </font>
    <font>
      <b/>
      <sz val="22"/>
      <color theme="3"/>
      <name val="Univers"/>
      <family val="2"/>
      <scheme val="major"/>
    </font>
    <font>
      <sz val="10"/>
      <color theme="1"/>
      <name val="Univers"/>
      <family val="2"/>
      <scheme val="major"/>
    </font>
    <font>
      <sz val="12"/>
      <color theme="1"/>
      <name val="Univers"/>
      <family val="2"/>
      <scheme val="major"/>
    </font>
    <font>
      <b/>
      <i/>
      <sz val="22"/>
      <color theme="7" tint="-0.24994659260841701"/>
      <name val="Univers"/>
      <family val="2"/>
      <scheme val="major"/>
    </font>
    <font>
      <b/>
      <sz val="36"/>
      <name val="Univers"/>
      <family val="2"/>
      <scheme val="major"/>
    </font>
    <font>
      <sz val="11"/>
      <name val="Univers"/>
      <family val="2"/>
      <scheme val="major"/>
    </font>
    <font>
      <b/>
      <sz val="12"/>
      <color theme="1"/>
      <name val="Univers"/>
      <family val="2"/>
      <scheme val="major"/>
    </font>
    <font>
      <i/>
      <sz val="22"/>
      <color theme="3" tint="-0.499984740745262"/>
      <name val="Univers"/>
      <family val="2"/>
      <scheme val="major"/>
    </font>
    <font>
      <sz val="22"/>
      <color theme="3" tint="-0.499984740745262"/>
      <name val="Univers"/>
      <family val="2"/>
      <scheme val="major"/>
    </font>
    <font>
      <sz val="16"/>
      <color theme="3" tint="-0.499984740745262"/>
      <name val="Univers"/>
      <family val="2"/>
      <scheme val="major"/>
    </font>
    <font>
      <sz val="11"/>
      <color theme="3" tint="-0.499984740745262"/>
      <name val="Univers"/>
      <family val="2"/>
      <scheme val="major"/>
    </font>
    <font>
      <sz val="8"/>
      <name val="Courier Ne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tted">
        <color theme="3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ck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9">
    <xf numFmtId="0" fontId="0" fillId="0" borderId="0"/>
    <xf numFmtId="9" fontId="8" fillId="0" borderId="0" applyFill="0" applyBorder="0" applyProtection="0">
      <alignment horizontal="right"/>
    </xf>
    <xf numFmtId="0" fontId="4" fillId="0" borderId="0" applyNumberFormat="0" applyFill="0" applyBorder="0" applyProtection="0">
      <alignment vertical="center"/>
    </xf>
    <xf numFmtId="0" fontId="9" fillId="0" borderId="3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8" fillId="0" borderId="0" applyFill="0" applyBorder="0" applyAlignment="0" applyProtection="0"/>
    <xf numFmtId="0" fontId="1" fillId="4" borderId="1" applyNumberFormat="0" applyFont="0" applyAlignment="0" applyProtection="0"/>
    <xf numFmtId="0" fontId="2" fillId="2" borderId="0">
      <alignment horizontal="right" vertical="center" indent="1"/>
    </xf>
    <xf numFmtId="42" fontId="6" fillId="2" borderId="0" applyBorder="0" applyAlignment="0" applyProtection="0"/>
    <xf numFmtId="9" fontId="6" fillId="2" borderId="0" applyBorder="0" applyAlignment="0" applyProtection="0"/>
    <xf numFmtId="0" fontId="1" fillId="0" borderId="0">
      <alignment horizontal="right" wrapText="1" indent="1"/>
    </xf>
    <xf numFmtId="0" fontId="10" fillId="0" borderId="0" applyFill="0" applyProtection="0">
      <alignment horizontal="right" vertical="center"/>
    </xf>
    <xf numFmtId="0" fontId="3" fillId="0" borderId="0" applyFill="0" applyProtection="0">
      <alignment horizontal="right" vertical="center"/>
    </xf>
    <xf numFmtId="165" fontId="7" fillId="0" borderId="2" applyFill="0" applyProtection="0">
      <alignment horizontal="center" vertical="center"/>
    </xf>
    <xf numFmtId="0" fontId="5" fillId="0" borderId="0">
      <alignment horizontal="right" indent="1"/>
    </xf>
    <xf numFmtId="42" fontId="1" fillId="5" borderId="4" applyNumberFormat="0" applyFont="0" applyAlignment="0">
      <alignment horizontal="center"/>
    </xf>
    <xf numFmtId="42" fontId="8" fillId="3" borderId="4" applyNumberFormat="0" applyFont="0" applyAlignment="0"/>
    <xf numFmtId="42" fontId="8" fillId="6" borderId="4" applyNumberFormat="0" applyFont="0" applyAlignment="0"/>
  </cellStyleXfs>
  <cellXfs count="77">
    <xf numFmtId="0" fontId="0" fillId="0" borderId="0" xfId="0"/>
    <xf numFmtId="0" fontId="11" fillId="0" borderId="0" xfId="0" applyFont="1"/>
    <xf numFmtId="166" fontId="13" fillId="0" borderId="0" xfId="6" applyNumberFormat="1" applyFont="1" applyFill="1" applyBorder="1" applyAlignment="1">
      <alignment horizontal="center" vertical="center"/>
    </xf>
    <xf numFmtId="166" fontId="13" fillId="8" borderId="0" xfId="6" applyNumberFormat="1" applyFont="1" applyFill="1" applyBorder="1" applyAlignment="1">
      <alignment horizontal="center" vertical="center"/>
    </xf>
    <xf numFmtId="9" fontId="13" fillId="0" borderId="0" xfId="1" applyFont="1" applyFill="1" applyBorder="1" applyAlignment="1">
      <alignment horizontal="center" vertical="center"/>
    </xf>
    <xf numFmtId="9" fontId="13" fillId="8" borderId="0" xfId="1" applyFont="1" applyFill="1" applyBorder="1" applyAlignment="1">
      <alignment horizontal="center" vertical="center"/>
    </xf>
    <xf numFmtId="166" fontId="13" fillId="8" borderId="4" xfId="6" applyNumberFormat="1" applyFont="1" applyFill="1" applyBorder="1" applyAlignment="1">
      <alignment horizontal="center" vertical="center"/>
    </xf>
    <xf numFmtId="9" fontId="13" fillId="8" borderId="4" xfId="1" applyFont="1" applyFill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9" fontId="12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4" fillId="0" borderId="0" xfId="0" applyFont="1"/>
    <xf numFmtId="0" fontId="15" fillId="0" borderId="0" xfId="12" applyFont="1" applyFill="1" applyAlignment="1">
      <alignment horizontal="left"/>
    </xf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7" fillId="0" borderId="5" xfId="2" applyFont="1" applyBorder="1" applyAlignment="1">
      <alignment vertical="top"/>
    </xf>
    <xf numFmtId="0" fontId="14" fillId="0" borderId="5" xfId="0" applyFont="1" applyBorder="1"/>
    <xf numFmtId="0" fontId="18" fillId="0" borderId="5" xfId="0" applyFont="1" applyBorder="1" applyAlignment="1">
      <alignment vertical="center"/>
    </xf>
    <xf numFmtId="0" fontId="19" fillId="0" borderId="5" xfId="0" applyFont="1" applyBorder="1"/>
    <xf numFmtId="0" fontId="20" fillId="0" borderId="5" xfId="13" applyFont="1" applyBorder="1">
      <alignment horizontal="right" vertical="center"/>
    </xf>
    <xf numFmtId="0" fontId="21" fillId="0" borderId="0" xfId="2" applyFont="1" applyBorder="1">
      <alignment vertical="center"/>
    </xf>
    <xf numFmtId="0" fontId="18" fillId="0" borderId="0" xfId="0" applyFont="1" applyAlignment="1">
      <alignment vertical="center"/>
    </xf>
    <xf numFmtId="0" fontId="19" fillId="0" borderId="0" xfId="0" applyFont="1"/>
    <xf numFmtId="0" fontId="20" fillId="0" borderId="0" xfId="13" applyFont="1">
      <alignment horizontal="right" vertical="center"/>
    </xf>
    <xf numFmtId="0" fontId="22" fillId="0" borderId="0" xfId="11" applyFont="1" applyAlignment="1">
      <alignment horizontal="left" vertical="center" wrapText="1" indent="1"/>
    </xf>
    <xf numFmtId="0" fontId="22" fillId="8" borderId="0" xfId="16" applyNumberFormat="1" applyFont="1" applyFill="1" applyBorder="1" applyAlignment="1">
      <alignment horizontal="left" vertical="center" indent="1"/>
    </xf>
    <xf numFmtId="0" fontId="22" fillId="8" borderId="4" xfId="16" applyNumberFormat="1" applyFont="1" applyFill="1" applyAlignment="1">
      <alignment horizontal="left" vertical="center" indent="1"/>
    </xf>
    <xf numFmtId="0" fontId="23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left" indent="1"/>
    </xf>
    <xf numFmtId="166" fontId="12" fillId="0" borderId="0" xfId="6" applyNumberFormat="1" applyFont="1" applyFill="1" applyBorder="1" applyAlignment="1">
      <alignment horizontal="center" vertical="center"/>
    </xf>
    <xf numFmtId="166" fontId="12" fillId="3" borderId="0" xfId="17" applyNumberFormat="1" applyFont="1" applyBorder="1" applyAlignment="1">
      <alignment horizontal="center" vertical="center"/>
    </xf>
    <xf numFmtId="9" fontId="12" fillId="0" borderId="0" xfId="1" applyFont="1" applyFill="1" applyBorder="1" applyAlignment="1">
      <alignment horizontal="center" vertical="center"/>
    </xf>
    <xf numFmtId="9" fontId="12" fillId="3" borderId="0" xfId="17" applyNumberFormat="1" applyFont="1" applyBorder="1" applyAlignment="1">
      <alignment horizontal="center" vertical="center"/>
    </xf>
    <xf numFmtId="166" fontId="12" fillId="3" borderId="4" xfId="17" applyNumberFormat="1" applyFont="1" applyAlignment="1">
      <alignment horizontal="center" vertical="center"/>
    </xf>
    <xf numFmtId="9" fontId="12" fillId="3" borderId="4" xfId="17" applyNumberFormat="1" applyFont="1" applyAlignment="1">
      <alignment horizontal="center" vertical="center"/>
    </xf>
    <xf numFmtId="166" fontId="12" fillId="3" borderId="6" xfId="17" applyNumberFormat="1" applyFont="1" applyBorder="1" applyAlignment="1">
      <alignment horizontal="center" vertical="center"/>
    </xf>
    <xf numFmtId="9" fontId="12" fillId="3" borderId="6" xfId="17" applyNumberFormat="1" applyFont="1" applyBorder="1" applyAlignment="1">
      <alignment horizontal="center" vertical="center"/>
    </xf>
    <xf numFmtId="166" fontId="12" fillId="3" borderId="0" xfId="0" applyNumberFormat="1" applyFont="1" applyFill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9" fontId="12" fillId="3" borderId="0" xfId="0" applyNumberFormat="1" applyFont="1" applyFill="1" applyAlignment="1">
      <alignment horizontal="center" vertical="center"/>
    </xf>
    <xf numFmtId="166" fontId="11" fillId="0" borderId="0" xfId="0" applyNumberFormat="1" applyFont="1"/>
    <xf numFmtId="0" fontId="24" fillId="0" borderId="0" xfId="12" applyFont="1">
      <alignment horizontal="right" vertical="center"/>
    </xf>
    <xf numFmtId="0" fontId="25" fillId="0" borderId="0" xfId="12" applyFont="1" applyFill="1" applyAlignment="1">
      <alignment horizontal="left" vertical="top" indent="1"/>
    </xf>
    <xf numFmtId="0" fontId="26" fillId="0" borderId="0" xfId="0" applyFont="1" applyAlignment="1">
      <alignment horizontal="left"/>
    </xf>
    <xf numFmtId="0" fontId="17" fillId="0" borderId="5" xfId="2" applyFont="1" applyFill="1" applyBorder="1" applyAlignment="1">
      <alignment vertical="top"/>
    </xf>
    <xf numFmtId="0" fontId="17" fillId="0" borderId="0" xfId="2" applyFont="1" applyFill="1" applyBorder="1" applyAlignment="1">
      <alignment horizontal="left" vertical="top"/>
    </xf>
    <xf numFmtId="0" fontId="14" fillId="3" borderId="0" xfId="17" applyNumberFormat="1" applyFont="1" applyBorder="1" applyAlignment="1">
      <alignment horizontal="left" vertical="center" indent="1"/>
    </xf>
    <xf numFmtId="0" fontId="14" fillId="3" borderId="4" xfId="17" applyNumberFormat="1" applyFont="1" applyAlignment="1">
      <alignment horizontal="left" vertical="center" indent="1"/>
    </xf>
    <xf numFmtId="0" fontId="14" fillId="3" borderId="6" xfId="17" applyNumberFormat="1" applyFont="1" applyBorder="1" applyAlignment="1">
      <alignment horizontal="left" vertical="center" indent="1"/>
    </xf>
    <xf numFmtId="0" fontId="27" fillId="0" borderId="0" xfId="0" applyFont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166" fontId="13" fillId="7" borderId="0" xfId="6" applyNumberFormat="1" applyFont="1" applyFill="1" applyBorder="1" applyAlignment="1">
      <alignment horizontal="center" vertical="center"/>
    </xf>
    <xf numFmtId="9" fontId="13" fillId="7" borderId="0" xfId="1" applyFont="1" applyFill="1" applyBorder="1" applyAlignment="1">
      <alignment horizontal="center" vertical="center"/>
    </xf>
    <xf numFmtId="166" fontId="13" fillId="7" borderId="4" xfId="6" applyNumberFormat="1" applyFont="1" applyFill="1" applyBorder="1" applyAlignment="1">
      <alignment horizontal="center" vertical="center"/>
    </xf>
    <xf numFmtId="9" fontId="13" fillId="7" borderId="6" xfId="1" applyFont="1" applyFill="1" applyBorder="1" applyAlignment="1">
      <alignment horizontal="center" vertical="center"/>
    </xf>
    <xf numFmtId="9" fontId="13" fillId="7" borderId="4" xfId="1" applyFont="1" applyFill="1" applyBorder="1" applyAlignment="1">
      <alignment horizontal="center" vertical="center"/>
    </xf>
    <xf numFmtId="166" fontId="13" fillId="7" borderId="6" xfId="6" applyNumberFormat="1" applyFont="1" applyFill="1" applyBorder="1" applyAlignment="1">
      <alignment horizontal="center" vertical="center"/>
    </xf>
    <xf numFmtId="166" fontId="12" fillId="7" borderId="0" xfId="0" applyNumberFormat="1" applyFont="1" applyFill="1" applyAlignment="1">
      <alignment horizontal="center" vertical="center"/>
    </xf>
    <xf numFmtId="0" fontId="26" fillId="0" borderId="0" xfId="0" applyFont="1"/>
    <xf numFmtId="0" fontId="14" fillId="0" borderId="0" xfId="0" applyFont="1" applyAlignment="1">
      <alignment horizontal="left" vertical="center" indent="1"/>
    </xf>
    <xf numFmtId="0" fontId="15" fillId="0" borderId="0" xfId="12" applyFont="1" applyFill="1" applyAlignment="1"/>
    <xf numFmtId="0" fontId="16" fillId="0" borderId="0" xfId="0" applyFont="1" applyAlignment="1">
      <alignment horizontal="left" vertical="center" indent="1"/>
    </xf>
    <xf numFmtId="0" fontId="28" fillId="0" borderId="0" xfId="0" applyFont="1" applyAlignment="1">
      <alignment horizontal="left" vertical="center" indent="1"/>
    </xf>
    <xf numFmtId="0" fontId="29" fillId="0" borderId="0" xfId="0" applyFont="1" applyAlignment="1">
      <alignment horizontal="left" vertical="center" indent="1"/>
    </xf>
    <xf numFmtId="0" fontId="28" fillId="0" borderId="0" xfId="0" applyFont="1" applyAlignment="1">
      <alignment horizontal="right" vertical="center"/>
    </xf>
    <xf numFmtId="0" fontId="29" fillId="0" borderId="0" xfId="0" applyFont="1" applyAlignment="1">
      <alignment horizontal="right" vertical="center"/>
    </xf>
    <xf numFmtId="0" fontId="30" fillId="0" borderId="0" xfId="3" applyFont="1" applyBorder="1" applyAlignment="1">
      <alignment horizontal="right" vertical="center" indent="1"/>
    </xf>
    <xf numFmtId="0" fontId="31" fillId="0" borderId="5" xfId="0" applyFont="1" applyBorder="1"/>
    <xf numFmtId="0" fontId="14" fillId="0" borderId="0" xfId="0" applyFont="1" applyAlignment="1">
      <alignment vertical="center"/>
    </xf>
    <xf numFmtId="0" fontId="14" fillId="7" borderId="0" xfId="18" applyNumberFormat="1" applyFont="1" applyFill="1" applyBorder="1" applyAlignment="1">
      <alignment horizontal="center" vertical="center"/>
    </xf>
    <xf numFmtId="0" fontId="14" fillId="7" borderId="4" xfId="18" applyNumberFormat="1" applyFont="1" applyFill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2" fillId="0" borderId="0" xfId="0" applyFont="1" applyAlignment="1">
      <alignment horizontal="center" vertical="center"/>
    </xf>
    <xf numFmtId="0" fontId="23" fillId="0" borderId="0" xfId="0" applyFont="1" applyAlignment="1">
      <alignment horizontal="right" vertical="center" indent="1"/>
    </xf>
    <xf numFmtId="9" fontId="13" fillId="7" borderId="7" xfId="1" applyFont="1" applyFill="1" applyBorder="1" applyAlignment="1">
      <alignment horizontal="center" vertical="center"/>
    </xf>
  </cellXfs>
  <cellStyles count="19">
    <cellStyle name="Comma" xfId="4" builtinId="3" customBuiltin="1"/>
    <cellStyle name="Comma [0]" xfId="5" builtinId="6" customBuiltin="1"/>
    <cellStyle name="Cost of Sales fill" xfId="17" xr:uid="{00000000-0005-0000-0000-000002000000}"/>
    <cellStyle name="Currency [0]" xfId="6" builtinId="7" customBuiltin="1"/>
    <cellStyle name="Expenses fill" xfId="18" xr:uid="{00000000-0005-0000-0000-000004000000}"/>
    <cellStyle name="Heading 1" xfId="3" builtinId="16" customBuiltin="1"/>
    <cellStyle name="Heading 2" xfId="12" builtinId="17" customBuiltin="1"/>
    <cellStyle name="Heading 3" xfId="13" builtinId="18" customBuiltin="1"/>
    <cellStyle name="Heading 4" xfId="14" builtinId="19" customBuiltin="1"/>
    <cellStyle name="Normal" xfId="0" builtinId="0" customBuiltin="1"/>
    <cellStyle name="Note" xfId="7" builtinId="10" customBuiltin="1"/>
    <cellStyle name="Percent" xfId="1" builtinId="5" customBuiltin="1"/>
    <cellStyle name="Profit" xfId="8" xr:uid="{00000000-0005-0000-0000-00000C000000}"/>
    <cellStyle name="Profit Amount" xfId="9" xr:uid="{00000000-0005-0000-0000-00000D000000}"/>
    <cellStyle name="Profit Percent" xfId="10" xr:uid="{00000000-0005-0000-0000-00000E000000}"/>
    <cellStyle name="Revenue fill" xfId="16" xr:uid="{00000000-0005-0000-0000-00000F000000}"/>
    <cellStyle name="Table Details" xfId="11" xr:uid="{00000000-0005-0000-0000-000010000000}"/>
    <cellStyle name="Table Heading 1" xfId="15" xr:uid="{00000000-0005-0000-0000-000011000000}"/>
    <cellStyle name="Title" xfId="2" builtinId="15" customBuiltin="1"/>
  </cellStyles>
  <dxfs count="1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righ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Univers"/>
        <family val="2"/>
        <scheme val="maj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/>
        <name val="Univers"/>
        <family val="2"/>
        <scheme val="major"/>
      </font>
      <fill>
        <patternFill patternType="solid">
          <fgColor indexed="64"/>
          <bgColor theme="5" tint="0.5999938962981048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3" formatCode="0%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numFmt numFmtId="166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Univers"/>
        <family val="2"/>
        <scheme val="major"/>
      </font>
      <alignment horizontal="left" vertical="center" textRotation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left" vertical="center" textRotation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ourier New"/>
        <family val="3"/>
        <scheme val="minor"/>
      </font>
      <alignment horizontal="left" vertical="center" textRotation="0" relativeIndent="1" justifyLastLine="0" shrinkToFit="0" readingOrder="0"/>
    </dxf>
    <dxf>
      <border>
        <bottom style="thick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ourier New"/>
        <family val="3"/>
        <scheme val="minor"/>
      </font>
      <alignment horizontal="left" vertical="center" textRotation="0" relativeIndent="1" justifyLastLine="0" shrinkToFit="0" readingOrder="0"/>
    </dxf>
    <dxf>
      <border>
        <bottom style="thick">
          <color theme="6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Univers"/>
        <family val="2"/>
        <scheme val="major"/>
      </font>
      <alignment horizontal="center" vertical="center" textRotation="0" wrapText="0" indent="0" justifyLastLine="0" shrinkToFit="0" readingOrder="0"/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>
        <top style="thick">
          <color theme="0"/>
        </top>
        <vertical/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/>
        <right/>
        <top/>
        <bottom style="thick">
          <color theme="6" tint="0.79998168889431442"/>
        </bottom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>
        <top style="thick">
          <color theme="0"/>
        </top>
        <vertical/>
        <horizontal/>
      </border>
    </dxf>
    <dxf>
      <font>
        <b/>
        <i val="0"/>
        <color theme="0"/>
      </font>
      <fill>
        <patternFill patternType="solid">
          <bgColor theme="1"/>
        </patternFill>
      </fill>
      <border diagonalUp="0" diagonalDown="0">
        <left/>
        <right/>
        <top/>
        <bottom style="thick">
          <color theme="6" tint="0.79995117038483843"/>
        </bottom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 style="thick">
          <color theme="6" tint="0.79998168889431442"/>
        </top>
        <bottom/>
        <vertical/>
        <horizontal/>
      </border>
    </dxf>
    <dxf>
      <font>
        <b/>
        <i val="0"/>
        <color theme="0"/>
      </font>
      <fill>
        <patternFill>
          <bgColor theme="1"/>
        </patternFill>
      </fill>
      <border diagonalUp="0" diagonalDown="0">
        <left/>
        <right/>
        <top/>
        <bottom style="thick">
          <color theme="0"/>
        </bottom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  <vertical style="dotted">
          <color theme="6" tint="0.79998168889431442"/>
        </vertical>
        <horizontal style="thin">
          <color theme="6" tint="0.79998168889431442"/>
        </horizontal>
      </border>
    </dxf>
  </dxfs>
  <tableStyles count="4" defaultTableStyle="Profit &amp; Loss Revenue" defaultPivotStyle="PivotStyleLight16">
    <tableStyle name="Custom" pivot="0" count="3" xr9:uid="{B4C71562-070A-4208-BFBB-7A250DAFCCA3}">
      <tableStyleElement type="wholeTable" dxfId="173"/>
      <tableStyleElement type="headerRow" dxfId="172"/>
      <tableStyleElement type="totalRow" dxfId="171"/>
    </tableStyle>
    <tableStyle name="Profit &amp; Loss Expenses" pivot="0" count="5" xr9:uid="{00000000-0011-0000-FFFF-FFFF00000000}">
      <tableStyleElement type="wholeTable" dxfId="170"/>
      <tableStyleElement type="headerRow" dxfId="169"/>
      <tableStyleElement type="totalRow" dxfId="168"/>
      <tableStyleElement type="firstRowStripe" dxfId="167"/>
      <tableStyleElement type="secondRowStripe" dxfId="166"/>
    </tableStyle>
    <tableStyle name="Profit &amp; Loss Revenue" pivot="0" count="5" xr9:uid="{00000000-0011-0000-FFFF-FFFF01000000}">
      <tableStyleElement type="wholeTable" dxfId="165"/>
      <tableStyleElement type="headerRow" dxfId="164"/>
      <tableStyleElement type="totalRow" dxfId="163"/>
      <tableStyleElement type="firstRowStripe" dxfId="162"/>
      <tableStyleElement type="secondRowStripe" dxfId="161"/>
    </tableStyle>
    <tableStyle name="Profit &amp; Loss Sales" pivot="0" count="5" xr9:uid="{00000000-0011-0000-FFFF-FFFF02000000}">
      <tableStyleElement type="wholeTable" dxfId="160"/>
      <tableStyleElement type="headerRow" dxfId="159"/>
      <tableStyleElement type="totalRow" dxfId="158"/>
      <tableStyleElement type="firstRowStripe" dxfId="157"/>
      <tableStyleElement type="secondRowStripe" dxfId="15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1.xml" Id="rId8" /><Relationship Type="http://schemas.openxmlformats.org/officeDocument/2006/relationships/worksheet" Target="/xl/worksheets/sheet31.xml" Id="rId3" /><Relationship Type="http://schemas.openxmlformats.org/officeDocument/2006/relationships/calcChain" Target="/xl/calcChain.xml" Id="rId7" /><Relationship Type="http://schemas.openxmlformats.org/officeDocument/2006/relationships/worksheet" Target="/xl/worksheets/sheet22.xml" Id="rId2" /><Relationship Type="http://schemas.openxmlformats.org/officeDocument/2006/relationships/worksheet" Target="/xl/worksheets/sheet13.xml" Id="rId1" /><Relationship Type="http://schemas.openxmlformats.org/officeDocument/2006/relationships/sharedStrings" Target="/xl/sharedStrings.xml" Id="rId6" /><Relationship Type="http://schemas.openxmlformats.org/officeDocument/2006/relationships/styles" Target="/xl/styles.xml" Id="rId5" /><Relationship Type="http://schemas.openxmlformats.org/officeDocument/2006/relationships/customXml" Target="/customXml/item32.xml" Id="rId10" /><Relationship Type="http://schemas.openxmlformats.org/officeDocument/2006/relationships/theme" Target="/xl/theme/theme11.xml" Id="rId4" /><Relationship Type="http://schemas.openxmlformats.org/officeDocument/2006/relationships/customXml" Target="/customXml/item23.xml" Id="rId9" /></Relationships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Revenue" displayName="Revenue" ref="B6:AD14" totalsRowCount="1" headerRowDxfId="155" dataDxfId="153" totalsRowDxfId="152" headerRowBorderDxfId="154">
  <autoFilter ref="B6:AD13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</autoFilter>
  <tableColumns count="29">
    <tableColumn id="1" xr3:uid="{00000000-0010-0000-0000-000001000000}" name="REVENUES (SALES)" totalsRowLabel="TOTAL SALES" dataDxfId="115" totalsRowDxfId="86" dataCellStyle="Table Details"/>
    <tableColumn id="29" xr3:uid="{00000000-0010-0000-0000-00001D000000}" name="TREND" dataDxfId="114" totalsRowDxfId="85" dataCellStyle="Revenue fill"/>
    <tableColumn id="2" xr3:uid="{00000000-0010-0000-0000-000002000000}" name="JAN" totalsRowFunction="sum" dataDxfId="113" totalsRowDxfId="84" dataCellStyle="Currency [0]"/>
    <tableColumn id="3" xr3:uid="{00000000-0010-0000-0000-000003000000}" name="FEB" totalsRowFunction="sum" dataDxfId="112" totalsRowDxfId="83" dataCellStyle="Currency [0]"/>
    <tableColumn id="4" xr3:uid="{00000000-0010-0000-0000-000004000000}" name="MAR" totalsRowFunction="sum" dataDxfId="111" totalsRowDxfId="82" dataCellStyle="Currency [0]"/>
    <tableColumn id="5" xr3:uid="{00000000-0010-0000-0000-000005000000}" name="APR" totalsRowFunction="sum" dataDxfId="110" totalsRowDxfId="81" dataCellStyle="Currency [0]"/>
    <tableColumn id="6" xr3:uid="{00000000-0010-0000-0000-000006000000}" name="MAY" totalsRowFunction="sum" dataDxfId="109" totalsRowDxfId="80" dataCellStyle="Currency [0]"/>
    <tableColumn id="7" xr3:uid="{00000000-0010-0000-0000-000007000000}" name="JUN" totalsRowFunction="sum" dataDxfId="108" totalsRowDxfId="79" dataCellStyle="Currency [0]"/>
    <tableColumn id="8" xr3:uid="{00000000-0010-0000-0000-000008000000}" name="JUL" totalsRowFunction="sum" dataDxfId="107" totalsRowDxfId="78" dataCellStyle="Currency [0]"/>
    <tableColumn id="9" xr3:uid="{00000000-0010-0000-0000-000009000000}" name="AUG" totalsRowFunction="sum" dataDxfId="106" totalsRowDxfId="77" dataCellStyle="Currency [0]"/>
    <tableColumn id="10" xr3:uid="{00000000-0010-0000-0000-00000A000000}" name="SEP" totalsRowFunction="sum" dataDxfId="105" totalsRowDxfId="76" dataCellStyle="Currency [0]"/>
    <tableColumn id="11" xr3:uid="{00000000-0010-0000-0000-00000B000000}" name="OCT" totalsRowFunction="sum" dataDxfId="104" totalsRowDxfId="75" dataCellStyle="Currency [0]"/>
    <tableColumn id="12" xr3:uid="{00000000-0010-0000-0000-00000C000000}" name="NOV" totalsRowFunction="sum" dataDxfId="103" totalsRowDxfId="74" dataCellStyle="Currency [0]"/>
    <tableColumn id="13" xr3:uid="{00000000-0010-0000-0000-00000D000000}" name="DEC" totalsRowFunction="sum" dataDxfId="102" totalsRowDxfId="73" dataCellStyle="Currency [0]"/>
    <tableColumn id="14" xr3:uid="{00000000-0010-0000-0000-00000E000000}" name="YEARLY" totalsRowFunction="sum" dataDxfId="101" totalsRowDxfId="72" dataCellStyle="Currency [0]">
      <calculatedColumnFormula>SUM(Revenue[[#This Row],[JAN]:[DEC]])</calculatedColumnFormula>
    </tableColumn>
    <tableColumn id="15" xr3:uid="{00000000-0010-0000-0000-00000F000000}" name="IND %" totalsRowFunction="sum" dataDxfId="100" totalsRowDxfId="71" dataCellStyle="Percent"/>
    <tableColumn id="16" xr3:uid="{00000000-0010-0000-0000-000010000000}" name="JAN %" totalsRowFunction="sum" dataDxfId="99" totalsRowDxfId="70" dataCellStyle="Percent">
      <calculatedColumnFormula>IFERROR(Revenue[[#This Row],[JAN]]/Revenue[[#Totals],[JAN]],"-")</calculatedColumnFormula>
    </tableColumn>
    <tableColumn id="17" xr3:uid="{00000000-0010-0000-0000-000011000000}" name="FEB %" totalsRowFunction="sum" dataDxfId="98" totalsRowDxfId="69" dataCellStyle="Percent">
      <calculatedColumnFormula>IFERROR(Revenue[[#This Row],[FEB]]/Revenue[[#Totals],[FEB]],"-")</calculatedColumnFormula>
    </tableColumn>
    <tableColumn id="18" xr3:uid="{00000000-0010-0000-0000-000012000000}" name="MAR %" totalsRowFunction="sum" dataDxfId="97" totalsRowDxfId="68" dataCellStyle="Percent">
      <calculatedColumnFormula>IFERROR(Revenue[[#This Row],[MAR]]/Revenue[[#Totals],[MAR]],"-")</calculatedColumnFormula>
    </tableColumn>
    <tableColumn id="19" xr3:uid="{00000000-0010-0000-0000-000013000000}" name="APR %" totalsRowFunction="sum" dataDxfId="96" totalsRowDxfId="67" dataCellStyle="Percent">
      <calculatedColumnFormula>IFERROR(Revenue[[#This Row],[APR]]/Revenue[[#Totals],[APR]],"-")</calculatedColumnFormula>
    </tableColumn>
    <tableColumn id="20" xr3:uid="{00000000-0010-0000-0000-000014000000}" name="MAY %" totalsRowFunction="sum" dataDxfId="95" totalsRowDxfId="66" dataCellStyle="Percent">
      <calculatedColumnFormula>IFERROR(Revenue[[#This Row],[MAY]]/Revenue[[#Totals],[MAY]],"-")</calculatedColumnFormula>
    </tableColumn>
    <tableColumn id="21" xr3:uid="{00000000-0010-0000-0000-000015000000}" name="JUN %" totalsRowFunction="sum" dataDxfId="94" totalsRowDxfId="65" dataCellStyle="Percent">
      <calculatedColumnFormula>IFERROR(Revenue[[#This Row],[JUN]]/Revenue[[#Totals],[JUN]],"-")</calculatedColumnFormula>
    </tableColumn>
    <tableColumn id="22" xr3:uid="{00000000-0010-0000-0000-000016000000}" name="JUL %" totalsRowFunction="sum" dataDxfId="93" totalsRowDxfId="64" dataCellStyle="Percent">
      <calculatedColumnFormula>IFERROR(Revenue[[#This Row],[JUL]]/Revenue[[#Totals],[JUL]],"-")</calculatedColumnFormula>
    </tableColumn>
    <tableColumn id="23" xr3:uid="{00000000-0010-0000-0000-000017000000}" name="AUG %" totalsRowFunction="sum" dataDxfId="92" totalsRowDxfId="63" dataCellStyle="Percent">
      <calculatedColumnFormula>IFERROR(Revenue[[#This Row],[AUG]]/Revenue[[#Totals],[AUG]],"-")</calculatedColumnFormula>
    </tableColumn>
    <tableColumn id="24" xr3:uid="{00000000-0010-0000-0000-000018000000}" name="SEP %" totalsRowFunction="sum" dataDxfId="91" totalsRowDxfId="62" dataCellStyle="Percent">
      <calculatedColumnFormula>IFERROR(Revenue[[#This Row],[SEP]]/Revenue[[#Totals],[SEP]],"-")</calculatedColumnFormula>
    </tableColumn>
    <tableColumn id="25" xr3:uid="{00000000-0010-0000-0000-000019000000}" name="OCT %" totalsRowFunction="sum" dataDxfId="90" totalsRowDxfId="61" dataCellStyle="Percent">
      <calculatedColumnFormula>IFERROR(Revenue[[#This Row],[OCT]]/Revenue[[#Totals],[OCT]],"-")</calculatedColumnFormula>
    </tableColumn>
    <tableColumn id="26" xr3:uid="{00000000-0010-0000-0000-00001A000000}" name="NOV %" totalsRowFunction="sum" dataDxfId="89" totalsRowDxfId="60" dataCellStyle="Percent">
      <calculatedColumnFormula>IFERROR(Revenue[[#This Row],[NOV]]/Revenue[[#Totals],[NOV]],"-")</calculatedColumnFormula>
    </tableColumn>
    <tableColumn id="27" xr3:uid="{00000000-0010-0000-0000-00001B000000}" name="DEC %" totalsRowFunction="sum" dataDxfId="88" totalsRowDxfId="59" dataCellStyle="Percent">
      <calculatedColumnFormula>IFERROR(Revenue[[#This Row],[DEC]]/Revenue[[#Totals],[DEC]],"-")</calculatedColumnFormula>
    </tableColumn>
    <tableColumn id="28" xr3:uid="{00000000-0010-0000-0000-00001C000000}" name="YEAR %" totalsRowFunction="sum" dataDxfId="87" totalsRowDxfId="58" dataCellStyle="Normal">
      <calculatedColumnFormula>IFERROR(Revenue[[#This Row],[YEARLY]]/Revenue[[#Totals],[YEARLY]],"-")</calculatedColumnFormula>
    </tableColumn>
  </tableColumns>
  <tableStyleInfo name="Profit &amp; Loss Revenue" showFirstColumn="1" showLastColumn="1" showRowStripes="1" showColumnStripes="0"/>
  <extLst>
    <ext xmlns:x14="http://schemas.microsoft.com/office/spreadsheetml/2009/9/main" uri="{504A1905-F514-4f6f-8877-14C23A59335A}">
      <x14:table altTextSummary="Summary of monthly sales, annual total, and monthly percentage for each revenue item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CostofSales" displayName="CostofSales" ref="B6:AD15" totalsRowCount="1" headerRowDxfId="151" dataDxfId="149" totalsRowDxfId="148" headerRowBorderDxfId="150" totalsRowCellStyle="Profit Percent">
  <tableColumns count="29">
    <tableColumn id="1" xr3:uid="{00000000-0010-0000-0100-000001000000}" name="COST OF SALES" totalsRowLabel="GROSS PROFIT" dataDxfId="147" totalsRowDxfId="57"/>
    <tableColumn id="2" xr3:uid="{00000000-0010-0000-0100-000002000000}" name="TREND" dataDxfId="146" totalsRowDxfId="56" dataCellStyle="Cost of Sales fill"/>
    <tableColumn id="3" xr3:uid="{00000000-0010-0000-0100-000003000000}" name="JAN" totalsRowFunction="custom" dataDxfId="145" totalsRowDxfId="55">
      <totalsRowFormula>'Revenues (sales)'!D14-D14</totalsRowFormula>
    </tableColumn>
    <tableColumn id="4" xr3:uid="{00000000-0010-0000-0100-000004000000}" name="FEB" totalsRowFunction="custom" dataDxfId="144" totalsRowDxfId="54">
      <totalsRowFormula>'Revenues (sales)'!E14-E14</totalsRowFormula>
    </tableColumn>
    <tableColumn id="5" xr3:uid="{00000000-0010-0000-0100-000005000000}" name="MAR" totalsRowFunction="custom" dataDxfId="143" totalsRowDxfId="53">
      <totalsRowFormula>'Revenues (sales)'!F14-F14</totalsRowFormula>
    </tableColumn>
    <tableColumn id="6" xr3:uid="{00000000-0010-0000-0100-000006000000}" name="APR" totalsRowFunction="custom" dataDxfId="142" totalsRowDxfId="52">
      <totalsRowFormula>'Revenues (sales)'!G14-G14</totalsRowFormula>
    </tableColumn>
    <tableColumn id="7" xr3:uid="{00000000-0010-0000-0100-000007000000}" name="MAY" totalsRowFunction="custom" dataDxfId="141" totalsRowDxfId="51">
      <totalsRowFormula>'Revenues (sales)'!H14-H14</totalsRowFormula>
    </tableColumn>
    <tableColumn id="8" xr3:uid="{00000000-0010-0000-0100-000008000000}" name="JUN" totalsRowFunction="custom" dataDxfId="140" totalsRowDxfId="50">
      <totalsRowFormula>'Revenues (sales)'!I14-I14</totalsRowFormula>
    </tableColumn>
    <tableColumn id="9" xr3:uid="{00000000-0010-0000-0100-000009000000}" name="JUL" totalsRowFunction="custom" dataDxfId="139" totalsRowDxfId="49">
      <totalsRowFormula>'Revenues (sales)'!J14-J14</totalsRowFormula>
    </tableColumn>
    <tableColumn id="10" xr3:uid="{00000000-0010-0000-0100-00000A000000}" name="AUG" totalsRowFunction="custom" dataDxfId="138" totalsRowDxfId="48">
      <totalsRowFormula>'Revenues (sales)'!K14-K14</totalsRowFormula>
    </tableColumn>
    <tableColumn id="11" xr3:uid="{00000000-0010-0000-0100-00000B000000}" name="SEP" totalsRowFunction="custom" dataDxfId="137" totalsRowDxfId="47">
      <totalsRowFormula>'Revenues (sales)'!L14-L14</totalsRowFormula>
    </tableColumn>
    <tableColumn id="12" xr3:uid="{00000000-0010-0000-0100-00000C000000}" name="OCT" totalsRowFunction="custom" dataDxfId="136" totalsRowDxfId="46">
      <totalsRowFormula>'Revenues (sales)'!M14-M14</totalsRowFormula>
    </tableColumn>
    <tableColumn id="13" xr3:uid="{00000000-0010-0000-0100-00000D000000}" name="NOV" totalsRowFunction="custom" dataDxfId="135" totalsRowDxfId="45">
      <totalsRowFormula>'Revenues (sales)'!N14-N14</totalsRowFormula>
    </tableColumn>
    <tableColumn id="14" xr3:uid="{00000000-0010-0000-0100-00000E000000}" name="DEC" totalsRowFunction="custom" dataDxfId="134" totalsRowDxfId="44">
      <totalsRowFormula>'Revenues (sales)'!O14-O14</totalsRowFormula>
    </tableColumn>
    <tableColumn id="15" xr3:uid="{00000000-0010-0000-0100-00000F000000}" name="YEARLY" totalsRowFunction="custom" dataDxfId="133" totalsRowDxfId="43" dataCellStyle="Cost of Sales fill">
      <calculatedColumnFormula>SUM(CostofSales[[#This Row],[JAN]:[DEC]])</calculatedColumnFormula>
      <totalsRowFormula>'Revenues (sales)'!P14-P14</totalsRowFormula>
    </tableColumn>
    <tableColumn id="16" xr3:uid="{00000000-0010-0000-0100-000010000000}" name="IND %" dataDxfId="132" totalsRowDxfId="42"/>
    <tableColumn id="17" xr3:uid="{00000000-0010-0000-0100-000011000000}" name="JAN %" dataDxfId="131" totalsRowDxfId="41" dataCellStyle="Cost of Sales fill">
      <calculatedColumnFormula>D7/D$14</calculatedColumnFormula>
    </tableColumn>
    <tableColumn id="18" xr3:uid="{00000000-0010-0000-0100-000012000000}" name="FEB %" dataDxfId="130" totalsRowDxfId="40" dataCellStyle="Cost of Sales fill">
      <calculatedColumnFormula>E7/E$14</calculatedColumnFormula>
    </tableColumn>
    <tableColumn id="19" xr3:uid="{00000000-0010-0000-0100-000013000000}" name="MAR %" dataDxfId="129" totalsRowDxfId="39" dataCellStyle="Cost of Sales fill">
      <calculatedColumnFormula>F7/F$14</calculatedColumnFormula>
    </tableColumn>
    <tableColumn id="20" xr3:uid="{00000000-0010-0000-0100-000014000000}" name="APR %" dataDxfId="128" totalsRowDxfId="38" dataCellStyle="Cost of Sales fill">
      <calculatedColumnFormula>G7/G$14</calculatedColumnFormula>
    </tableColumn>
    <tableColumn id="21" xr3:uid="{00000000-0010-0000-0100-000015000000}" name="MAY %" dataDxfId="127" totalsRowDxfId="37" dataCellStyle="Cost of Sales fill">
      <calculatedColumnFormula>H7/H$14</calculatedColumnFormula>
    </tableColumn>
    <tableColumn id="22" xr3:uid="{00000000-0010-0000-0100-000016000000}" name="JUN %" dataDxfId="126" totalsRowDxfId="36" dataCellStyle="Cost of Sales fill">
      <calculatedColumnFormula>I7/I$14</calculatedColumnFormula>
    </tableColumn>
    <tableColumn id="23" xr3:uid="{00000000-0010-0000-0100-000017000000}" name="JUL %" dataDxfId="125" totalsRowDxfId="35" dataCellStyle="Cost of Sales fill">
      <calculatedColumnFormula>J7/J$14</calculatedColumnFormula>
    </tableColumn>
    <tableColumn id="24" xr3:uid="{00000000-0010-0000-0100-000018000000}" name="AUG %" dataDxfId="124" totalsRowDxfId="34" dataCellStyle="Cost of Sales fill">
      <calculatedColumnFormula>K7/K$14</calculatedColumnFormula>
    </tableColumn>
    <tableColumn id="25" xr3:uid="{00000000-0010-0000-0100-000019000000}" name="SEP %" dataDxfId="123" totalsRowDxfId="33" dataCellStyle="Cost of Sales fill">
      <calculatedColumnFormula>L7/L$14</calculatedColumnFormula>
    </tableColumn>
    <tableColumn id="26" xr3:uid="{00000000-0010-0000-0100-00001A000000}" name="OCT %" dataDxfId="122" totalsRowDxfId="32" dataCellStyle="Cost of Sales fill">
      <calculatedColumnFormula>M7/M$14</calculatedColumnFormula>
    </tableColumn>
    <tableColumn id="27" xr3:uid="{00000000-0010-0000-0100-00001B000000}" name="NOV %" dataDxfId="121" totalsRowDxfId="31" dataCellStyle="Cost of Sales fill">
      <calculatedColumnFormula>N7/N$14</calculatedColumnFormula>
    </tableColumn>
    <tableColumn id="28" xr3:uid="{00000000-0010-0000-0100-00001C000000}" name="DEC %" dataDxfId="120" totalsRowDxfId="30" dataCellStyle="Cost of Sales fill">
      <calculatedColumnFormula>O7/O$14</calculatedColumnFormula>
    </tableColumn>
    <tableColumn id="29" xr3:uid="{00000000-0010-0000-0100-00001D000000}" name="YEAR %" dataDxfId="119" totalsRowDxfId="29" dataCellStyle="Cost of Sales fill">
      <calculatedColumnFormula>P7/P$14</calculatedColumnFormula>
    </tableColumn>
  </tableColumns>
  <tableStyleInfo name="Profit &amp; Loss Sales" showFirstColumn="1" showLastColumn="1" showRowStripes="1" showColumnStripes="0"/>
  <extLst>
    <ext xmlns:x14="http://schemas.microsoft.com/office/spreadsheetml/2009/9/main" uri="{504A1905-F514-4f6f-8877-14C23A59335A}">
      <x14:table altTextSummary="Summary of cost of sales, annual total, and monthly percentage for each cost item"/>
    </ext>
  </extLst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blExpenses" displayName="tblExpenses" ref="B6:AD27" totalsRowCount="1" headerRowDxfId="118" dataDxfId="117" totalsRowDxfId="116" totalsRowCellStyle="Profit Percent">
  <tableColumns count="29">
    <tableColumn id="1" xr3:uid="{00000000-0010-0000-0200-000001000000}" name="EXPENSES" totalsRowLabel="NET PROFIT" totalsRowDxfId="28" dataCellStyle="Table Details"/>
    <tableColumn id="2" xr3:uid="{00000000-0010-0000-0200-000002000000}" name="TREND" totalsRowDxfId="27" dataCellStyle="Expenses fill"/>
    <tableColumn id="3" xr3:uid="{00000000-0010-0000-0200-000003000000}" name="JAN" totalsRowFunction="custom" totalsRowDxfId="26">
      <totalsRowFormula>'Cost of sales'!D15-D26</totalsRowFormula>
    </tableColumn>
    <tableColumn id="4" xr3:uid="{00000000-0010-0000-0200-000004000000}" name="FEB" totalsRowFunction="custom" totalsRowDxfId="25">
      <totalsRowFormula>'Cost of sales'!E15-E26</totalsRowFormula>
    </tableColumn>
    <tableColumn id="5" xr3:uid="{00000000-0010-0000-0200-000005000000}" name="MAR" totalsRowFunction="custom" totalsRowDxfId="24">
      <totalsRowFormula>'Cost of sales'!F15-F26</totalsRowFormula>
    </tableColumn>
    <tableColumn id="6" xr3:uid="{00000000-0010-0000-0200-000006000000}" name="APR" totalsRowFunction="custom" totalsRowDxfId="23" dataCellStyle="Currency [0]">
      <totalsRowFormula>'Cost of sales'!G15-G26</totalsRowFormula>
    </tableColumn>
    <tableColumn id="7" xr3:uid="{00000000-0010-0000-0200-000007000000}" name="MAY" totalsRowFunction="custom" totalsRowDxfId="22" dataCellStyle="Currency [0]">
      <totalsRowFormula>'Cost of sales'!H15-H26</totalsRowFormula>
    </tableColumn>
    <tableColumn id="8" xr3:uid="{00000000-0010-0000-0200-000008000000}" name="JUN" totalsRowFunction="custom" totalsRowDxfId="21" dataCellStyle="Currency [0]">
      <totalsRowFormula>'Cost of sales'!I15-I26</totalsRowFormula>
    </tableColumn>
    <tableColumn id="9" xr3:uid="{00000000-0010-0000-0200-000009000000}" name="JUL" totalsRowFunction="custom" totalsRowDxfId="20" dataCellStyle="Currency [0]">
      <totalsRowFormula>'Cost of sales'!J15-J26</totalsRowFormula>
    </tableColumn>
    <tableColumn id="10" xr3:uid="{00000000-0010-0000-0200-00000A000000}" name="AUG" totalsRowFunction="custom" totalsRowDxfId="19" dataCellStyle="Currency [0]">
      <totalsRowFormula>'Cost of sales'!K15-K26</totalsRowFormula>
    </tableColumn>
    <tableColumn id="11" xr3:uid="{00000000-0010-0000-0200-00000B000000}" name="SEP" totalsRowFunction="custom" totalsRowDxfId="18" dataCellStyle="Currency [0]">
      <totalsRowFormula>'Cost of sales'!L15-L26</totalsRowFormula>
    </tableColumn>
    <tableColumn id="12" xr3:uid="{00000000-0010-0000-0200-00000C000000}" name="OCT" totalsRowFunction="custom" totalsRowDxfId="17" dataCellStyle="Currency [0]">
      <totalsRowFormula>'Cost of sales'!M15-M26</totalsRowFormula>
    </tableColumn>
    <tableColumn id="13" xr3:uid="{00000000-0010-0000-0200-00000D000000}" name="NOV" totalsRowFunction="custom" totalsRowDxfId="16" dataCellStyle="Currency [0]">
      <totalsRowFormula>'Cost of sales'!N15-N26</totalsRowFormula>
    </tableColumn>
    <tableColumn id="14" xr3:uid="{00000000-0010-0000-0200-00000E000000}" name="DEC" totalsRowFunction="custom" totalsRowDxfId="15" dataCellStyle="Currency [0]">
      <totalsRowFormula>'Cost of sales'!O15-O26</totalsRowFormula>
    </tableColumn>
    <tableColumn id="15" xr3:uid="{00000000-0010-0000-0200-00000F000000}" name="YEARLY" totalsRowFunction="custom" totalsRowDxfId="14" dataCellStyle="Currency [0]">
      <calculatedColumnFormula>SUM(tblExpenses[[#This Row],[JAN]:[DEC]])</calculatedColumnFormula>
      <totalsRowFormula>'Cost of sales'!P15-P26</totalsRowFormula>
    </tableColumn>
    <tableColumn id="16" xr3:uid="{00000000-0010-0000-0200-000010000000}" name="IND %" totalsRowDxfId="13" dataCellStyle="Percent"/>
    <tableColumn id="17" xr3:uid="{00000000-0010-0000-0200-000011000000}" name="JAN %" totalsRowDxfId="12" dataCellStyle="Percent">
      <calculatedColumnFormula>D7/D$26</calculatedColumnFormula>
    </tableColumn>
    <tableColumn id="18" xr3:uid="{00000000-0010-0000-0200-000012000000}" name="FEB %" totalsRowDxfId="11" dataCellStyle="Percent">
      <calculatedColumnFormula>E7/E$26</calculatedColumnFormula>
    </tableColumn>
    <tableColumn id="19" xr3:uid="{00000000-0010-0000-0200-000013000000}" name="MAR %" totalsRowDxfId="10" dataCellStyle="Percent">
      <calculatedColumnFormula>F7/F$26</calculatedColumnFormula>
    </tableColumn>
    <tableColumn id="20" xr3:uid="{00000000-0010-0000-0200-000014000000}" name="APR %" totalsRowDxfId="9" dataCellStyle="Percent">
      <calculatedColumnFormula>G7/G$26</calculatedColumnFormula>
    </tableColumn>
    <tableColumn id="21" xr3:uid="{00000000-0010-0000-0200-000015000000}" name="MAY %" totalsRowDxfId="8" dataCellStyle="Percent">
      <calculatedColumnFormula>H7/H$26</calculatedColumnFormula>
    </tableColumn>
    <tableColumn id="22" xr3:uid="{00000000-0010-0000-0200-000016000000}" name="JUN %" totalsRowDxfId="7" dataCellStyle="Percent">
      <calculatedColumnFormula>I7/I$26</calculatedColumnFormula>
    </tableColumn>
    <tableColumn id="23" xr3:uid="{00000000-0010-0000-0200-000017000000}" name="JUL %" totalsRowDxfId="6" dataCellStyle="Percent">
      <calculatedColumnFormula>J7/J$26</calculatedColumnFormula>
    </tableColumn>
    <tableColumn id="24" xr3:uid="{00000000-0010-0000-0200-000018000000}" name="AUG %" totalsRowDxfId="5" dataCellStyle="Percent">
      <calculatedColumnFormula>K7/K$26</calculatedColumnFormula>
    </tableColumn>
    <tableColumn id="25" xr3:uid="{00000000-0010-0000-0200-000019000000}" name="SEP %" totalsRowDxfId="4" dataCellStyle="Percent">
      <calculatedColumnFormula>L7/L$26</calculatedColumnFormula>
    </tableColumn>
    <tableColumn id="26" xr3:uid="{00000000-0010-0000-0200-00001A000000}" name="OCT %" totalsRowDxfId="3" dataCellStyle="Percent">
      <calculatedColumnFormula>M7/M$26</calculatedColumnFormula>
    </tableColumn>
    <tableColumn id="27" xr3:uid="{00000000-0010-0000-0200-00001B000000}" name="NOV %" totalsRowDxfId="2" dataCellStyle="Percent">
      <calculatedColumnFormula>N7/N$26</calculatedColumnFormula>
    </tableColumn>
    <tableColumn id="28" xr3:uid="{00000000-0010-0000-0200-00001C000000}" name="DEC %" totalsRowDxfId="1" dataCellStyle="Percent">
      <calculatedColumnFormula>O7/O$26</calculatedColumnFormula>
    </tableColumn>
    <tableColumn id="29" xr3:uid="{00000000-0010-0000-0200-00001D000000}" name="YEAR %" totalsRowDxfId="0" dataCellStyle="Percent">
      <calculatedColumnFormula>P7/P$26</calculatedColumnFormula>
    </tableColumn>
  </tableColumns>
  <tableStyleInfo name="Custom" showFirstColumn="0" showLastColumn="0" showRowStripes="1" showColumnStripes="0"/>
  <extLst>
    <ext xmlns:x14="http://schemas.microsoft.com/office/spreadsheetml/2009/9/main" uri="{504A1905-F514-4f6f-8877-14C23A59335A}">
      <x14:table altTextSummary="Summary of expenses, annual total, and monthly percentage for each expense item"/>
    </ext>
  </extLst>
</table>
</file>

<file path=xl/theme/theme1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rgbClr val="FFFFFF"/>
      </a:lt1>
      <a:dk2>
        <a:srgbClr val="38321C"/>
      </a:dk2>
      <a:lt2>
        <a:srgbClr val="FFFFFF"/>
      </a:lt2>
      <a:accent1>
        <a:srgbClr val="DE8D26"/>
      </a:accent1>
      <a:accent2>
        <a:srgbClr val="2F7B6A"/>
      </a:accent2>
      <a:accent3>
        <a:srgbClr val="3BA0D6"/>
      </a:accent3>
      <a:accent4>
        <a:srgbClr val="8E9ACA"/>
      </a:accent4>
      <a:accent5>
        <a:srgbClr val="6F6857"/>
      </a:accent5>
      <a:accent6>
        <a:srgbClr val="F79646"/>
      </a:accent6>
      <a:hlink>
        <a:srgbClr val="0000FF"/>
      </a:hlink>
      <a:folHlink>
        <a:srgbClr val="800080"/>
      </a:folHlink>
    </a:clrScheme>
    <a:fontScheme name="Custom 64">
      <a:majorFont>
        <a:latin typeface="Univers"/>
        <a:ea typeface=""/>
        <a:cs typeface=""/>
      </a:majorFont>
      <a:minorFont>
        <a:latin typeface="Courier New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&#65279;<?xml version="1.0" encoding="utf-8"?><Relationships xmlns="http://schemas.openxmlformats.org/package/2006/relationships"><Relationship Type="http://schemas.openxmlformats.org/officeDocument/2006/relationships/table" Target="/xl/tables/table13.xml" Id="rId2" /><Relationship Type="http://schemas.openxmlformats.org/officeDocument/2006/relationships/printerSettings" Target="/xl/printerSettings/printerSettings13.bin" Id="rId1" /></Relationships>
</file>

<file path=xl/worksheets/_rels/sheet22.xml.rels>&#65279;<?xml version="1.0" encoding="utf-8"?><Relationships xmlns="http://schemas.openxmlformats.org/package/2006/relationships"><Relationship Type="http://schemas.openxmlformats.org/officeDocument/2006/relationships/table" Target="/xl/tables/table22.xml" Id="rId2" /><Relationship Type="http://schemas.openxmlformats.org/officeDocument/2006/relationships/printerSettings" Target="/xl/printerSettings/printerSettings22.bin" Id="rId1" /></Relationships>
</file>

<file path=xl/worksheets/_rels/sheet31.xml.rels>&#65279;<?xml version="1.0" encoding="utf-8"?><Relationships xmlns="http://schemas.openxmlformats.org/package/2006/relationships"><Relationship Type="http://schemas.openxmlformats.org/officeDocument/2006/relationships/table" Target="/xl/tables/table31.xml" Id="rId2" /><Relationship Type="http://schemas.openxmlformats.org/officeDocument/2006/relationships/printerSettings" Target="/xl/printerSettings/printerSettings31.bin" Id="rId1" /></Relationships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  <pageSetUpPr autoPageBreaks="0" fitToPage="1"/>
  </sheetPr>
  <dimension ref="B1:AE14"/>
  <sheetViews>
    <sheetView showGridLines="0" tabSelected="1" zoomScaleNormal="100" workbookViewId="0"/>
  </sheetViews>
  <sheetFormatPr defaultColWidth="8.90625" defaultRowHeight="30" customHeight="1" x14ac:dyDescent="0.3"/>
  <cols>
    <col min="1" max="1" width="5" style="1" customWidth="1"/>
    <col min="2" max="2" width="31.6328125" style="29" customWidth="1"/>
    <col min="3" max="3" width="31.6328125" style="11" customWidth="1"/>
    <col min="4" max="30" width="9.453125" style="1" customWidth="1"/>
    <col min="31" max="31" width="5" style="1" customWidth="1"/>
    <col min="32" max="16384" width="8.90625" style="1"/>
  </cols>
  <sheetData>
    <row r="1" spans="2:31" s="11" customFormat="1" ht="24.9" customHeight="1" x14ac:dyDescent="0.3">
      <c r="AE1" s="11" t="s">
        <v>40</v>
      </c>
    </row>
    <row r="2" spans="2:31" s="11" customFormat="1" ht="60" customHeight="1" x14ac:dyDescent="0.95">
      <c r="B2" s="12" t="s">
        <v>0</v>
      </c>
      <c r="J2" s="1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2:31" s="11" customFormat="1" ht="9.9" customHeight="1" x14ac:dyDescent="0.95">
      <c r="B3" s="12"/>
      <c r="J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2:31" s="11" customFormat="1" ht="50.1" customHeight="1" thickBot="1" x14ac:dyDescent="0.35">
      <c r="B4" s="15" t="s">
        <v>1</v>
      </c>
      <c r="C4" s="16"/>
      <c r="D4" s="16"/>
      <c r="E4" s="17"/>
      <c r="F4" s="16"/>
      <c r="G4" s="17"/>
      <c r="H4" s="16"/>
      <c r="I4" s="16"/>
      <c r="J4" s="16"/>
      <c r="K4" s="17"/>
      <c r="L4" s="17"/>
      <c r="M4" s="17"/>
      <c r="N4" s="17"/>
      <c r="O4" s="17"/>
      <c r="P4" s="16"/>
      <c r="Q4" s="16"/>
      <c r="R4" s="16"/>
      <c r="S4" s="16"/>
      <c r="T4" s="16"/>
      <c r="U4" s="16"/>
      <c r="V4" s="16"/>
      <c r="W4" s="16"/>
      <c r="X4" s="18"/>
      <c r="Y4" s="18"/>
      <c r="Z4" s="18"/>
      <c r="AA4" s="18"/>
      <c r="AB4" s="19"/>
      <c r="AC4" s="16"/>
      <c r="AD4" s="16"/>
    </row>
    <row r="5" spans="2:31" s="11" customFormat="1" ht="24.9" customHeight="1" thickTop="1" x14ac:dyDescent="0.3">
      <c r="B5" s="20"/>
      <c r="E5" s="21"/>
      <c r="G5" s="21"/>
      <c r="K5" s="21"/>
      <c r="L5" s="21"/>
      <c r="M5" s="21"/>
      <c r="N5" s="21"/>
      <c r="O5" s="21"/>
      <c r="X5" s="22"/>
      <c r="Y5" s="22"/>
      <c r="Z5" s="22"/>
      <c r="AA5" s="22"/>
      <c r="AB5" s="23"/>
      <c r="AC5" s="23"/>
      <c r="AD5" s="23"/>
    </row>
    <row r="6" spans="2:31" s="73" customFormat="1" ht="30" customHeight="1" x14ac:dyDescent="0.25">
      <c r="B6" s="27" t="s">
        <v>3</v>
      </c>
      <c r="C6" s="27" t="s">
        <v>4</v>
      </c>
      <c r="D6" s="72" t="s">
        <v>2</v>
      </c>
      <c r="E6" s="72" t="s">
        <v>59</v>
      </c>
      <c r="F6" s="72" t="s">
        <v>60</v>
      </c>
      <c r="G6" s="72" t="s">
        <v>61</v>
      </c>
      <c r="H6" s="72" t="s">
        <v>62</v>
      </c>
      <c r="I6" s="72" t="s">
        <v>63</v>
      </c>
      <c r="J6" s="72" t="s">
        <v>64</v>
      </c>
      <c r="K6" s="72" t="s">
        <v>65</v>
      </c>
      <c r="L6" s="72" t="s">
        <v>66</v>
      </c>
      <c r="M6" s="72" t="s">
        <v>67</v>
      </c>
      <c r="N6" s="72" t="s">
        <v>68</v>
      </c>
      <c r="O6" s="72" t="s">
        <v>69</v>
      </c>
      <c r="P6" s="72" t="s">
        <v>5</v>
      </c>
      <c r="Q6" s="72" t="s">
        <v>6</v>
      </c>
      <c r="R6" s="72" t="s">
        <v>7</v>
      </c>
      <c r="S6" s="72" t="s">
        <v>8</v>
      </c>
      <c r="T6" s="72" t="s">
        <v>9</v>
      </c>
      <c r="U6" s="72" t="s">
        <v>10</v>
      </c>
      <c r="V6" s="72" t="s">
        <v>11</v>
      </c>
      <c r="W6" s="72" t="s">
        <v>12</v>
      </c>
      <c r="X6" s="72" t="s">
        <v>13</v>
      </c>
      <c r="Y6" s="72" t="s">
        <v>14</v>
      </c>
      <c r="Z6" s="72" t="s">
        <v>15</v>
      </c>
      <c r="AA6" s="72" t="s">
        <v>16</v>
      </c>
      <c r="AB6" s="72" t="s">
        <v>17</v>
      </c>
      <c r="AC6" s="72" t="s">
        <v>18</v>
      </c>
      <c r="AD6" s="72" t="s">
        <v>19</v>
      </c>
    </row>
    <row r="7" spans="2:31" ht="30" customHeight="1" x14ac:dyDescent="0.3">
      <c r="B7" s="24" t="s">
        <v>20</v>
      </c>
      <c r="C7" s="25"/>
      <c r="D7" s="2">
        <v>186</v>
      </c>
      <c r="E7" s="2">
        <v>108</v>
      </c>
      <c r="F7" s="2">
        <v>92</v>
      </c>
      <c r="G7" s="2">
        <v>122</v>
      </c>
      <c r="H7" s="2">
        <v>190</v>
      </c>
      <c r="I7" s="2">
        <v>71</v>
      </c>
      <c r="J7" s="2">
        <v>21</v>
      </c>
      <c r="K7" s="2">
        <v>37</v>
      </c>
      <c r="L7" s="2">
        <v>24</v>
      </c>
      <c r="M7" s="2">
        <v>178</v>
      </c>
      <c r="N7" s="2">
        <v>92</v>
      </c>
      <c r="O7" s="2">
        <v>97</v>
      </c>
      <c r="P7" s="3">
        <f>SUM(Revenue[[#This Row],[JAN]:[DEC]])</f>
        <v>1218</v>
      </c>
      <c r="Q7" s="4">
        <v>0.12</v>
      </c>
      <c r="R7" s="5">
        <f>IFERROR(Revenue[[#This Row],[JAN]]/Revenue[[#Totals],[JAN]],"-")</f>
        <v>0.29807692307692307</v>
      </c>
      <c r="S7" s="5">
        <f>IFERROR(Revenue[[#This Row],[FEB]]/Revenue[[#Totals],[FEB]],"-")</f>
        <v>0.14673913043478262</v>
      </c>
      <c r="T7" s="5">
        <f>IFERROR(Revenue[[#This Row],[MAR]]/Revenue[[#Totals],[MAR]],"-")</f>
        <v>0.11219512195121951</v>
      </c>
      <c r="U7" s="5">
        <f>IFERROR(Revenue[[#This Row],[APR]]/Revenue[[#Totals],[APR]],"-")</f>
        <v>0.19967266775777415</v>
      </c>
      <c r="V7" s="5">
        <f>IFERROR(Revenue[[#This Row],[MAY]]/Revenue[[#Totals],[MAY]],"-")</f>
        <v>0.23399014778325122</v>
      </c>
      <c r="W7" s="5">
        <f>IFERROR(Revenue[[#This Row],[JUN]]/Revenue[[#Totals],[JUN]],"-")</f>
        <v>0.12283737024221453</v>
      </c>
      <c r="X7" s="5">
        <f>IFERROR(Revenue[[#This Row],[JUL]]/Revenue[[#Totals],[JUL]],"-")</f>
        <v>3.5175879396984924E-2</v>
      </c>
      <c r="Y7" s="5">
        <f>IFERROR(Revenue[[#This Row],[AUG]]/Revenue[[#Totals],[AUG]],"-")</f>
        <v>5.4814814814814816E-2</v>
      </c>
      <c r="Z7" s="5">
        <f>IFERROR(Revenue[[#This Row],[SEP]]/Revenue[[#Totals],[SEP]],"-")</f>
        <v>3.2258064516129031E-2</v>
      </c>
      <c r="AA7" s="5">
        <f>IFERROR(Revenue[[#This Row],[OCT]]/Revenue[[#Totals],[OCT]],"-")</f>
        <v>0.26138032305433184</v>
      </c>
      <c r="AB7" s="5">
        <f>IFERROR(Revenue[[#This Row],[NOV]]/Revenue[[#Totals],[NOV]],"-")</f>
        <v>0.12449255751014884</v>
      </c>
      <c r="AC7" s="5">
        <f>IFERROR(Revenue[[#This Row],[DEC]]/Revenue[[#Totals],[DEC]],"-")</f>
        <v>9.3000958772770856E-2</v>
      </c>
      <c r="AD7" s="5">
        <f>IFERROR(Revenue[[#This Row],[YEARLY]]/Revenue[[#Totals],[YEARLY]],"-")</f>
        <v>0.14064665127020784</v>
      </c>
    </row>
    <row r="8" spans="2:31" ht="30" customHeight="1" x14ac:dyDescent="0.3">
      <c r="B8" s="24" t="s">
        <v>21</v>
      </c>
      <c r="C8" s="26"/>
      <c r="D8" s="2">
        <v>15</v>
      </c>
      <c r="E8" s="2">
        <v>16</v>
      </c>
      <c r="F8" s="2">
        <v>198</v>
      </c>
      <c r="G8" s="2">
        <v>44</v>
      </c>
      <c r="H8" s="2">
        <v>25</v>
      </c>
      <c r="I8" s="2">
        <v>68</v>
      </c>
      <c r="J8" s="2">
        <v>43</v>
      </c>
      <c r="K8" s="2">
        <v>119</v>
      </c>
      <c r="L8" s="2">
        <v>37</v>
      </c>
      <c r="M8" s="2">
        <v>118</v>
      </c>
      <c r="N8" s="2">
        <v>29</v>
      </c>
      <c r="O8" s="2">
        <v>171</v>
      </c>
      <c r="P8" s="6">
        <f>SUM(Revenue[[#This Row],[JAN]:[DEC]])</f>
        <v>883</v>
      </c>
      <c r="Q8" s="4">
        <v>0.18</v>
      </c>
      <c r="R8" s="7">
        <f>IFERROR(Revenue[[#This Row],[JAN]]/Revenue[[#Totals],[JAN]],"-")</f>
        <v>2.403846153846154E-2</v>
      </c>
      <c r="S8" s="7">
        <f>IFERROR(Revenue[[#This Row],[FEB]]/Revenue[[#Totals],[FEB]],"-")</f>
        <v>2.1739130434782608E-2</v>
      </c>
      <c r="T8" s="7">
        <f>IFERROR(Revenue[[#This Row],[MAR]]/Revenue[[#Totals],[MAR]],"-")</f>
        <v>0.24146341463414633</v>
      </c>
      <c r="U8" s="7">
        <f>IFERROR(Revenue[[#This Row],[APR]]/Revenue[[#Totals],[APR]],"-")</f>
        <v>7.2013093289689037E-2</v>
      </c>
      <c r="V8" s="7">
        <f>IFERROR(Revenue[[#This Row],[MAY]]/Revenue[[#Totals],[MAY]],"-")</f>
        <v>3.0788177339901478E-2</v>
      </c>
      <c r="W8" s="7">
        <f>IFERROR(Revenue[[#This Row],[JUN]]/Revenue[[#Totals],[JUN]],"-")</f>
        <v>0.11764705882352941</v>
      </c>
      <c r="X8" s="7">
        <f>IFERROR(Revenue[[#This Row],[JUL]]/Revenue[[#Totals],[JUL]],"-")</f>
        <v>7.2026800670016752E-2</v>
      </c>
      <c r="Y8" s="7">
        <f>IFERROR(Revenue[[#This Row],[AUG]]/Revenue[[#Totals],[AUG]],"-")</f>
        <v>0.17629629629629628</v>
      </c>
      <c r="Z8" s="7">
        <f>IFERROR(Revenue[[#This Row],[SEP]]/Revenue[[#Totals],[SEP]],"-")</f>
        <v>4.9731182795698922E-2</v>
      </c>
      <c r="AA8" s="7">
        <f>IFERROR(Revenue[[#This Row],[OCT]]/Revenue[[#Totals],[OCT]],"-")</f>
        <v>0.17327459618208516</v>
      </c>
      <c r="AB8" s="7">
        <f>IFERROR(Revenue[[#This Row],[NOV]]/Revenue[[#Totals],[NOV]],"-")</f>
        <v>3.9242219215155617E-2</v>
      </c>
      <c r="AC8" s="7">
        <f>IFERROR(Revenue[[#This Row],[DEC]]/Revenue[[#Totals],[DEC]],"-")</f>
        <v>0.16395014381591563</v>
      </c>
      <c r="AD8" s="7">
        <f>IFERROR(Revenue[[#This Row],[YEARLY]]/Revenue[[#Totals],[YEARLY]],"-")</f>
        <v>0.10196304849884527</v>
      </c>
    </row>
    <row r="9" spans="2:31" ht="30" customHeight="1" x14ac:dyDescent="0.3">
      <c r="B9" s="24" t="s">
        <v>22</v>
      </c>
      <c r="C9" s="26"/>
      <c r="D9" s="2">
        <v>166</v>
      </c>
      <c r="E9" s="2">
        <v>185</v>
      </c>
      <c r="F9" s="2">
        <v>89</v>
      </c>
      <c r="G9" s="2">
        <v>170</v>
      </c>
      <c r="H9" s="2">
        <v>131</v>
      </c>
      <c r="I9" s="2">
        <v>70</v>
      </c>
      <c r="J9" s="2">
        <v>50</v>
      </c>
      <c r="K9" s="2">
        <v>149</v>
      </c>
      <c r="L9" s="2">
        <v>179</v>
      </c>
      <c r="M9" s="2">
        <v>104</v>
      </c>
      <c r="N9" s="2">
        <v>119</v>
      </c>
      <c r="O9" s="2">
        <v>187</v>
      </c>
      <c r="P9" s="6">
        <f>SUM(Revenue[[#This Row],[JAN]:[DEC]])</f>
        <v>1599</v>
      </c>
      <c r="Q9" s="4">
        <v>0.19</v>
      </c>
      <c r="R9" s="7">
        <f>IFERROR(Revenue[[#This Row],[JAN]]/Revenue[[#Totals],[JAN]],"-")</f>
        <v>0.26602564102564102</v>
      </c>
      <c r="S9" s="7">
        <f>IFERROR(Revenue[[#This Row],[FEB]]/Revenue[[#Totals],[FEB]],"-")</f>
        <v>0.25135869565217389</v>
      </c>
      <c r="T9" s="7">
        <f>IFERROR(Revenue[[#This Row],[MAR]]/Revenue[[#Totals],[MAR]],"-")</f>
        <v>0.10853658536585366</v>
      </c>
      <c r="U9" s="7">
        <f>IFERROR(Revenue[[#This Row],[APR]]/Revenue[[#Totals],[APR]],"-")</f>
        <v>0.27823240589198034</v>
      </c>
      <c r="V9" s="7">
        <f>IFERROR(Revenue[[#This Row],[MAY]]/Revenue[[#Totals],[MAY]],"-")</f>
        <v>0.16133004926108374</v>
      </c>
      <c r="W9" s="7">
        <f>IFERROR(Revenue[[#This Row],[JUN]]/Revenue[[#Totals],[JUN]],"-")</f>
        <v>0.12110726643598616</v>
      </c>
      <c r="X9" s="7">
        <f>IFERROR(Revenue[[#This Row],[JUL]]/Revenue[[#Totals],[JUL]],"-")</f>
        <v>8.3752093802345065E-2</v>
      </c>
      <c r="Y9" s="7">
        <f>IFERROR(Revenue[[#This Row],[AUG]]/Revenue[[#Totals],[AUG]],"-")</f>
        <v>0.22074074074074074</v>
      </c>
      <c r="Z9" s="7">
        <f>IFERROR(Revenue[[#This Row],[SEP]]/Revenue[[#Totals],[SEP]],"-")</f>
        <v>0.24059139784946237</v>
      </c>
      <c r="AA9" s="7">
        <f>IFERROR(Revenue[[#This Row],[OCT]]/Revenue[[#Totals],[OCT]],"-")</f>
        <v>0.1527165932452276</v>
      </c>
      <c r="AB9" s="7">
        <f>IFERROR(Revenue[[#This Row],[NOV]]/Revenue[[#Totals],[NOV]],"-")</f>
        <v>0.16102841677943167</v>
      </c>
      <c r="AC9" s="7">
        <f>IFERROR(Revenue[[#This Row],[DEC]]/Revenue[[#Totals],[DEC]],"-")</f>
        <v>0.17929050814956854</v>
      </c>
      <c r="AD9" s="7">
        <f>IFERROR(Revenue[[#This Row],[YEARLY]]/Revenue[[#Totals],[YEARLY]],"-")</f>
        <v>0.18464203233256352</v>
      </c>
    </row>
    <row r="10" spans="2:31" ht="30" customHeight="1" x14ac:dyDescent="0.3">
      <c r="B10" s="24" t="s">
        <v>23</v>
      </c>
      <c r="C10" s="26"/>
      <c r="D10" s="2">
        <v>21</v>
      </c>
      <c r="E10" s="2">
        <v>113</v>
      </c>
      <c r="F10" s="2">
        <v>83</v>
      </c>
      <c r="G10" s="2">
        <v>17</v>
      </c>
      <c r="H10" s="2">
        <v>130</v>
      </c>
      <c r="I10" s="2">
        <v>26</v>
      </c>
      <c r="J10" s="2">
        <v>167</v>
      </c>
      <c r="K10" s="2">
        <v>102</v>
      </c>
      <c r="L10" s="2">
        <v>82</v>
      </c>
      <c r="M10" s="2">
        <v>33</v>
      </c>
      <c r="N10" s="2">
        <v>88</v>
      </c>
      <c r="O10" s="2">
        <v>193</v>
      </c>
      <c r="P10" s="6">
        <f>SUM(Revenue[[#This Row],[JAN]:[DEC]])</f>
        <v>1055</v>
      </c>
      <c r="Q10" s="4">
        <v>0.11</v>
      </c>
      <c r="R10" s="7">
        <f>IFERROR(Revenue[[#This Row],[JAN]]/Revenue[[#Totals],[JAN]],"-")</f>
        <v>3.3653846153846152E-2</v>
      </c>
      <c r="S10" s="7">
        <f>IFERROR(Revenue[[#This Row],[FEB]]/Revenue[[#Totals],[FEB]],"-")</f>
        <v>0.15353260869565216</v>
      </c>
      <c r="T10" s="7">
        <f>IFERROR(Revenue[[#This Row],[MAR]]/Revenue[[#Totals],[MAR]],"-")</f>
        <v>0.10121951219512196</v>
      </c>
      <c r="U10" s="7">
        <f>IFERROR(Revenue[[#This Row],[APR]]/Revenue[[#Totals],[APR]],"-")</f>
        <v>2.7823240589198037E-2</v>
      </c>
      <c r="V10" s="7">
        <f>IFERROR(Revenue[[#This Row],[MAY]]/Revenue[[#Totals],[MAY]],"-")</f>
        <v>0.16009852216748768</v>
      </c>
      <c r="W10" s="7">
        <f>IFERROR(Revenue[[#This Row],[JUN]]/Revenue[[#Totals],[JUN]],"-")</f>
        <v>4.4982698961937718E-2</v>
      </c>
      <c r="X10" s="7">
        <f>IFERROR(Revenue[[#This Row],[JUL]]/Revenue[[#Totals],[JUL]],"-")</f>
        <v>0.2797319932998325</v>
      </c>
      <c r="Y10" s="7">
        <f>IFERROR(Revenue[[#This Row],[AUG]]/Revenue[[#Totals],[AUG]],"-")</f>
        <v>0.15111111111111111</v>
      </c>
      <c r="Z10" s="7">
        <f>IFERROR(Revenue[[#This Row],[SEP]]/Revenue[[#Totals],[SEP]],"-")</f>
        <v>0.11021505376344086</v>
      </c>
      <c r="AA10" s="7">
        <f>IFERROR(Revenue[[#This Row],[OCT]]/Revenue[[#Totals],[OCT]],"-")</f>
        <v>4.8458149779735685E-2</v>
      </c>
      <c r="AB10" s="7">
        <f>IFERROR(Revenue[[#This Row],[NOV]]/Revenue[[#Totals],[NOV]],"-")</f>
        <v>0.11907983761840325</v>
      </c>
      <c r="AC10" s="7">
        <f>IFERROR(Revenue[[#This Row],[DEC]]/Revenue[[#Totals],[DEC]],"-")</f>
        <v>0.18504314477468839</v>
      </c>
      <c r="AD10" s="7">
        <f>IFERROR(Revenue[[#This Row],[YEARLY]]/Revenue[[#Totals],[YEARLY]],"-")</f>
        <v>0.12182448036951501</v>
      </c>
    </row>
    <row r="11" spans="2:31" ht="30" customHeight="1" x14ac:dyDescent="0.3">
      <c r="B11" s="24" t="s">
        <v>24</v>
      </c>
      <c r="C11" s="26"/>
      <c r="D11" s="2">
        <v>70</v>
      </c>
      <c r="E11" s="2">
        <v>160</v>
      </c>
      <c r="F11" s="2">
        <v>125</v>
      </c>
      <c r="G11" s="2">
        <v>84</v>
      </c>
      <c r="H11" s="2">
        <v>191</v>
      </c>
      <c r="I11" s="2">
        <v>97</v>
      </c>
      <c r="J11" s="2">
        <v>52</v>
      </c>
      <c r="K11" s="2">
        <v>45</v>
      </c>
      <c r="L11" s="2">
        <v>173</v>
      </c>
      <c r="M11" s="2">
        <v>136</v>
      </c>
      <c r="N11" s="2">
        <v>144</v>
      </c>
      <c r="O11" s="2">
        <v>167</v>
      </c>
      <c r="P11" s="6">
        <f>SUM(Revenue[[#This Row],[JAN]:[DEC]])</f>
        <v>1444</v>
      </c>
      <c r="Q11" s="4">
        <v>0.2</v>
      </c>
      <c r="R11" s="7">
        <f>IFERROR(Revenue[[#This Row],[JAN]]/Revenue[[#Totals],[JAN]],"-")</f>
        <v>0.11217948717948718</v>
      </c>
      <c r="S11" s="7">
        <f>IFERROR(Revenue[[#This Row],[FEB]]/Revenue[[#Totals],[FEB]],"-")</f>
        <v>0.21739130434782608</v>
      </c>
      <c r="T11" s="7">
        <f>IFERROR(Revenue[[#This Row],[MAR]]/Revenue[[#Totals],[MAR]],"-")</f>
        <v>0.1524390243902439</v>
      </c>
      <c r="U11" s="7">
        <f>IFERROR(Revenue[[#This Row],[APR]]/Revenue[[#Totals],[APR]],"-")</f>
        <v>0.13747954173486088</v>
      </c>
      <c r="V11" s="7">
        <f>IFERROR(Revenue[[#This Row],[MAY]]/Revenue[[#Totals],[MAY]],"-")</f>
        <v>0.23522167487684728</v>
      </c>
      <c r="W11" s="7">
        <f>IFERROR(Revenue[[#This Row],[JUN]]/Revenue[[#Totals],[JUN]],"-")</f>
        <v>0.16782006920415224</v>
      </c>
      <c r="X11" s="7">
        <f>IFERROR(Revenue[[#This Row],[JUL]]/Revenue[[#Totals],[JUL]],"-")</f>
        <v>8.7102177554438859E-2</v>
      </c>
      <c r="Y11" s="7">
        <f>IFERROR(Revenue[[#This Row],[AUG]]/Revenue[[#Totals],[AUG]],"-")</f>
        <v>6.6666666666666666E-2</v>
      </c>
      <c r="Z11" s="7">
        <f>IFERROR(Revenue[[#This Row],[SEP]]/Revenue[[#Totals],[SEP]],"-")</f>
        <v>0.2325268817204301</v>
      </c>
      <c r="AA11" s="7">
        <f>IFERROR(Revenue[[#This Row],[OCT]]/Revenue[[#Totals],[OCT]],"-")</f>
        <v>0.19970631424375918</v>
      </c>
      <c r="AB11" s="7">
        <f>IFERROR(Revenue[[#This Row],[NOV]]/Revenue[[#Totals],[NOV]],"-")</f>
        <v>0.19485791610284167</v>
      </c>
      <c r="AC11" s="7">
        <f>IFERROR(Revenue[[#This Row],[DEC]]/Revenue[[#Totals],[DEC]],"-")</f>
        <v>0.1601150527325024</v>
      </c>
      <c r="AD11" s="7">
        <f>IFERROR(Revenue[[#This Row],[YEARLY]]/Revenue[[#Totals],[YEARLY]],"-")</f>
        <v>0.16674364896073904</v>
      </c>
    </row>
    <row r="12" spans="2:31" ht="30" customHeight="1" x14ac:dyDescent="0.3">
      <c r="B12" s="24" t="s">
        <v>25</v>
      </c>
      <c r="C12" s="26"/>
      <c r="D12" s="2">
        <v>61</v>
      </c>
      <c r="E12" s="2">
        <v>99</v>
      </c>
      <c r="F12" s="2">
        <v>70</v>
      </c>
      <c r="G12" s="2">
        <v>162</v>
      </c>
      <c r="H12" s="2">
        <v>28</v>
      </c>
      <c r="I12" s="2">
        <v>163</v>
      </c>
      <c r="J12" s="2">
        <v>101</v>
      </c>
      <c r="K12" s="2">
        <v>103</v>
      </c>
      <c r="L12" s="2">
        <v>78</v>
      </c>
      <c r="M12" s="2">
        <v>33</v>
      </c>
      <c r="N12" s="2">
        <v>162</v>
      </c>
      <c r="O12" s="2">
        <v>159</v>
      </c>
      <c r="P12" s="6">
        <f>SUM(Revenue[[#This Row],[JAN]:[DEC]])</f>
        <v>1219</v>
      </c>
      <c r="Q12" s="4">
        <v>0.1</v>
      </c>
      <c r="R12" s="7">
        <f>IFERROR(Revenue[[#This Row],[JAN]]/Revenue[[#Totals],[JAN]],"-")</f>
        <v>9.7756410256410256E-2</v>
      </c>
      <c r="S12" s="7">
        <f>IFERROR(Revenue[[#This Row],[FEB]]/Revenue[[#Totals],[FEB]],"-")</f>
        <v>0.13451086956521738</v>
      </c>
      <c r="T12" s="7">
        <f>IFERROR(Revenue[[#This Row],[MAR]]/Revenue[[#Totals],[MAR]],"-")</f>
        <v>8.5365853658536592E-2</v>
      </c>
      <c r="U12" s="7">
        <f>IFERROR(Revenue[[#This Row],[APR]]/Revenue[[#Totals],[APR]],"-")</f>
        <v>0.265139116202946</v>
      </c>
      <c r="V12" s="7">
        <f>IFERROR(Revenue[[#This Row],[MAY]]/Revenue[[#Totals],[MAY]],"-")</f>
        <v>3.4482758620689655E-2</v>
      </c>
      <c r="W12" s="7">
        <f>IFERROR(Revenue[[#This Row],[JUN]]/Revenue[[#Totals],[JUN]],"-")</f>
        <v>0.2820069204152249</v>
      </c>
      <c r="X12" s="7">
        <f>IFERROR(Revenue[[#This Row],[JUL]]/Revenue[[#Totals],[JUL]],"-")</f>
        <v>0.16917922948073702</v>
      </c>
      <c r="Y12" s="7">
        <f>IFERROR(Revenue[[#This Row],[AUG]]/Revenue[[#Totals],[AUG]],"-")</f>
        <v>0.15259259259259259</v>
      </c>
      <c r="Z12" s="7">
        <f>IFERROR(Revenue[[#This Row],[SEP]]/Revenue[[#Totals],[SEP]],"-")</f>
        <v>0.10483870967741936</v>
      </c>
      <c r="AA12" s="7">
        <f>IFERROR(Revenue[[#This Row],[OCT]]/Revenue[[#Totals],[OCT]],"-")</f>
        <v>4.8458149779735685E-2</v>
      </c>
      <c r="AB12" s="7">
        <f>IFERROR(Revenue[[#This Row],[NOV]]/Revenue[[#Totals],[NOV]],"-")</f>
        <v>0.21921515561569688</v>
      </c>
      <c r="AC12" s="7">
        <f>IFERROR(Revenue[[#This Row],[DEC]]/Revenue[[#Totals],[DEC]],"-")</f>
        <v>0.15244487056567593</v>
      </c>
      <c r="AD12" s="7">
        <f>IFERROR(Revenue[[#This Row],[YEARLY]]/Revenue[[#Totals],[YEARLY]],"-")</f>
        <v>0.14076212471131641</v>
      </c>
    </row>
    <row r="13" spans="2:31" ht="30" customHeight="1" x14ac:dyDescent="0.3">
      <c r="B13" s="24" t="s">
        <v>26</v>
      </c>
      <c r="C13" s="26"/>
      <c r="D13" s="2">
        <v>105</v>
      </c>
      <c r="E13" s="2">
        <v>55</v>
      </c>
      <c r="F13" s="2">
        <v>163</v>
      </c>
      <c r="G13" s="2">
        <v>12</v>
      </c>
      <c r="H13" s="2">
        <v>117</v>
      </c>
      <c r="I13" s="2">
        <v>83</v>
      </c>
      <c r="J13" s="2">
        <v>163</v>
      </c>
      <c r="K13" s="2">
        <v>120</v>
      </c>
      <c r="L13" s="2">
        <v>171</v>
      </c>
      <c r="M13" s="2">
        <v>79</v>
      </c>
      <c r="N13" s="2">
        <v>105</v>
      </c>
      <c r="O13" s="2">
        <v>69</v>
      </c>
      <c r="P13" s="6">
        <f>SUM(Revenue[[#This Row],[JAN]:[DEC]])</f>
        <v>1242</v>
      </c>
      <c r="Q13" s="4">
        <v>0.1</v>
      </c>
      <c r="R13" s="7">
        <f>IFERROR(Revenue[[#This Row],[JAN]]/Revenue[[#Totals],[JAN]],"-")</f>
        <v>0.16826923076923078</v>
      </c>
      <c r="S13" s="7">
        <f>IFERROR(Revenue[[#This Row],[FEB]]/Revenue[[#Totals],[FEB]],"-")</f>
        <v>7.4728260869565216E-2</v>
      </c>
      <c r="T13" s="7">
        <f>IFERROR(Revenue[[#This Row],[MAR]]/Revenue[[#Totals],[MAR]],"-")</f>
        <v>0.19878048780487806</v>
      </c>
      <c r="U13" s="7">
        <f>IFERROR(Revenue[[#This Row],[APR]]/Revenue[[#Totals],[APR]],"-")</f>
        <v>1.9639934533551555E-2</v>
      </c>
      <c r="V13" s="7">
        <f>IFERROR(Revenue[[#This Row],[MAY]]/Revenue[[#Totals],[MAY]],"-")</f>
        <v>0.14408866995073891</v>
      </c>
      <c r="W13" s="7">
        <f>IFERROR(Revenue[[#This Row],[JUN]]/Revenue[[#Totals],[JUN]],"-")</f>
        <v>0.14359861591695502</v>
      </c>
      <c r="X13" s="7">
        <f>IFERROR(Revenue[[#This Row],[JUL]]/Revenue[[#Totals],[JUL]],"-")</f>
        <v>0.27303182579564489</v>
      </c>
      <c r="Y13" s="7">
        <f>IFERROR(Revenue[[#This Row],[AUG]]/Revenue[[#Totals],[AUG]],"-")</f>
        <v>0.17777777777777778</v>
      </c>
      <c r="Z13" s="7">
        <f>IFERROR(Revenue[[#This Row],[SEP]]/Revenue[[#Totals],[SEP]],"-")</f>
        <v>0.22983870967741934</v>
      </c>
      <c r="AA13" s="7">
        <f>IFERROR(Revenue[[#This Row],[OCT]]/Revenue[[#Totals],[OCT]],"-")</f>
        <v>0.11600587371512482</v>
      </c>
      <c r="AB13" s="7">
        <f>IFERROR(Revenue[[#This Row],[NOV]]/Revenue[[#Totals],[NOV]],"-")</f>
        <v>0.14208389715832206</v>
      </c>
      <c r="AC13" s="7">
        <f>IFERROR(Revenue[[#This Row],[DEC]]/Revenue[[#Totals],[DEC]],"-")</f>
        <v>6.6155321188878236E-2</v>
      </c>
      <c r="AD13" s="7">
        <f>IFERROR(Revenue[[#This Row],[YEARLY]]/Revenue[[#Totals],[YEARLY]],"-")</f>
        <v>0.14341801385681294</v>
      </c>
    </row>
    <row r="14" spans="2:31" s="10" customFormat="1" ht="30" customHeight="1" x14ac:dyDescent="0.3">
      <c r="B14" s="27" t="s">
        <v>27</v>
      </c>
      <c r="C14" s="28"/>
      <c r="D14" s="8">
        <f>SUBTOTAL(109,Revenue[JAN])</f>
        <v>624</v>
      </c>
      <c r="E14" s="8">
        <f>SUBTOTAL(109,Revenue[FEB])</f>
        <v>736</v>
      </c>
      <c r="F14" s="8">
        <f>SUBTOTAL(109,Revenue[MAR])</f>
        <v>820</v>
      </c>
      <c r="G14" s="8">
        <f>SUBTOTAL(109,Revenue[APR])</f>
        <v>611</v>
      </c>
      <c r="H14" s="8">
        <f>SUBTOTAL(109,Revenue[MAY])</f>
        <v>812</v>
      </c>
      <c r="I14" s="8">
        <f>SUBTOTAL(109,Revenue[JUN])</f>
        <v>578</v>
      </c>
      <c r="J14" s="8">
        <f>SUBTOTAL(109,Revenue[JUL])</f>
        <v>597</v>
      </c>
      <c r="K14" s="8">
        <f>SUBTOTAL(109,Revenue[AUG])</f>
        <v>675</v>
      </c>
      <c r="L14" s="8">
        <f>SUBTOTAL(109,Revenue[SEP])</f>
        <v>744</v>
      </c>
      <c r="M14" s="8">
        <f>SUBTOTAL(109,Revenue[OCT])</f>
        <v>681</v>
      </c>
      <c r="N14" s="8">
        <f>SUBTOTAL(109,Revenue[NOV])</f>
        <v>739</v>
      </c>
      <c r="O14" s="8">
        <f>SUBTOTAL(109,Revenue[DEC])</f>
        <v>1043</v>
      </c>
      <c r="P14" s="8">
        <f>SUBTOTAL(109,Revenue[YEARLY])</f>
        <v>8660</v>
      </c>
      <c r="Q14" s="9">
        <f>SUBTOTAL(109,Revenue[IND %])</f>
        <v>1</v>
      </c>
      <c r="R14" s="9">
        <f>SUBTOTAL(109,Revenue[JAN %])</f>
        <v>1</v>
      </c>
      <c r="S14" s="9">
        <f>SUBTOTAL(109,Revenue[FEB %])</f>
        <v>1</v>
      </c>
      <c r="T14" s="9">
        <f>SUBTOTAL(109,Revenue[MAR %])</f>
        <v>1</v>
      </c>
      <c r="U14" s="9">
        <f>SUBTOTAL(109,Revenue[APR %])</f>
        <v>0.99999999999999989</v>
      </c>
      <c r="V14" s="9">
        <f>SUBTOTAL(109,Revenue[MAY %])</f>
        <v>0.99999999999999989</v>
      </c>
      <c r="W14" s="9">
        <f>SUBTOTAL(109,Revenue[JUN %])</f>
        <v>1</v>
      </c>
      <c r="X14" s="9">
        <f>SUBTOTAL(109,Revenue[JUL %])</f>
        <v>1</v>
      </c>
      <c r="Y14" s="9">
        <f>SUBTOTAL(109,Revenue[AUG %])</f>
        <v>1</v>
      </c>
      <c r="Z14" s="9">
        <f>SUBTOTAL(109,Revenue[SEP %])</f>
        <v>1</v>
      </c>
      <c r="AA14" s="9">
        <f>SUBTOTAL(109,Revenue[OCT %])</f>
        <v>1</v>
      </c>
      <c r="AB14" s="9">
        <f>SUBTOTAL(109,Revenue[NOV %])</f>
        <v>1</v>
      </c>
      <c r="AC14" s="9">
        <f>SUBTOTAL(109,Revenue[DEC %])</f>
        <v>0.99999999999999989</v>
      </c>
      <c r="AD14" s="9">
        <f>SUBTOTAL(109,Revenue[YEAR %])</f>
        <v>1</v>
      </c>
    </row>
  </sheetData>
  <phoneticPr fontId="32" type="noConversion"/>
  <dataValidations count="9">
    <dataValidation allowBlank="1" showInputMessage="1" showErrorMessage="1" prompt="Annual revenue is automatically calculated in this column" sqref="P6" xr:uid="{00000000-0002-0000-0000-000003000000}"/>
    <dataValidation allowBlank="1" showInputMessage="1" showErrorMessage="1" prompt="Projection title is in this cell. Enter values in the Revenue table, below, to calculate total sales" sqref="B4" xr:uid="{00000000-0002-0000-0000-000005000000}"/>
    <dataValidation allowBlank="1" showInputMessage="1" showErrorMessage="1" prompt="Automatically calculates proportion of sales from different sources to total sales in this column for the month in this cell" sqref="R6:AC6" xr:uid="{00000000-0002-0000-0000-00000C000000}"/>
    <dataValidation allowBlank="1" showInputMessage="1" showErrorMessage="1" prompt="Automatically calculates proportion of sales from different sources to total sales for the year in this column" sqref="AD6" xr:uid="{00000000-0002-0000-0000-00000D000000}"/>
    <dataValidation allowBlank="1" showInputMessage="1" showErrorMessage="1" prompt="Enter revenue generated by sales in this column" sqref="B6" xr:uid="{00000000-0002-0000-0000-00000E000000}"/>
    <dataValidation allowBlank="1" showInputMessage="1" showErrorMessage="1" prompt="A trend chart for revenue over time is in this column" sqref="C6" xr:uid="{00000000-0002-0000-0000-00000F000000}"/>
    <dataValidation allowBlank="1" showInputMessage="1" showErrorMessage="1" prompt="Index percent is in this column" sqref="Q6" xr:uid="{00000000-0002-0000-0000-000011000000}"/>
    <dataValidation allowBlank="1" showInputMessage="1" showErrorMessage="1" prompt="This worksheet calculates total sales for each month &amp; year, &amp; total annual sales from different sources. " sqref="A1" xr:uid="{8666F8D5-2068-4FC6-A038-9D731867A61D}"/>
    <dataValidation allowBlank="1" showInputMessage="1" showErrorMessage="1" prompt="Enter company name in this cell" sqref="B2" xr:uid="{8AA494AF-E1BA-42A2-88DC-47B15B052116}"/>
  </dataValidations>
  <printOptions horizontalCentered="1"/>
  <pageMargins left="0.25" right="0.25" top="0.75" bottom="0.75" header="0.3" footer="0.3"/>
  <pageSetup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000-000000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(sales)'!$D$7:$O$7</xm:f>
              <xm:sqref>C7</xm:sqref>
            </x14:sparkline>
            <x14:sparkline>
              <xm:f>'Revenues (sales)'!$D$8:$O$8</xm:f>
              <xm:sqref>C8</xm:sqref>
            </x14:sparkline>
            <x14:sparkline>
              <xm:f>'Revenues (sales)'!$D$9:$O$9</xm:f>
              <xm:sqref>C9</xm:sqref>
            </x14:sparkline>
            <x14:sparkline>
              <xm:f>'Revenues (sales)'!$D$10:$O$10</xm:f>
              <xm:sqref>C10</xm:sqref>
            </x14:sparkline>
            <x14:sparkline>
              <xm:f>'Revenues (sales)'!$D$11:$O$11</xm:f>
              <xm:sqref>C11</xm:sqref>
            </x14:sparkline>
            <x14:sparkline>
              <xm:f>'Revenues (sales)'!$D$12:$O$12</xm:f>
              <xm:sqref>C12</xm:sqref>
            </x14:sparkline>
            <x14:sparkline>
              <xm:f>'Revenues (sales)'!$D$13:$O$13</xm:f>
              <xm:sqref>C13</xm:sqref>
            </x14:sparkline>
          </x14:sparklines>
        </x14:sparklineGroup>
        <x14:sparklineGroup lineWeight="1" displayEmptyCellsAs="gap" high="1" low="1" xr2:uid="{00000000-0003-0000-0000-000001000000}">
          <x14:colorSeries theme="0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1"/>
          <x14:colorLow theme="3"/>
          <x14:sparklines>
            <x14:sparkline>
              <xm:f>'Revenues (sales)'!D14:O14</xm:f>
              <xm:sqref>C14</xm:sqref>
            </x14:sparkline>
          </x14:sparklines>
        </x14:sparklineGroup>
      </x14:sparklineGroup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  <pageSetUpPr fitToPage="1"/>
  </sheetPr>
  <dimension ref="B1:AE17"/>
  <sheetViews>
    <sheetView showGridLines="0" zoomScaleNormal="100" workbookViewId="0"/>
  </sheetViews>
  <sheetFormatPr defaultColWidth="8.90625" defaultRowHeight="30" customHeight="1" x14ac:dyDescent="0.3"/>
  <cols>
    <col min="1" max="1" width="5" style="1" customWidth="1"/>
    <col min="2" max="2" width="31.6328125" style="29" customWidth="1"/>
    <col min="3" max="3" width="31.6328125" style="11" customWidth="1"/>
    <col min="4" max="30" width="9.453125" style="1" customWidth="1"/>
    <col min="31" max="31" width="5" style="1" customWidth="1"/>
    <col min="32" max="16384" width="8.90625" style="1"/>
  </cols>
  <sheetData>
    <row r="1" spans="2:31" s="11" customFormat="1" ht="24.9" customHeight="1" x14ac:dyDescent="0.3">
      <c r="AE1" s="11" t="s">
        <v>40</v>
      </c>
    </row>
    <row r="2" spans="2:31" s="11" customFormat="1" ht="60" customHeight="1" x14ac:dyDescent="0.95">
      <c r="B2" s="12" t="str">
        <f>Company_Name</f>
        <v>COMPANY NAME</v>
      </c>
      <c r="C2" s="12"/>
      <c r="J2" s="13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42"/>
    </row>
    <row r="3" spans="2:31" s="11" customFormat="1" ht="9.9" customHeight="1" x14ac:dyDescent="0.3">
      <c r="B3" s="43"/>
      <c r="C3" s="44"/>
      <c r="J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42"/>
    </row>
    <row r="4" spans="2:31" s="11" customFormat="1" ht="50.1" customHeight="1" thickBot="1" x14ac:dyDescent="0.35">
      <c r="B4" s="45" t="str">
        <f>Wksht_Title</f>
        <v>PROFIT &amp; LOSS PROJECTION</v>
      </c>
      <c r="C4" s="45"/>
      <c r="D4" s="16"/>
      <c r="E4" s="17"/>
      <c r="F4" s="16"/>
      <c r="G4" s="17"/>
      <c r="H4" s="16"/>
      <c r="I4" s="16"/>
      <c r="J4" s="16"/>
      <c r="K4" s="17"/>
      <c r="L4" s="17"/>
      <c r="M4" s="17"/>
      <c r="N4" s="17"/>
      <c r="O4" s="17"/>
      <c r="P4" s="16"/>
      <c r="Q4" s="16"/>
      <c r="R4" s="16"/>
      <c r="S4" s="16"/>
      <c r="T4" s="16"/>
      <c r="U4" s="16"/>
      <c r="V4" s="16"/>
      <c r="W4" s="16"/>
      <c r="X4" s="18"/>
      <c r="Y4" s="18"/>
      <c r="Z4" s="18"/>
      <c r="AA4" s="18"/>
      <c r="AB4" s="19"/>
      <c r="AC4" s="16"/>
      <c r="AD4" s="16"/>
    </row>
    <row r="5" spans="2:31" s="11" customFormat="1" ht="24.9" customHeight="1" thickTop="1" x14ac:dyDescent="0.3">
      <c r="B5" s="46"/>
      <c r="C5" s="46"/>
      <c r="E5" s="21"/>
      <c r="G5" s="21"/>
      <c r="K5" s="21"/>
      <c r="L5" s="21"/>
      <c r="M5" s="21"/>
      <c r="N5" s="21"/>
      <c r="O5" s="21"/>
      <c r="X5" s="22"/>
      <c r="Y5" s="22"/>
      <c r="Z5" s="22"/>
      <c r="AA5" s="22"/>
      <c r="AB5" s="23"/>
      <c r="AC5" s="23"/>
      <c r="AD5" s="23"/>
    </row>
    <row r="6" spans="2:31" s="73" customFormat="1" ht="30" customHeight="1" x14ac:dyDescent="0.25">
      <c r="B6" s="27" t="s">
        <v>28</v>
      </c>
      <c r="C6" s="27" t="s">
        <v>4</v>
      </c>
      <c r="D6" s="72" t="s">
        <v>2</v>
      </c>
      <c r="E6" s="72" t="s">
        <v>59</v>
      </c>
      <c r="F6" s="72" t="s">
        <v>60</v>
      </c>
      <c r="G6" s="72" t="s">
        <v>61</v>
      </c>
      <c r="H6" s="72" t="s">
        <v>62</v>
      </c>
      <c r="I6" s="72" t="s">
        <v>63</v>
      </c>
      <c r="J6" s="72" t="s">
        <v>64</v>
      </c>
      <c r="K6" s="72" t="s">
        <v>65</v>
      </c>
      <c r="L6" s="72" t="s">
        <v>66</v>
      </c>
      <c r="M6" s="72" t="s">
        <v>67</v>
      </c>
      <c r="N6" s="72" t="s">
        <v>68</v>
      </c>
      <c r="O6" s="72" t="s">
        <v>69</v>
      </c>
      <c r="P6" s="72" t="s">
        <v>5</v>
      </c>
      <c r="Q6" s="72" t="s">
        <v>6</v>
      </c>
      <c r="R6" s="72" t="s">
        <v>7</v>
      </c>
      <c r="S6" s="72" t="s">
        <v>8</v>
      </c>
      <c r="T6" s="72" t="s">
        <v>9</v>
      </c>
      <c r="U6" s="72" t="s">
        <v>10</v>
      </c>
      <c r="V6" s="72" t="s">
        <v>11</v>
      </c>
      <c r="W6" s="72" t="s">
        <v>12</v>
      </c>
      <c r="X6" s="72" t="s">
        <v>13</v>
      </c>
      <c r="Y6" s="72" t="s">
        <v>14</v>
      </c>
      <c r="Z6" s="72" t="s">
        <v>15</v>
      </c>
      <c r="AA6" s="72" t="s">
        <v>16</v>
      </c>
      <c r="AB6" s="72" t="s">
        <v>17</v>
      </c>
      <c r="AC6" s="72" t="s">
        <v>18</v>
      </c>
      <c r="AD6" s="72" t="s">
        <v>19</v>
      </c>
    </row>
    <row r="7" spans="2:31" ht="30" customHeight="1" x14ac:dyDescent="0.3">
      <c r="B7" s="24" t="s">
        <v>29</v>
      </c>
      <c r="C7" s="47"/>
      <c r="D7" s="30">
        <v>61</v>
      </c>
      <c r="E7" s="30">
        <v>78</v>
      </c>
      <c r="F7" s="30">
        <v>65</v>
      </c>
      <c r="G7" s="30">
        <v>29</v>
      </c>
      <c r="H7" s="30">
        <v>125</v>
      </c>
      <c r="I7" s="30">
        <v>49</v>
      </c>
      <c r="J7" s="30">
        <v>14</v>
      </c>
      <c r="K7" s="30">
        <v>26</v>
      </c>
      <c r="L7" s="30">
        <v>14</v>
      </c>
      <c r="M7" s="30">
        <v>129</v>
      </c>
      <c r="N7" s="30">
        <v>60</v>
      </c>
      <c r="O7" s="30">
        <v>65</v>
      </c>
      <c r="P7" s="31">
        <f>SUM(CostofSales[[#This Row],[JAN]:[DEC]])</f>
        <v>715</v>
      </c>
      <c r="Q7" s="32">
        <v>0.12</v>
      </c>
      <c r="R7" s="33">
        <f t="shared" ref="R7:AD14" si="0">D7/D$14</f>
        <v>0.23018867924528302</v>
      </c>
      <c r="S7" s="33">
        <f t="shared" si="0"/>
        <v>0.21910112359550563</v>
      </c>
      <c r="T7" s="33">
        <f t="shared" si="0"/>
        <v>0.20634920634920634</v>
      </c>
      <c r="U7" s="33">
        <f t="shared" si="0"/>
        <v>0.12033195020746888</v>
      </c>
      <c r="V7" s="33">
        <f t="shared" si="0"/>
        <v>0.31328320802005011</v>
      </c>
      <c r="W7" s="33">
        <f t="shared" si="0"/>
        <v>0.15705128205128205</v>
      </c>
      <c r="X7" s="33">
        <f t="shared" si="0"/>
        <v>4.6822742474916385E-2</v>
      </c>
      <c r="Y7" s="33">
        <f t="shared" si="0"/>
        <v>0.11504424778761062</v>
      </c>
      <c r="Z7" s="33">
        <f t="shared" si="0"/>
        <v>3.3816425120772944E-2</v>
      </c>
      <c r="AA7" s="33">
        <f t="shared" si="0"/>
        <v>0.47080291970802918</v>
      </c>
      <c r="AB7" s="33">
        <f t="shared" si="0"/>
        <v>0.22727272727272727</v>
      </c>
      <c r="AC7" s="33">
        <f t="shared" si="0"/>
        <v>0.14348785871964681</v>
      </c>
      <c r="AD7" s="33">
        <f t="shared" si="0"/>
        <v>0.18727082242011525</v>
      </c>
    </row>
    <row r="8" spans="2:31" ht="30" customHeight="1" x14ac:dyDescent="0.3">
      <c r="B8" s="24" t="s">
        <v>30</v>
      </c>
      <c r="C8" s="48"/>
      <c r="D8" s="30">
        <v>7</v>
      </c>
      <c r="E8" s="30">
        <v>5</v>
      </c>
      <c r="F8" s="30">
        <v>69</v>
      </c>
      <c r="G8" s="30">
        <v>32</v>
      </c>
      <c r="H8" s="30">
        <v>11</v>
      </c>
      <c r="I8" s="30">
        <v>30</v>
      </c>
      <c r="J8" s="30">
        <v>27</v>
      </c>
      <c r="K8" s="30">
        <v>32</v>
      </c>
      <c r="L8" s="30">
        <v>10</v>
      </c>
      <c r="M8" s="30">
        <v>41</v>
      </c>
      <c r="N8" s="30">
        <v>13</v>
      </c>
      <c r="O8" s="30">
        <v>105</v>
      </c>
      <c r="P8" s="34">
        <f>SUM(CostofSales[[#This Row],[JAN]:[DEC]])</f>
        <v>382</v>
      </c>
      <c r="Q8" s="32">
        <v>0.18</v>
      </c>
      <c r="R8" s="35">
        <f t="shared" si="0"/>
        <v>2.6415094339622643E-2</v>
      </c>
      <c r="S8" s="35">
        <f t="shared" si="0"/>
        <v>1.4044943820224719E-2</v>
      </c>
      <c r="T8" s="35">
        <f t="shared" si="0"/>
        <v>0.21904761904761905</v>
      </c>
      <c r="U8" s="35">
        <f t="shared" si="0"/>
        <v>0.13278008298755187</v>
      </c>
      <c r="V8" s="35">
        <f t="shared" si="0"/>
        <v>2.7568922305764409E-2</v>
      </c>
      <c r="W8" s="35">
        <f t="shared" si="0"/>
        <v>9.6153846153846159E-2</v>
      </c>
      <c r="X8" s="35">
        <f t="shared" si="0"/>
        <v>9.0301003344481601E-2</v>
      </c>
      <c r="Y8" s="35">
        <f t="shared" si="0"/>
        <v>0.1415929203539823</v>
      </c>
      <c r="Z8" s="35">
        <f t="shared" si="0"/>
        <v>2.4154589371980676E-2</v>
      </c>
      <c r="AA8" s="35">
        <f t="shared" si="0"/>
        <v>0.14963503649635038</v>
      </c>
      <c r="AB8" s="35">
        <f t="shared" si="0"/>
        <v>4.924242424242424E-2</v>
      </c>
      <c r="AC8" s="35">
        <f t="shared" si="0"/>
        <v>0.23178807947019867</v>
      </c>
      <c r="AD8" s="35">
        <f t="shared" si="0"/>
        <v>0.1000523834468308</v>
      </c>
    </row>
    <row r="9" spans="2:31" ht="30" customHeight="1" x14ac:dyDescent="0.3">
      <c r="B9" s="24" t="s">
        <v>31</v>
      </c>
      <c r="C9" s="48"/>
      <c r="D9" s="30">
        <v>99</v>
      </c>
      <c r="E9" s="30">
        <v>95</v>
      </c>
      <c r="F9" s="30">
        <v>51</v>
      </c>
      <c r="G9" s="30">
        <v>90</v>
      </c>
      <c r="H9" s="30">
        <v>21</v>
      </c>
      <c r="I9" s="30">
        <v>34</v>
      </c>
      <c r="J9" s="30">
        <v>30</v>
      </c>
      <c r="K9" s="30">
        <v>24</v>
      </c>
      <c r="L9" s="30">
        <v>109</v>
      </c>
      <c r="M9" s="30">
        <v>16</v>
      </c>
      <c r="N9" s="30">
        <v>21</v>
      </c>
      <c r="O9" s="30">
        <v>52</v>
      </c>
      <c r="P9" s="34">
        <f>SUM(CostofSales[[#This Row],[JAN]:[DEC]])</f>
        <v>642</v>
      </c>
      <c r="Q9" s="32">
        <v>0.19</v>
      </c>
      <c r="R9" s="35">
        <f t="shared" si="0"/>
        <v>0.37358490566037733</v>
      </c>
      <c r="S9" s="35">
        <f t="shared" si="0"/>
        <v>0.26685393258426965</v>
      </c>
      <c r="T9" s="35">
        <f t="shared" si="0"/>
        <v>0.16190476190476191</v>
      </c>
      <c r="U9" s="35">
        <f t="shared" si="0"/>
        <v>0.37344398340248963</v>
      </c>
      <c r="V9" s="35">
        <f t="shared" si="0"/>
        <v>5.2631578947368418E-2</v>
      </c>
      <c r="W9" s="35">
        <f t="shared" si="0"/>
        <v>0.10897435897435898</v>
      </c>
      <c r="X9" s="35">
        <f t="shared" si="0"/>
        <v>0.10033444816053512</v>
      </c>
      <c r="Y9" s="35">
        <f t="shared" si="0"/>
        <v>0.10619469026548672</v>
      </c>
      <c r="Z9" s="35">
        <f t="shared" si="0"/>
        <v>0.26328502415458938</v>
      </c>
      <c r="AA9" s="35">
        <f t="shared" si="0"/>
        <v>5.8394160583941604E-2</v>
      </c>
      <c r="AB9" s="35">
        <f t="shared" si="0"/>
        <v>7.9545454545454544E-2</v>
      </c>
      <c r="AC9" s="35">
        <f t="shared" si="0"/>
        <v>0.11479028697571744</v>
      </c>
      <c r="AD9" s="35">
        <f t="shared" si="0"/>
        <v>0.16815086432687271</v>
      </c>
    </row>
    <row r="10" spans="2:31" ht="30" customHeight="1" x14ac:dyDescent="0.3">
      <c r="B10" s="24" t="s">
        <v>32</v>
      </c>
      <c r="C10" s="48"/>
      <c r="D10" s="30">
        <v>13</v>
      </c>
      <c r="E10" s="30">
        <v>28</v>
      </c>
      <c r="F10" s="30">
        <v>15</v>
      </c>
      <c r="G10" s="30">
        <v>8</v>
      </c>
      <c r="H10" s="30">
        <v>84</v>
      </c>
      <c r="I10" s="30">
        <v>12</v>
      </c>
      <c r="J10" s="30">
        <v>54</v>
      </c>
      <c r="K10" s="30">
        <v>72</v>
      </c>
      <c r="L10" s="30">
        <v>49</v>
      </c>
      <c r="M10" s="30">
        <v>24</v>
      </c>
      <c r="N10" s="30">
        <v>60</v>
      </c>
      <c r="O10" s="30">
        <v>39</v>
      </c>
      <c r="P10" s="34">
        <f>SUM(CostofSales[[#This Row],[JAN]:[DEC]])</f>
        <v>458</v>
      </c>
      <c r="Q10" s="32">
        <v>0.11</v>
      </c>
      <c r="R10" s="35">
        <f t="shared" si="0"/>
        <v>4.9056603773584909E-2</v>
      </c>
      <c r="S10" s="35">
        <f t="shared" si="0"/>
        <v>7.8651685393258425E-2</v>
      </c>
      <c r="T10" s="35">
        <f t="shared" si="0"/>
        <v>4.7619047619047616E-2</v>
      </c>
      <c r="U10" s="35">
        <f t="shared" si="0"/>
        <v>3.3195020746887967E-2</v>
      </c>
      <c r="V10" s="35">
        <f t="shared" si="0"/>
        <v>0.21052631578947367</v>
      </c>
      <c r="W10" s="35">
        <f t="shared" si="0"/>
        <v>3.8461538461538464E-2</v>
      </c>
      <c r="X10" s="35">
        <f t="shared" si="0"/>
        <v>0.1806020066889632</v>
      </c>
      <c r="Y10" s="35">
        <f t="shared" si="0"/>
        <v>0.31858407079646017</v>
      </c>
      <c r="Z10" s="35">
        <f t="shared" si="0"/>
        <v>0.11835748792270531</v>
      </c>
      <c r="AA10" s="35">
        <f t="shared" si="0"/>
        <v>8.7591240875912413E-2</v>
      </c>
      <c r="AB10" s="35">
        <f t="shared" si="0"/>
        <v>0.22727272727272727</v>
      </c>
      <c r="AC10" s="35">
        <f t="shared" si="0"/>
        <v>8.6092715231788075E-2</v>
      </c>
      <c r="AD10" s="35">
        <f t="shared" si="0"/>
        <v>0.11995809324253535</v>
      </c>
    </row>
    <row r="11" spans="2:31" ht="30" customHeight="1" x14ac:dyDescent="0.3">
      <c r="B11" s="24" t="s">
        <v>33</v>
      </c>
      <c r="C11" s="48"/>
      <c r="D11" s="30">
        <v>34</v>
      </c>
      <c r="E11" s="30">
        <v>78</v>
      </c>
      <c r="F11" s="30">
        <v>43</v>
      </c>
      <c r="G11" s="30">
        <v>30</v>
      </c>
      <c r="H11" s="30">
        <v>77</v>
      </c>
      <c r="I11" s="30">
        <v>54</v>
      </c>
      <c r="J11" s="30">
        <v>26</v>
      </c>
      <c r="K11" s="30">
        <v>13</v>
      </c>
      <c r="L11" s="30">
        <v>56</v>
      </c>
      <c r="M11" s="30">
        <v>30</v>
      </c>
      <c r="N11" s="30">
        <v>40</v>
      </c>
      <c r="O11" s="30">
        <v>63</v>
      </c>
      <c r="P11" s="34">
        <f>SUM(CostofSales[[#This Row],[JAN]:[DEC]])</f>
        <v>544</v>
      </c>
      <c r="Q11" s="32">
        <v>0.2</v>
      </c>
      <c r="R11" s="35">
        <f t="shared" si="0"/>
        <v>0.12830188679245283</v>
      </c>
      <c r="S11" s="35">
        <f t="shared" si="0"/>
        <v>0.21910112359550563</v>
      </c>
      <c r="T11" s="35">
        <f t="shared" si="0"/>
        <v>0.13650793650793649</v>
      </c>
      <c r="U11" s="35">
        <f t="shared" si="0"/>
        <v>0.12448132780082988</v>
      </c>
      <c r="V11" s="35">
        <f t="shared" si="0"/>
        <v>0.19298245614035087</v>
      </c>
      <c r="W11" s="35">
        <f t="shared" si="0"/>
        <v>0.17307692307692307</v>
      </c>
      <c r="X11" s="35">
        <f t="shared" si="0"/>
        <v>8.6956521739130432E-2</v>
      </c>
      <c r="Y11" s="35">
        <f t="shared" si="0"/>
        <v>5.7522123893805309E-2</v>
      </c>
      <c r="Z11" s="35">
        <f t="shared" si="0"/>
        <v>0.13526570048309178</v>
      </c>
      <c r="AA11" s="35">
        <f t="shared" si="0"/>
        <v>0.10948905109489052</v>
      </c>
      <c r="AB11" s="35">
        <f t="shared" si="0"/>
        <v>0.15151515151515152</v>
      </c>
      <c r="AC11" s="35">
        <f t="shared" si="0"/>
        <v>0.13907284768211919</v>
      </c>
      <c r="AD11" s="35">
        <f t="shared" si="0"/>
        <v>0.14248297537978</v>
      </c>
    </row>
    <row r="12" spans="2:31" ht="30" customHeight="1" x14ac:dyDescent="0.3">
      <c r="B12" s="24" t="s">
        <v>34</v>
      </c>
      <c r="C12" s="48"/>
      <c r="D12" s="30">
        <v>33</v>
      </c>
      <c r="E12" s="30">
        <v>61</v>
      </c>
      <c r="F12" s="30">
        <v>42</v>
      </c>
      <c r="G12" s="30">
        <v>43</v>
      </c>
      <c r="H12" s="30">
        <v>19</v>
      </c>
      <c r="I12" s="30">
        <v>94</v>
      </c>
      <c r="J12" s="30">
        <v>46</v>
      </c>
      <c r="K12" s="30">
        <v>15</v>
      </c>
      <c r="L12" s="30">
        <v>55</v>
      </c>
      <c r="M12" s="30">
        <v>15</v>
      </c>
      <c r="N12" s="30">
        <v>37</v>
      </c>
      <c r="O12" s="30">
        <v>89</v>
      </c>
      <c r="P12" s="34">
        <f>SUM(CostofSales[[#This Row],[JAN]:[DEC]])</f>
        <v>549</v>
      </c>
      <c r="Q12" s="32">
        <v>0.1</v>
      </c>
      <c r="R12" s="35">
        <f t="shared" si="0"/>
        <v>0.12452830188679245</v>
      </c>
      <c r="S12" s="35">
        <f t="shared" si="0"/>
        <v>0.17134831460674158</v>
      </c>
      <c r="T12" s="35">
        <f t="shared" si="0"/>
        <v>0.13333333333333333</v>
      </c>
      <c r="U12" s="35">
        <f t="shared" si="0"/>
        <v>0.17842323651452283</v>
      </c>
      <c r="V12" s="35">
        <f t="shared" si="0"/>
        <v>4.7619047619047616E-2</v>
      </c>
      <c r="W12" s="35">
        <f t="shared" si="0"/>
        <v>0.30128205128205127</v>
      </c>
      <c r="X12" s="35">
        <f t="shared" si="0"/>
        <v>0.15384615384615385</v>
      </c>
      <c r="Y12" s="35">
        <f t="shared" si="0"/>
        <v>6.637168141592921E-2</v>
      </c>
      <c r="Z12" s="35">
        <f t="shared" si="0"/>
        <v>0.13285024154589373</v>
      </c>
      <c r="AA12" s="35">
        <f t="shared" si="0"/>
        <v>5.4744525547445258E-2</v>
      </c>
      <c r="AB12" s="35">
        <f t="shared" si="0"/>
        <v>0.14015151515151514</v>
      </c>
      <c r="AC12" s="35">
        <f t="shared" si="0"/>
        <v>0.19646799116997793</v>
      </c>
      <c r="AD12" s="35">
        <f t="shared" si="0"/>
        <v>0.14379256155055004</v>
      </c>
    </row>
    <row r="13" spans="2:31" ht="30" customHeight="1" x14ac:dyDescent="0.3">
      <c r="B13" s="24" t="s">
        <v>35</v>
      </c>
      <c r="C13" s="49"/>
      <c r="D13" s="30">
        <v>18</v>
      </c>
      <c r="E13" s="30">
        <v>11</v>
      </c>
      <c r="F13" s="30">
        <v>30</v>
      </c>
      <c r="G13" s="30">
        <v>9</v>
      </c>
      <c r="H13" s="30">
        <v>62</v>
      </c>
      <c r="I13" s="30">
        <v>39</v>
      </c>
      <c r="J13" s="30">
        <v>102</v>
      </c>
      <c r="K13" s="30">
        <v>44</v>
      </c>
      <c r="L13" s="30">
        <v>121</v>
      </c>
      <c r="M13" s="30">
        <v>19</v>
      </c>
      <c r="N13" s="30">
        <v>33</v>
      </c>
      <c r="O13" s="30">
        <v>40</v>
      </c>
      <c r="P13" s="36">
        <f>SUM(CostofSales[[#This Row],[JAN]:[DEC]])</f>
        <v>528</v>
      </c>
      <c r="Q13" s="32">
        <v>0.1</v>
      </c>
      <c r="R13" s="37">
        <f t="shared" si="0"/>
        <v>6.7924528301886791E-2</v>
      </c>
      <c r="S13" s="37">
        <f t="shared" si="0"/>
        <v>3.0898876404494381E-2</v>
      </c>
      <c r="T13" s="37">
        <f t="shared" si="0"/>
        <v>9.5238095238095233E-2</v>
      </c>
      <c r="U13" s="37">
        <f t="shared" si="0"/>
        <v>3.7344398340248962E-2</v>
      </c>
      <c r="V13" s="37">
        <f t="shared" si="0"/>
        <v>0.15538847117794485</v>
      </c>
      <c r="W13" s="37">
        <f t="shared" si="0"/>
        <v>0.125</v>
      </c>
      <c r="X13" s="37">
        <f t="shared" si="0"/>
        <v>0.34113712374581939</v>
      </c>
      <c r="Y13" s="37">
        <f t="shared" si="0"/>
        <v>0.19469026548672566</v>
      </c>
      <c r="Z13" s="37">
        <f t="shared" si="0"/>
        <v>0.2922705314009662</v>
      </c>
      <c r="AA13" s="37">
        <f t="shared" si="0"/>
        <v>6.9343065693430656E-2</v>
      </c>
      <c r="AB13" s="37">
        <f t="shared" si="0"/>
        <v>0.125</v>
      </c>
      <c r="AC13" s="37">
        <f t="shared" si="0"/>
        <v>8.8300220750551883E-2</v>
      </c>
      <c r="AD13" s="37">
        <f t="shared" si="0"/>
        <v>0.13829229963331588</v>
      </c>
    </row>
    <row r="14" spans="2:31" ht="30" customHeight="1" x14ac:dyDescent="0.3">
      <c r="B14" s="50" t="s">
        <v>36</v>
      </c>
      <c r="C14" s="51"/>
      <c r="D14" s="8">
        <f t="shared" ref="D14:O14" si="1">SUM(D7:D13)</f>
        <v>265</v>
      </c>
      <c r="E14" s="8">
        <f t="shared" si="1"/>
        <v>356</v>
      </c>
      <c r="F14" s="8">
        <f t="shared" si="1"/>
        <v>315</v>
      </c>
      <c r="G14" s="8">
        <f t="shared" si="1"/>
        <v>241</v>
      </c>
      <c r="H14" s="8">
        <f t="shared" si="1"/>
        <v>399</v>
      </c>
      <c r="I14" s="8">
        <f t="shared" si="1"/>
        <v>312</v>
      </c>
      <c r="J14" s="8">
        <f t="shared" si="1"/>
        <v>299</v>
      </c>
      <c r="K14" s="8">
        <f t="shared" si="1"/>
        <v>226</v>
      </c>
      <c r="L14" s="8">
        <f t="shared" si="1"/>
        <v>414</v>
      </c>
      <c r="M14" s="8">
        <f t="shared" si="1"/>
        <v>274</v>
      </c>
      <c r="N14" s="8">
        <f t="shared" si="1"/>
        <v>264</v>
      </c>
      <c r="O14" s="8">
        <f t="shared" si="1"/>
        <v>453</v>
      </c>
      <c r="P14" s="38">
        <f>SUM(CostofSales[[#This Row],[JAN]:[DEC]])</f>
        <v>3818</v>
      </c>
      <c r="Q14" s="39">
        <f>SUM(Q7:Q13)</f>
        <v>1</v>
      </c>
      <c r="R14" s="40">
        <f t="shared" si="0"/>
        <v>1</v>
      </c>
      <c r="S14" s="40">
        <f t="shared" si="0"/>
        <v>1</v>
      </c>
      <c r="T14" s="40">
        <f t="shared" si="0"/>
        <v>1</v>
      </c>
      <c r="U14" s="40">
        <f t="shared" si="0"/>
        <v>1</v>
      </c>
      <c r="V14" s="40">
        <f t="shared" si="0"/>
        <v>1</v>
      </c>
      <c r="W14" s="40">
        <f t="shared" si="0"/>
        <v>1</v>
      </c>
      <c r="X14" s="40">
        <f t="shared" si="0"/>
        <v>1</v>
      </c>
      <c r="Y14" s="40">
        <f t="shared" si="0"/>
        <v>1</v>
      </c>
      <c r="Z14" s="40">
        <f t="shared" si="0"/>
        <v>1</v>
      </c>
      <c r="AA14" s="40">
        <f t="shared" si="0"/>
        <v>1</v>
      </c>
      <c r="AB14" s="40">
        <f t="shared" si="0"/>
        <v>1</v>
      </c>
      <c r="AC14" s="40">
        <f t="shared" si="0"/>
        <v>1</v>
      </c>
      <c r="AD14" s="40">
        <f t="shared" si="0"/>
        <v>1</v>
      </c>
    </row>
    <row r="15" spans="2:31" ht="30" customHeight="1" x14ac:dyDescent="0.3">
      <c r="B15" s="27" t="s">
        <v>37</v>
      </c>
      <c r="C15" s="27"/>
      <c r="D15" s="8">
        <f>'Revenues (sales)'!D14-D14</f>
        <v>359</v>
      </c>
      <c r="E15" s="8">
        <f>'Revenues (sales)'!E14-E14</f>
        <v>380</v>
      </c>
      <c r="F15" s="8">
        <f>'Revenues (sales)'!F14-F14</f>
        <v>505</v>
      </c>
      <c r="G15" s="8">
        <f>'Revenues (sales)'!G14-G14</f>
        <v>370</v>
      </c>
      <c r="H15" s="8">
        <f>'Revenues (sales)'!H14-H14</f>
        <v>413</v>
      </c>
      <c r="I15" s="8">
        <f>'Revenues (sales)'!I14-I14</f>
        <v>266</v>
      </c>
      <c r="J15" s="8">
        <f>'Revenues (sales)'!J14-J14</f>
        <v>298</v>
      </c>
      <c r="K15" s="8">
        <f>'Revenues (sales)'!K14-K14</f>
        <v>449</v>
      </c>
      <c r="L15" s="8">
        <f>'Revenues (sales)'!L14-L14</f>
        <v>330</v>
      </c>
      <c r="M15" s="8">
        <f>'Revenues (sales)'!M14-M14</f>
        <v>407</v>
      </c>
      <c r="N15" s="8">
        <f>'Revenues (sales)'!N14-N14</f>
        <v>475</v>
      </c>
      <c r="O15" s="8">
        <f>'Revenues (sales)'!O14-O14</f>
        <v>590</v>
      </c>
      <c r="P15" s="8">
        <f>'Revenues (sales)'!P14-P14</f>
        <v>4842</v>
      </c>
      <c r="Q15" s="74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r="17" spans="16:16" ht="30" customHeight="1" x14ac:dyDescent="0.3">
      <c r="P17" s="41"/>
    </row>
  </sheetData>
  <dataValidations count="9">
    <dataValidation allowBlank="1" showInputMessage="1" showErrorMessage="1" prompt="Index percent is in this column" sqref="Q6" xr:uid="{00000000-0002-0000-0100-00000F000000}"/>
    <dataValidation allowBlank="1" showInputMessage="1" showErrorMessage="1" prompt="Automatically updated title from Revenue (Sales) worksheet. Enter values in the Expenses table below to calculate total expenses" sqref="B4" xr:uid="{75AC3445-9CE7-4793-950C-A9D7B2395AFD}"/>
    <dataValidation allowBlank="1" showInputMessage="1" showErrorMessage="1" prompt="Company name is automatically updated using the entry from Revenue (Sales) sheet" sqref="B2" xr:uid="{A79E9FBA-4C2B-4F89-BD55-BA5637848DE4}"/>
    <dataValidation allowBlank="1" showInputMessage="1" showErrorMessage="1" prompt="Enter expenses in this column" sqref="B6" xr:uid="{0FBA41FD-130A-4ED9-A680-A01931054426}"/>
    <dataValidation allowBlank="1" showInputMessage="1" showErrorMessage="1" prompt="A trend chart for expenses over time is in this column" sqref="C6" xr:uid="{1635E242-899F-436A-AE46-4A2E4D31CA2E}"/>
    <dataValidation allowBlank="1" showInputMessage="1" showErrorMessage="1" prompt="Annual Expense is automatically calculated in this column" sqref="P6" xr:uid="{C342EBAD-187A-4B16-85C1-5388C441C76B}"/>
    <dataValidation allowBlank="1" showInputMessage="1" showErrorMessage="1" prompt="Automatically calculates proportion of expenses from different sources to total expenses in this column, for the month in this cell" sqref="R6:AC6" xr:uid="{FAFA1E92-6153-41D8-A151-9DCAAA5BED99}"/>
    <dataValidation allowBlank="1" showInputMessage="1" showErrorMessage="1" prompt="Automatically calculates proportion of expenses from different sources to total expenses for the year in this column" sqref="AD6" xr:uid="{271B568A-7F99-459F-9AAB-E70AD39266B0}"/>
    <dataValidation allowBlank="1" showInputMessage="1" showErrorMessage="1" prompt="This worksheet calculates total cost of sales for each month &amp; year, &amp; annual costs of sales for items. Based on entries, gross profit is automatically calculated." sqref="A1" xr:uid="{43142C16-2F89-4871-B61F-8CCCAD9035DF}"/>
  </dataValidations>
  <printOptions horizontalCentered="1"/>
  <pageMargins left="0.25" right="0.25" top="0.75" bottom="0.75" header="0.3" footer="0.3"/>
  <pageSetup scale="34"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100-000002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'Cost of sales'!D7:O7</xm:f>
              <xm:sqref>C7</xm:sqref>
            </x14:sparkline>
            <x14:sparkline>
              <xm:f>'Cost of sales'!D8:O8</xm:f>
              <xm:sqref>C8</xm:sqref>
            </x14:sparkline>
            <x14:sparkline>
              <xm:f>'Cost of sales'!D9:O9</xm:f>
              <xm:sqref>C9</xm:sqref>
            </x14:sparkline>
            <x14:sparkline>
              <xm:f>'Cost of sales'!D10:O10</xm:f>
              <xm:sqref>C10</xm:sqref>
            </x14:sparkline>
            <x14:sparkline>
              <xm:f>'Cost of sales'!D11:O11</xm:f>
              <xm:sqref>C11</xm:sqref>
            </x14:sparkline>
            <x14:sparkline>
              <xm:f>'Cost of sales'!D12:O12</xm:f>
              <xm:sqref>C12</xm:sqref>
            </x14:sparkline>
            <x14:sparkline>
              <xm:f>'Cost of sales'!D13:O13</xm:f>
              <xm:sqref>C13</xm:sqref>
            </x14:sparkline>
            <x14:sparkline>
              <xm:f>'Cost of sales'!D14:O14</xm:f>
              <xm:sqref>C14</xm:sqref>
            </x14:sparkline>
          </x14:sparklines>
        </x14:sparklineGroup>
      </x14:sparklineGroup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39997558519241921"/>
    <pageSetUpPr fitToPage="1"/>
  </sheetPr>
  <dimension ref="A1:AE32"/>
  <sheetViews>
    <sheetView showGridLines="0" zoomScaleNormal="100" workbookViewId="0"/>
  </sheetViews>
  <sheetFormatPr defaultColWidth="8.90625" defaultRowHeight="30" customHeight="1" x14ac:dyDescent="0.3"/>
  <cols>
    <col min="1" max="1" width="5" style="11" customWidth="1"/>
    <col min="2" max="3" width="31.6328125" style="11" customWidth="1"/>
    <col min="4" max="30" width="9.453125" style="1" customWidth="1"/>
    <col min="31" max="31" width="5" style="1" customWidth="1"/>
    <col min="32" max="16384" width="8.90625" style="1"/>
  </cols>
  <sheetData>
    <row r="1" spans="1:31" s="11" customFormat="1" ht="24.9" customHeight="1" x14ac:dyDescent="0.3">
      <c r="B1" s="59"/>
      <c r="C1" s="59"/>
      <c r="AE1" s="11" t="s">
        <v>40</v>
      </c>
    </row>
    <row r="2" spans="1:31" s="60" customFormat="1" ht="60" customHeight="1" x14ac:dyDescent="0.95">
      <c r="B2" s="61" t="str">
        <f>Company_Name</f>
        <v>COMPANY NAME</v>
      </c>
      <c r="C2" s="61"/>
      <c r="Q2" s="62"/>
      <c r="R2" s="62"/>
      <c r="S2" s="62"/>
      <c r="T2" s="62"/>
      <c r="U2" s="62"/>
      <c r="V2" s="62"/>
      <c r="W2" s="62"/>
      <c r="X2" s="62"/>
      <c r="Y2" s="62"/>
      <c r="Z2" s="62"/>
      <c r="AA2" s="63"/>
      <c r="AB2" s="64"/>
      <c r="AC2" s="63"/>
    </row>
    <row r="3" spans="1:31" s="11" customFormat="1" ht="9.9" customHeight="1" x14ac:dyDescent="0.3">
      <c r="B3" s="43"/>
      <c r="C3" s="44"/>
      <c r="J3" s="13"/>
      <c r="Q3" s="14"/>
      <c r="R3" s="14"/>
      <c r="S3" s="14"/>
      <c r="T3" s="14"/>
      <c r="U3" s="14"/>
      <c r="V3" s="14"/>
      <c r="W3" s="14"/>
      <c r="X3" s="14"/>
      <c r="Y3" s="14"/>
      <c r="Z3" s="14"/>
      <c r="AA3" s="65"/>
      <c r="AB3" s="66"/>
      <c r="AC3" s="65"/>
      <c r="AD3" s="67"/>
    </row>
    <row r="4" spans="1:31" s="11" customFormat="1" ht="50.1" customHeight="1" thickBot="1" x14ac:dyDescent="0.35">
      <c r="B4" s="45" t="str">
        <f>Wksht_Title</f>
        <v>PROFIT &amp; LOSS PROJECTION</v>
      </c>
      <c r="C4" s="45"/>
      <c r="D4" s="16"/>
      <c r="E4" s="17"/>
      <c r="F4" s="16"/>
      <c r="G4" s="17"/>
      <c r="H4" s="16"/>
      <c r="I4" s="16"/>
      <c r="J4" s="16"/>
      <c r="K4" s="17"/>
      <c r="L4" s="17"/>
      <c r="M4" s="17"/>
      <c r="N4" s="17"/>
      <c r="O4" s="17"/>
      <c r="P4" s="16"/>
      <c r="Q4" s="16"/>
      <c r="R4" s="16"/>
      <c r="S4" s="16"/>
      <c r="T4" s="16"/>
      <c r="U4" s="16"/>
      <c r="V4" s="16"/>
      <c r="W4" s="16"/>
      <c r="X4" s="18"/>
      <c r="Y4" s="18"/>
      <c r="Z4" s="18"/>
      <c r="AA4" s="68"/>
      <c r="AB4" s="16"/>
      <c r="AC4" s="16"/>
      <c r="AD4" s="16"/>
    </row>
    <row r="5" spans="1:31" s="11" customFormat="1" ht="24.9" customHeight="1" thickTop="1" x14ac:dyDescent="0.3">
      <c r="E5" s="21"/>
      <c r="G5" s="21"/>
      <c r="K5" s="21"/>
      <c r="L5" s="21"/>
      <c r="M5" s="21"/>
      <c r="N5" s="21"/>
      <c r="O5" s="21"/>
      <c r="X5" s="22"/>
      <c r="Y5" s="22"/>
      <c r="Z5" s="22"/>
      <c r="AA5" s="22"/>
      <c r="AB5" s="23"/>
      <c r="AC5" s="23"/>
      <c r="AD5" s="23"/>
    </row>
    <row r="6" spans="1:31" s="69" customFormat="1" ht="30" customHeight="1" x14ac:dyDescent="0.3">
      <c r="B6" s="27" t="s">
        <v>38</v>
      </c>
      <c r="C6" s="27" t="s">
        <v>4</v>
      </c>
      <c r="D6" s="72" t="s">
        <v>2</v>
      </c>
      <c r="E6" s="72" t="s">
        <v>59</v>
      </c>
      <c r="F6" s="72" t="s">
        <v>60</v>
      </c>
      <c r="G6" s="72" t="s">
        <v>61</v>
      </c>
      <c r="H6" s="72" t="s">
        <v>62</v>
      </c>
      <c r="I6" s="72" t="s">
        <v>63</v>
      </c>
      <c r="J6" s="72" t="s">
        <v>64</v>
      </c>
      <c r="K6" s="72" t="s">
        <v>65</v>
      </c>
      <c r="L6" s="72" t="s">
        <v>66</v>
      </c>
      <c r="M6" s="72" t="s">
        <v>67</v>
      </c>
      <c r="N6" s="72" t="s">
        <v>68</v>
      </c>
      <c r="O6" s="72" t="s">
        <v>69</v>
      </c>
      <c r="P6" s="72" t="s">
        <v>5</v>
      </c>
      <c r="Q6" s="72" t="s">
        <v>6</v>
      </c>
      <c r="R6" s="72" t="s">
        <v>7</v>
      </c>
      <c r="S6" s="72" t="s">
        <v>8</v>
      </c>
      <c r="T6" s="72" t="s">
        <v>9</v>
      </c>
      <c r="U6" s="72" t="s">
        <v>10</v>
      </c>
      <c r="V6" s="72" t="s">
        <v>11</v>
      </c>
      <c r="W6" s="72" t="s">
        <v>12</v>
      </c>
      <c r="X6" s="72" t="s">
        <v>13</v>
      </c>
      <c r="Y6" s="72" t="s">
        <v>14</v>
      </c>
      <c r="Z6" s="72" t="s">
        <v>15</v>
      </c>
      <c r="AA6" s="72" t="s">
        <v>16</v>
      </c>
      <c r="AB6" s="72" t="s">
        <v>17</v>
      </c>
      <c r="AC6" s="72" t="s">
        <v>18</v>
      </c>
      <c r="AD6" s="72" t="s">
        <v>19</v>
      </c>
    </row>
    <row r="7" spans="1:31" s="10" customFormat="1" ht="30" customHeight="1" x14ac:dyDescent="0.3">
      <c r="A7" s="69"/>
      <c r="B7" s="24" t="s">
        <v>39</v>
      </c>
      <c r="C7" s="70" t="s">
        <v>40</v>
      </c>
      <c r="D7" s="30">
        <v>10</v>
      </c>
      <c r="E7" s="30">
        <v>18</v>
      </c>
      <c r="F7" s="30">
        <v>13</v>
      </c>
      <c r="G7" s="30">
        <v>8</v>
      </c>
      <c r="H7" s="30">
        <v>22</v>
      </c>
      <c r="I7" s="30">
        <v>18</v>
      </c>
      <c r="J7" s="30">
        <v>8</v>
      </c>
      <c r="K7" s="30">
        <v>17</v>
      </c>
      <c r="L7" s="30">
        <v>20</v>
      </c>
      <c r="M7" s="30">
        <v>8</v>
      </c>
      <c r="N7" s="30">
        <v>4</v>
      </c>
      <c r="O7" s="30">
        <v>12</v>
      </c>
      <c r="P7" s="52">
        <f>SUM(tblExpenses[[#This Row],[JAN]:[DEC]])</f>
        <v>158</v>
      </c>
      <c r="Q7" s="32">
        <v>0.12</v>
      </c>
      <c r="R7" s="76">
        <f t="shared" ref="R7:R25" si="0">D7/D$26</f>
        <v>4.2372881355932202E-2</v>
      </c>
      <c r="S7" s="76">
        <f t="shared" ref="S7:S25" si="1">E7/E$26</f>
        <v>8.7804878048780483E-2</v>
      </c>
      <c r="T7" s="76">
        <f t="shared" ref="T7:T25" si="2">F7/F$26</f>
        <v>5.2208835341365459E-2</v>
      </c>
      <c r="U7" s="76">
        <f t="shared" ref="U7:U25" si="3">G7/G$26</f>
        <v>3.0651340996168581E-2</v>
      </c>
      <c r="V7" s="76">
        <f t="shared" ref="V7:V25" si="4">H7/H$26</f>
        <v>8.5603112840466927E-2</v>
      </c>
      <c r="W7" s="76">
        <f t="shared" ref="W7:W25" si="5">I7/I$26</f>
        <v>6.569343065693431E-2</v>
      </c>
      <c r="X7" s="76">
        <f t="shared" ref="X7:X25" si="6">J7/J$26</f>
        <v>3.007518796992481E-2</v>
      </c>
      <c r="Y7" s="76">
        <f t="shared" ref="Y7:Y25" si="7">K7/K$26</f>
        <v>7.2340425531914887E-2</v>
      </c>
      <c r="Z7" s="76">
        <f t="shared" ref="Z7:Z25" si="8">L7/L$26</f>
        <v>8.6956521739130432E-2</v>
      </c>
      <c r="AA7" s="76">
        <f t="shared" ref="AA7:AA25" si="9">M7/M$26</f>
        <v>3.0888030888030889E-2</v>
      </c>
      <c r="AB7" s="76">
        <f t="shared" ref="AB7:AB25" si="10">N7/N$26</f>
        <v>1.3513513513513514E-2</v>
      </c>
      <c r="AC7" s="76">
        <f t="shared" ref="AC7:AC25" si="11">O7/O$26</f>
        <v>5.1948051948051951E-2</v>
      </c>
      <c r="AD7" s="53">
        <f t="shared" ref="AD7:AD25" si="12">P7/P$26</f>
        <v>5.2684228076025338E-2</v>
      </c>
    </row>
    <row r="8" spans="1:31" s="10" customFormat="1" ht="30" customHeight="1" x14ac:dyDescent="0.3">
      <c r="A8" s="69"/>
      <c r="B8" s="24" t="s">
        <v>41</v>
      </c>
      <c r="C8" s="71" t="s">
        <v>40</v>
      </c>
      <c r="D8" s="30">
        <v>23</v>
      </c>
      <c r="E8" s="30">
        <v>11</v>
      </c>
      <c r="F8" s="30">
        <v>7</v>
      </c>
      <c r="G8" s="30">
        <v>14</v>
      </c>
      <c r="H8" s="30">
        <v>12</v>
      </c>
      <c r="I8" s="30">
        <v>19</v>
      </c>
      <c r="J8" s="30">
        <v>19</v>
      </c>
      <c r="K8" s="30">
        <v>4</v>
      </c>
      <c r="L8" s="30">
        <v>7</v>
      </c>
      <c r="M8" s="30">
        <v>13</v>
      </c>
      <c r="N8" s="30">
        <v>25</v>
      </c>
      <c r="O8" s="30">
        <v>5</v>
      </c>
      <c r="P8" s="54">
        <f>SUM(tblExpenses[[#This Row],[JAN]:[DEC]])</f>
        <v>159</v>
      </c>
      <c r="Q8" s="32">
        <v>0.09</v>
      </c>
      <c r="R8" s="55">
        <f t="shared" si="0"/>
        <v>9.7457627118644072E-2</v>
      </c>
      <c r="S8" s="55">
        <f t="shared" si="1"/>
        <v>5.3658536585365853E-2</v>
      </c>
      <c r="T8" s="55">
        <f t="shared" si="2"/>
        <v>2.8112449799196786E-2</v>
      </c>
      <c r="U8" s="55">
        <f t="shared" si="3"/>
        <v>5.3639846743295021E-2</v>
      </c>
      <c r="V8" s="55">
        <f t="shared" si="4"/>
        <v>4.6692607003891051E-2</v>
      </c>
      <c r="W8" s="55">
        <f t="shared" si="5"/>
        <v>6.9343065693430656E-2</v>
      </c>
      <c r="X8" s="55">
        <f t="shared" si="6"/>
        <v>7.1428571428571425E-2</v>
      </c>
      <c r="Y8" s="55">
        <f t="shared" si="7"/>
        <v>1.7021276595744681E-2</v>
      </c>
      <c r="Z8" s="55">
        <f t="shared" si="8"/>
        <v>3.0434782608695653E-2</v>
      </c>
      <c r="AA8" s="55">
        <f t="shared" si="9"/>
        <v>5.019305019305019E-2</v>
      </c>
      <c r="AB8" s="55">
        <f t="shared" si="10"/>
        <v>8.4459459459459457E-2</v>
      </c>
      <c r="AC8" s="55">
        <f t="shared" si="11"/>
        <v>2.1645021645021644E-2</v>
      </c>
      <c r="AD8" s="56">
        <f t="shared" si="12"/>
        <v>5.3017672557519172E-2</v>
      </c>
    </row>
    <row r="9" spans="1:31" s="10" customFormat="1" ht="30" customHeight="1" x14ac:dyDescent="0.3">
      <c r="A9" s="69"/>
      <c r="B9" s="24" t="s">
        <v>42</v>
      </c>
      <c r="C9" s="71" t="s">
        <v>40</v>
      </c>
      <c r="D9" s="30">
        <v>23</v>
      </c>
      <c r="E9" s="30">
        <v>20</v>
      </c>
      <c r="F9" s="30">
        <v>3</v>
      </c>
      <c r="G9" s="30">
        <v>16</v>
      </c>
      <c r="H9" s="30">
        <v>10</v>
      </c>
      <c r="I9" s="30">
        <v>5</v>
      </c>
      <c r="J9" s="30">
        <v>20</v>
      </c>
      <c r="K9" s="30">
        <v>7</v>
      </c>
      <c r="L9" s="30">
        <v>4</v>
      </c>
      <c r="M9" s="30">
        <v>22</v>
      </c>
      <c r="N9" s="30">
        <v>13</v>
      </c>
      <c r="O9" s="30">
        <v>14</v>
      </c>
      <c r="P9" s="54">
        <f>SUM(tblExpenses[[#This Row],[JAN]:[DEC]])</f>
        <v>157</v>
      </c>
      <c r="Q9" s="32">
        <v>0.02</v>
      </c>
      <c r="R9" s="55">
        <f t="shared" si="0"/>
        <v>9.7457627118644072E-2</v>
      </c>
      <c r="S9" s="55">
        <f t="shared" si="1"/>
        <v>9.7560975609756101E-2</v>
      </c>
      <c r="T9" s="55">
        <f t="shared" si="2"/>
        <v>1.2048192771084338E-2</v>
      </c>
      <c r="U9" s="55">
        <f t="shared" si="3"/>
        <v>6.1302681992337162E-2</v>
      </c>
      <c r="V9" s="55">
        <f t="shared" si="4"/>
        <v>3.8910505836575876E-2</v>
      </c>
      <c r="W9" s="55">
        <f t="shared" si="5"/>
        <v>1.824817518248175E-2</v>
      </c>
      <c r="X9" s="55">
        <f t="shared" si="6"/>
        <v>7.5187969924812026E-2</v>
      </c>
      <c r="Y9" s="55">
        <f t="shared" si="7"/>
        <v>2.9787234042553193E-2</v>
      </c>
      <c r="Z9" s="55">
        <f t="shared" si="8"/>
        <v>1.7391304347826087E-2</v>
      </c>
      <c r="AA9" s="55">
        <f t="shared" si="9"/>
        <v>8.4942084942084939E-2</v>
      </c>
      <c r="AB9" s="55">
        <f t="shared" si="10"/>
        <v>4.3918918918918921E-2</v>
      </c>
      <c r="AC9" s="55">
        <f t="shared" si="11"/>
        <v>6.0606060606060608E-2</v>
      </c>
      <c r="AD9" s="56">
        <f t="shared" si="12"/>
        <v>5.2350783594531512E-2</v>
      </c>
    </row>
    <row r="10" spans="1:31" s="10" customFormat="1" ht="30" customHeight="1" x14ac:dyDescent="0.3">
      <c r="A10" s="69"/>
      <c r="B10" s="24" t="s">
        <v>43</v>
      </c>
      <c r="C10" s="71" t="s">
        <v>40</v>
      </c>
      <c r="D10" s="30">
        <v>19</v>
      </c>
      <c r="E10" s="30">
        <v>4</v>
      </c>
      <c r="F10" s="30">
        <v>7</v>
      </c>
      <c r="G10" s="30">
        <v>14</v>
      </c>
      <c r="H10" s="30">
        <v>22</v>
      </c>
      <c r="I10" s="30">
        <v>10</v>
      </c>
      <c r="J10" s="30">
        <v>22</v>
      </c>
      <c r="K10" s="30">
        <v>5</v>
      </c>
      <c r="L10" s="30">
        <v>4</v>
      </c>
      <c r="M10" s="30">
        <v>12</v>
      </c>
      <c r="N10" s="30">
        <v>18</v>
      </c>
      <c r="O10" s="30">
        <v>24</v>
      </c>
      <c r="P10" s="54">
        <f>SUM(tblExpenses[[#This Row],[JAN]:[DEC]])</f>
        <v>161</v>
      </c>
      <c r="Q10" s="32">
        <v>0.08</v>
      </c>
      <c r="R10" s="55">
        <f t="shared" si="0"/>
        <v>8.050847457627118E-2</v>
      </c>
      <c r="S10" s="55">
        <f t="shared" si="1"/>
        <v>1.9512195121951219E-2</v>
      </c>
      <c r="T10" s="55">
        <f t="shared" si="2"/>
        <v>2.8112449799196786E-2</v>
      </c>
      <c r="U10" s="55">
        <f t="shared" si="3"/>
        <v>5.3639846743295021E-2</v>
      </c>
      <c r="V10" s="55">
        <f t="shared" si="4"/>
        <v>8.5603112840466927E-2</v>
      </c>
      <c r="W10" s="55">
        <f t="shared" si="5"/>
        <v>3.6496350364963501E-2</v>
      </c>
      <c r="X10" s="55">
        <f t="shared" si="6"/>
        <v>8.2706766917293228E-2</v>
      </c>
      <c r="Y10" s="55">
        <f t="shared" si="7"/>
        <v>2.1276595744680851E-2</v>
      </c>
      <c r="Z10" s="55">
        <f t="shared" si="8"/>
        <v>1.7391304347826087E-2</v>
      </c>
      <c r="AA10" s="55">
        <f t="shared" si="9"/>
        <v>4.633204633204633E-2</v>
      </c>
      <c r="AB10" s="55">
        <f t="shared" si="10"/>
        <v>6.0810810810810814E-2</v>
      </c>
      <c r="AC10" s="55">
        <f t="shared" si="11"/>
        <v>0.1038961038961039</v>
      </c>
      <c r="AD10" s="56">
        <f t="shared" si="12"/>
        <v>5.3684561520506838E-2</v>
      </c>
    </row>
    <row r="11" spans="1:31" s="10" customFormat="1" ht="30" customHeight="1" x14ac:dyDescent="0.3">
      <c r="A11" s="69"/>
      <c r="B11" s="24" t="s">
        <v>44</v>
      </c>
      <c r="C11" s="71" t="s">
        <v>40</v>
      </c>
      <c r="D11" s="30">
        <v>11</v>
      </c>
      <c r="E11" s="30">
        <v>11</v>
      </c>
      <c r="F11" s="30">
        <v>17</v>
      </c>
      <c r="G11" s="30">
        <v>12</v>
      </c>
      <c r="H11" s="30">
        <v>2</v>
      </c>
      <c r="I11" s="30">
        <v>14</v>
      </c>
      <c r="J11" s="30">
        <v>12</v>
      </c>
      <c r="K11" s="30">
        <v>10</v>
      </c>
      <c r="L11" s="30">
        <v>18</v>
      </c>
      <c r="M11" s="30">
        <v>11</v>
      </c>
      <c r="N11" s="30">
        <v>23</v>
      </c>
      <c r="O11" s="30">
        <v>11</v>
      </c>
      <c r="P11" s="54">
        <f>SUM(tblExpenses[[#This Row],[JAN]:[DEC]])</f>
        <v>152</v>
      </c>
      <c r="Q11" s="32">
        <v>0.03</v>
      </c>
      <c r="R11" s="55">
        <f t="shared" si="0"/>
        <v>4.6610169491525424E-2</v>
      </c>
      <c r="S11" s="55">
        <f t="shared" si="1"/>
        <v>5.3658536585365853E-2</v>
      </c>
      <c r="T11" s="55">
        <f t="shared" si="2"/>
        <v>6.8273092369477914E-2</v>
      </c>
      <c r="U11" s="55">
        <f t="shared" si="3"/>
        <v>4.5977011494252873E-2</v>
      </c>
      <c r="V11" s="55">
        <f t="shared" si="4"/>
        <v>7.7821011673151752E-3</v>
      </c>
      <c r="W11" s="55">
        <f t="shared" si="5"/>
        <v>5.1094890510948905E-2</v>
      </c>
      <c r="X11" s="55">
        <f t="shared" si="6"/>
        <v>4.5112781954887216E-2</v>
      </c>
      <c r="Y11" s="55">
        <f t="shared" si="7"/>
        <v>4.2553191489361701E-2</v>
      </c>
      <c r="Z11" s="55">
        <f t="shared" si="8"/>
        <v>7.8260869565217397E-2</v>
      </c>
      <c r="AA11" s="55">
        <f t="shared" si="9"/>
        <v>4.2471042471042469E-2</v>
      </c>
      <c r="AB11" s="55">
        <f t="shared" si="10"/>
        <v>7.77027027027027E-2</v>
      </c>
      <c r="AC11" s="55">
        <f t="shared" si="11"/>
        <v>4.7619047619047616E-2</v>
      </c>
      <c r="AD11" s="56">
        <f t="shared" si="12"/>
        <v>5.0683561187062354E-2</v>
      </c>
    </row>
    <row r="12" spans="1:31" s="10" customFormat="1" ht="30" customHeight="1" x14ac:dyDescent="0.3">
      <c r="A12" s="69"/>
      <c r="B12" s="24" t="s">
        <v>45</v>
      </c>
      <c r="C12" s="71" t="s">
        <v>40</v>
      </c>
      <c r="D12" s="30">
        <v>2</v>
      </c>
      <c r="E12" s="30">
        <v>16</v>
      </c>
      <c r="F12" s="30">
        <v>6</v>
      </c>
      <c r="G12" s="30">
        <v>13</v>
      </c>
      <c r="H12" s="30">
        <v>11</v>
      </c>
      <c r="I12" s="30">
        <v>22</v>
      </c>
      <c r="J12" s="30">
        <v>21</v>
      </c>
      <c r="K12" s="30">
        <v>3</v>
      </c>
      <c r="L12" s="30">
        <v>12</v>
      </c>
      <c r="M12" s="30">
        <v>7</v>
      </c>
      <c r="N12" s="30">
        <v>17</v>
      </c>
      <c r="O12" s="30">
        <v>20</v>
      </c>
      <c r="P12" s="54">
        <f>SUM(tblExpenses[[#This Row],[JAN]:[DEC]])</f>
        <v>150</v>
      </c>
      <c r="Q12" s="32">
        <v>0.15</v>
      </c>
      <c r="R12" s="55">
        <f t="shared" si="0"/>
        <v>8.4745762711864406E-3</v>
      </c>
      <c r="S12" s="55">
        <f t="shared" si="1"/>
        <v>7.8048780487804878E-2</v>
      </c>
      <c r="T12" s="55">
        <f t="shared" si="2"/>
        <v>2.4096385542168676E-2</v>
      </c>
      <c r="U12" s="55">
        <f t="shared" si="3"/>
        <v>4.9808429118773943E-2</v>
      </c>
      <c r="V12" s="55">
        <f t="shared" si="4"/>
        <v>4.2801556420233464E-2</v>
      </c>
      <c r="W12" s="55">
        <f t="shared" si="5"/>
        <v>8.0291970802919707E-2</v>
      </c>
      <c r="X12" s="55">
        <f t="shared" si="6"/>
        <v>7.8947368421052627E-2</v>
      </c>
      <c r="Y12" s="55">
        <f t="shared" si="7"/>
        <v>1.276595744680851E-2</v>
      </c>
      <c r="Z12" s="55">
        <f t="shared" si="8"/>
        <v>5.2173913043478258E-2</v>
      </c>
      <c r="AA12" s="55">
        <f t="shared" si="9"/>
        <v>2.7027027027027029E-2</v>
      </c>
      <c r="AB12" s="55">
        <f t="shared" si="10"/>
        <v>5.7432432432432436E-2</v>
      </c>
      <c r="AC12" s="55">
        <f t="shared" si="11"/>
        <v>8.6580086580086577E-2</v>
      </c>
      <c r="AD12" s="56">
        <f t="shared" si="12"/>
        <v>5.0016672224074694E-2</v>
      </c>
    </row>
    <row r="13" spans="1:31" s="10" customFormat="1" ht="30" customHeight="1" x14ac:dyDescent="0.3">
      <c r="A13" s="69"/>
      <c r="B13" s="24" t="s">
        <v>46</v>
      </c>
      <c r="C13" s="71" t="s">
        <v>40</v>
      </c>
      <c r="D13" s="30">
        <v>8</v>
      </c>
      <c r="E13" s="30">
        <v>17</v>
      </c>
      <c r="F13" s="30">
        <v>11</v>
      </c>
      <c r="G13" s="30">
        <v>11</v>
      </c>
      <c r="H13" s="30">
        <v>21</v>
      </c>
      <c r="I13" s="30">
        <v>9</v>
      </c>
      <c r="J13" s="30">
        <v>20</v>
      </c>
      <c r="K13" s="30">
        <v>3</v>
      </c>
      <c r="L13" s="30">
        <v>14</v>
      </c>
      <c r="M13" s="30">
        <v>22</v>
      </c>
      <c r="N13" s="30">
        <v>16</v>
      </c>
      <c r="O13" s="30">
        <v>12</v>
      </c>
      <c r="P13" s="54">
        <f>SUM(tblExpenses[[#This Row],[JAN]:[DEC]])</f>
        <v>164</v>
      </c>
      <c r="Q13" s="32">
        <v>0.12</v>
      </c>
      <c r="R13" s="55">
        <f t="shared" si="0"/>
        <v>3.3898305084745763E-2</v>
      </c>
      <c r="S13" s="55">
        <f t="shared" si="1"/>
        <v>8.2926829268292687E-2</v>
      </c>
      <c r="T13" s="55">
        <f t="shared" si="2"/>
        <v>4.4176706827309238E-2</v>
      </c>
      <c r="U13" s="55">
        <f t="shared" si="3"/>
        <v>4.2145593869731802E-2</v>
      </c>
      <c r="V13" s="55">
        <f t="shared" si="4"/>
        <v>8.171206225680934E-2</v>
      </c>
      <c r="W13" s="55">
        <f t="shared" si="5"/>
        <v>3.2846715328467155E-2</v>
      </c>
      <c r="X13" s="55">
        <f t="shared" si="6"/>
        <v>7.5187969924812026E-2</v>
      </c>
      <c r="Y13" s="55">
        <f t="shared" si="7"/>
        <v>1.276595744680851E-2</v>
      </c>
      <c r="Z13" s="55">
        <f t="shared" si="8"/>
        <v>6.0869565217391307E-2</v>
      </c>
      <c r="AA13" s="55">
        <f t="shared" si="9"/>
        <v>8.4942084942084939E-2</v>
      </c>
      <c r="AB13" s="55">
        <f t="shared" si="10"/>
        <v>5.4054054054054057E-2</v>
      </c>
      <c r="AC13" s="55">
        <f t="shared" si="11"/>
        <v>5.1948051948051951E-2</v>
      </c>
      <c r="AD13" s="56">
        <f t="shared" si="12"/>
        <v>5.468489496498833E-2</v>
      </c>
    </row>
    <row r="14" spans="1:31" s="10" customFormat="1" ht="30" customHeight="1" x14ac:dyDescent="0.3">
      <c r="A14" s="69"/>
      <c r="B14" s="24" t="s">
        <v>47</v>
      </c>
      <c r="C14" s="71" t="s">
        <v>40</v>
      </c>
      <c r="D14" s="30">
        <v>5</v>
      </c>
      <c r="E14" s="30">
        <v>13</v>
      </c>
      <c r="F14" s="30">
        <v>6</v>
      </c>
      <c r="G14" s="30">
        <v>15</v>
      </c>
      <c r="H14" s="30">
        <v>19</v>
      </c>
      <c r="I14" s="30">
        <v>10</v>
      </c>
      <c r="J14" s="30">
        <v>12</v>
      </c>
      <c r="K14" s="30">
        <v>9</v>
      </c>
      <c r="L14" s="30">
        <v>15</v>
      </c>
      <c r="M14" s="30">
        <v>16</v>
      </c>
      <c r="N14" s="30">
        <v>4</v>
      </c>
      <c r="O14" s="30">
        <v>9</v>
      </c>
      <c r="P14" s="54">
        <f>SUM(tblExpenses[[#This Row],[JAN]:[DEC]])</f>
        <v>133</v>
      </c>
      <c r="Q14" s="32">
        <v>0.09</v>
      </c>
      <c r="R14" s="55">
        <f t="shared" si="0"/>
        <v>2.1186440677966101E-2</v>
      </c>
      <c r="S14" s="55">
        <f t="shared" si="1"/>
        <v>6.3414634146341464E-2</v>
      </c>
      <c r="T14" s="55">
        <f t="shared" si="2"/>
        <v>2.4096385542168676E-2</v>
      </c>
      <c r="U14" s="55">
        <f t="shared" si="3"/>
        <v>5.7471264367816091E-2</v>
      </c>
      <c r="V14" s="55">
        <f t="shared" si="4"/>
        <v>7.3929961089494164E-2</v>
      </c>
      <c r="W14" s="55">
        <f t="shared" si="5"/>
        <v>3.6496350364963501E-2</v>
      </c>
      <c r="X14" s="55">
        <f t="shared" si="6"/>
        <v>4.5112781954887216E-2</v>
      </c>
      <c r="Y14" s="55">
        <f t="shared" si="7"/>
        <v>3.8297872340425532E-2</v>
      </c>
      <c r="Z14" s="55">
        <f t="shared" si="8"/>
        <v>6.5217391304347824E-2</v>
      </c>
      <c r="AA14" s="55">
        <f t="shared" si="9"/>
        <v>6.1776061776061778E-2</v>
      </c>
      <c r="AB14" s="55">
        <f t="shared" si="10"/>
        <v>1.3513513513513514E-2</v>
      </c>
      <c r="AC14" s="55">
        <f t="shared" si="11"/>
        <v>3.896103896103896E-2</v>
      </c>
      <c r="AD14" s="56">
        <f t="shared" si="12"/>
        <v>4.4348116038679559E-2</v>
      </c>
    </row>
    <row r="15" spans="1:31" s="10" customFormat="1" ht="30" customHeight="1" x14ac:dyDescent="0.3">
      <c r="A15" s="69"/>
      <c r="B15" s="24" t="s">
        <v>48</v>
      </c>
      <c r="C15" s="71" t="s">
        <v>40</v>
      </c>
      <c r="D15" s="30">
        <v>8</v>
      </c>
      <c r="E15" s="30">
        <v>4</v>
      </c>
      <c r="F15" s="30">
        <v>23</v>
      </c>
      <c r="G15" s="30">
        <v>25</v>
      </c>
      <c r="H15" s="30">
        <v>10</v>
      </c>
      <c r="I15" s="30">
        <v>24</v>
      </c>
      <c r="J15" s="30">
        <v>22</v>
      </c>
      <c r="K15" s="30">
        <v>5</v>
      </c>
      <c r="L15" s="30">
        <v>12</v>
      </c>
      <c r="M15" s="30">
        <v>24</v>
      </c>
      <c r="N15" s="30">
        <v>24</v>
      </c>
      <c r="O15" s="30">
        <v>12</v>
      </c>
      <c r="P15" s="54">
        <f>SUM(tblExpenses[[#This Row],[JAN]:[DEC]])</f>
        <v>193</v>
      </c>
      <c r="Q15" s="32">
        <v>0.01</v>
      </c>
      <c r="R15" s="55">
        <f t="shared" si="0"/>
        <v>3.3898305084745763E-2</v>
      </c>
      <c r="S15" s="55">
        <f t="shared" si="1"/>
        <v>1.9512195121951219E-2</v>
      </c>
      <c r="T15" s="55">
        <f t="shared" si="2"/>
        <v>9.2369477911646583E-2</v>
      </c>
      <c r="U15" s="55">
        <f t="shared" si="3"/>
        <v>9.5785440613026823E-2</v>
      </c>
      <c r="V15" s="55">
        <f t="shared" si="4"/>
        <v>3.8910505836575876E-2</v>
      </c>
      <c r="W15" s="55">
        <f t="shared" si="5"/>
        <v>8.7591240875912413E-2</v>
      </c>
      <c r="X15" s="55">
        <f t="shared" si="6"/>
        <v>8.2706766917293228E-2</v>
      </c>
      <c r="Y15" s="55">
        <f t="shared" si="7"/>
        <v>2.1276595744680851E-2</v>
      </c>
      <c r="Z15" s="55">
        <f t="shared" si="8"/>
        <v>5.2173913043478258E-2</v>
      </c>
      <c r="AA15" s="55">
        <f t="shared" si="9"/>
        <v>9.2664092664092659E-2</v>
      </c>
      <c r="AB15" s="55">
        <f t="shared" si="10"/>
        <v>8.1081081081081086E-2</v>
      </c>
      <c r="AC15" s="55">
        <f t="shared" si="11"/>
        <v>5.1948051948051951E-2</v>
      </c>
      <c r="AD15" s="56">
        <f t="shared" si="12"/>
        <v>6.4354784928309441E-2</v>
      </c>
    </row>
    <row r="16" spans="1:31" s="10" customFormat="1" ht="30" customHeight="1" x14ac:dyDescent="0.3">
      <c r="A16" s="69"/>
      <c r="B16" s="24" t="s">
        <v>49</v>
      </c>
      <c r="C16" s="71" t="s">
        <v>40</v>
      </c>
      <c r="D16" s="30">
        <v>25</v>
      </c>
      <c r="E16" s="30">
        <v>2</v>
      </c>
      <c r="F16" s="30">
        <v>12</v>
      </c>
      <c r="G16" s="30">
        <v>25</v>
      </c>
      <c r="H16" s="30">
        <v>10</v>
      </c>
      <c r="I16" s="30">
        <v>24</v>
      </c>
      <c r="J16" s="30">
        <v>3</v>
      </c>
      <c r="K16" s="30">
        <v>20</v>
      </c>
      <c r="L16" s="30">
        <v>3</v>
      </c>
      <c r="M16" s="30">
        <v>9</v>
      </c>
      <c r="N16" s="30">
        <v>20</v>
      </c>
      <c r="O16" s="30">
        <v>18</v>
      </c>
      <c r="P16" s="54">
        <f>SUM(tblExpenses[[#This Row],[JAN]:[DEC]])</f>
        <v>171</v>
      </c>
      <c r="Q16" s="32">
        <v>0.01</v>
      </c>
      <c r="R16" s="55">
        <f t="shared" si="0"/>
        <v>0.1059322033898305</v>
      </c>
      <c r="S16" s="55">
        <f t="shared" si="1"/>
        <v>9.7560975609756097E-3</v>
      </c>
      <c r="T16" s="55">
        <f t="shared" si="2"/>
        <v>4.8192771084337352E-2</v>
      </c>
      <c r="U16" s="55">
        <f t="shared" si="3"/>
        <v>9.5785440613026823E-2</v>
      </c>
      <c r="V16" s="55">
        <f t="shared" si="4"/>
        <v>3.8910505836575876E-2</v>
      </c>
      <c r="W16" s="55">
        <f t="shared" si="5"/>
        <v>8.7591240875912413E-2</v>
      </c>
      <c r="X16" s="55">
        <f t="shared" si="6"/>
        <v>1.1278195488721804E-2</v>
      </c>
      <c r="Y16" s="55">
        <f t="shared" si="7"/>
        <v>8.5106382978723402E-2</v>
      </c>
      <c r="Z16" s="55">
        <f t="shared" si="8"/>
        <v>1.3043478260869565E-2</v>
      </c>
      <c r="AA16" s="55">
        <f t="shared" si="9"/>
        <v>3.4749034749034749E-2</v>
      </c>
      <c r="AB16" s="55">
        <f t="shared" si="10"/>
        <v>6.7567567567567571E-2</v>
      </c>
      <c r="AC16" s="55">
        <f t="shared" si="11"/>
        <v>7.792207792207792E-2</v>
      </c>
      <c r="AD16" s="56">
        <f t="shared" si="12"/>
        <v>5.7019006335445148E-2</v>
      </c>
    </row>
    <row r="17" spans="1:30" s="10" customFormat="1" ht="30" customHeight="1" x14ac:dyDescent="0.3">
      <c r="A17" s="69"/>
      <c r="B17" s="24" t="s">
        <v>50</v>
      </c>
      <c r="C17" s="71" t="s">
        <v>40</v>
      </c>
      <c r="D17" s="30">
        <v>16</v>
      </c>
      <c r="E17" s="30">
        <v>19</v>
      </c>
      <c r="F17" s="30">
        <v>9</v>
      </c>
      <c r="G17" s="30">
        <v>16</v>
      </c>
      <c r="H17" s="30">
        <v>13</v>
      </c>
      <c r="I17" s="30">
        <v>2</v>
      </c>
      <c r="J17" s="30">
        <v>4</v>
      </c>
      <c r="K17" s="30">
        <v>24</v>
      </c>
      <c r="L17" s="30">
        <v>16</v>
      </c>
      <c r="M17" s="30">
        <v>22</v>
      </c>
      <c r="N17" s="30">
        <v>7</v>
      </c>
      <c r="O17" s="30">
        <v>18</v>
      </c>
      <c r="P17" s="54">
        <f>SUM(tblExpenses[[#This Row],[JAN]:[DEC]])</f>
        <v>166</v>
      </c>
      <c r="Q17" s="32">
        <v>0.01</v>
      </c>
      <c r="R17" s="55">
        <f t="shared" si="0"/>
        <v>6.7796610169491525E-2</v>
      </c>
      <c r="S17" s="55">
        <f t="shared" si="1"/>
        <v>9.2682926829268292E-2</v>
      </c>
      <c r="T17" s="55">
        <f t="shared" si="2"/>
        <v>3.614457831325301E-2</v>
      </c>
      <c r="U17" s="55">
        <f t="shared" si="3"/>
        <v>6.1302681992337162E-2</v>
      </c>
      <c r="V17" s="55">
        <f t="shared" si="4"/>
        <v>5.0583657587548639E-2</v>
      </c>
      <c r="W17" s="55">
        <f t="shared" si="5"/>
        <v>7.2992700729927005E-3</v>
      </c>
      <c r="X17" s="55">
        <f t="shared" si="6"/>
        <v>1.5037593984962405E-2</v>
      </c>
      <c r="Y17" s="55">
        <f t="shared" si="7"/>
        <v>0.10212765957446808</v>
      </c>
      <c r="Z17" s="55">
        <f t="shared" si="8"/>
        <v>6.9565217391304349E-2</v>
      </c>
      <c r="AA17" s="55">
        <f t="shared" si="9"/>
        <v>8.4942084942084939E-2</v>
      </c>
      <c r="AB17" s="55">
        <f t="shared" si="10"/>
        <v>2.364864864864865E-2</v>
      </c>
      <c r="AC17" s="55">
        <f t="shared" si="11"/>
        <v>7.792207792207792E-2</v>
      </c>
      <c r="AD17" s="56">
        <f t="shared" si="12"/>
        <v>5.5351783927975989E-2</v>
      </c>
    </row>
    <row r="18" spans="1:30" s="10" customFormat="1" ht="30" customHeight="1" x14ac:dyDescent="0.3">
      <c r="A18" s="69"/>
      <c r="B18" s="24" t="s">
        <v>51</v>
      </c>
      <c r="C18" s="71" t="s">
        <v>40</v>
      </c>
      <c r="D18" s="30">
        <v>12</v>
      </c>
      <c r="E18" s="30">
        <v>9</v>
      </c>
      <c r="F18" s="30">
        <v>16</v>
      </c>
      <c r="G18" s="30">
        <v>19</v>
      </c>
      <c r="H18" s="30">
        <v>25</v>
      </c>
      <c r="I18" s="30">
        <v>17</v>
      </c>
      <c r="J18" s="30">
        <v>20</v>
      </c>
      <c r="K18" s="30">
        <v>14</v>
      </c>
      <c r="L18" s="30">
        <v>5</v>
      </c>
      <c r="M18" s="30">
        <v>14</v>
      </c>
      <c r="N18" s="30">
        <v>5</v>
      </c>
      <c r="O18" s="30">
        <v>2</v>
      </c>
      <c r="P18" s="54">
        <f>SUM(tblExpenses[[#This Row],[JAN]:[DEC]])</f>
        <v>158</v>
      </c>
      <c r="Q18" s="32">
        <v>0.01</v>
      </c>
      <c r="R18" s="55">
        <f t="shared" si="0"/>
        <v>5.0847457627118647E-2</v>
      </c>
      <c r="S18" s="55">
        <f t="shared" si="1"/>
        <v>4.3902439024390241E-2</v>
      </c>
      <c r="T18" s="55">
        <f t="shared" si="2"/>
        <v>6.4257028112449793E-2</v>
      </c>
      <c r="U18" s="55">
        <f t="shared" si="3"/>
        <v>7.2796934865900387E-2</v>
      </c>
      <c r="V18" s="55">
        <f t="shared" si="4"/>
        <v>9.727626459143969E-2</v>
      </c>
      <c r="W18" s="55">
        <f t="shared" si="5"/>
        <v>6.2043795620437957E-2</v>
      </c>
      <c r="X18" s="55">
        <f t="shared" si="6"/>
        <v>7.5187969924812026E-2</v>
      </c>
      <c r="Y18" s="55">
        <f t="shared" si="7"/>
        <v>5.9574468085106386E-2</v>
      </c>
      <c r="Z18" s="55">
        <f t="shared" si="8"/>
        <v>2.1739130434782608E-2</v>
      </c>
      <c r="AA18" s="55">
        <f t="shared" si="9"/>
        <v>5.4054054054054057E-2</v>
      </c>
      <c r="AB18" s="55">
        <f t="shared" si="10"/>
        <v>1.6891891891891893E-2</v>
      </c>
      <c r="AC18" s="55">
        <f t="shared" si="11"/>
        <v>8.658008658008658E-3</v>
      </c>
      <c r="AD18" s="56">
        <f t="shared" si="12"/>
        <v>5.2684228076025338E-2</v>
      </c>
    </row>
    <row r="19" spans="1:30" s="10" customFormat="1" ht="30" customHeight="1" x14ac:dyDescent="0.3">
      <c r="A19" s="69"/>
      <c r="B19" s="24" t="s">
        <v>52</v>
      </c>
      <c r="C19" s="71" t="s">
        <v>40</v>
      </c>
      <c r="D19" s="30">
        <v>16</v>
      </c>
      <c r="E19" s="30">
        <v>13</v>
      </c>
      <c r="F19" s="30">
        <v>10</v>
      </c>
      <c r="G19" s="30">
        <v>7</v>
      </c>
      <c r="H19" s="30">
        <v>13</v>
      </c>
      <c r="I19" s="30">
        <v>3</v>
      </c>
      <c r="J19" s="30">
        <v>13</v>
      </c>
      <c r="K19" s="30">
        <v>17</v>
      </c>
      <c r="L19" s="30">
        <v>9</v>
      </c>
      <c r="M19" s="30">
        <v>4</v>
      </c>
      <c r="N19" s="30">
        <v>22</v>
      </c>
      <c r="O19" s="30">
        <v>18</v>
      </c>
      <c r="P19" s="54">
        <f>SUM(tblExpenses[[#This Row],[JAN]:[DEC]])</f>
        <v>145</v>
      </c>
      <c r="Q19" s="32">
        <v>0.14000000000000001</v>
      </c>
      <c r="R19" s="55">
        <f t="shared" si="0"/>
        <v>6.7796610169491525E-2</v>
      </c>
      <c r="S19" s="55">
        <f t="shared" si="1"/>
        <v>6.3414634146341464E-2</v>
      </c>
      <c r="T19" s="55">
        <f t="shared" si="2"/>
        <v>4.0160642570281124E-2</v>
      </c>
      <c r="U19" s="55">
        <f t="shared" si="3"/>
        <v>2.681992337164751E-2</v>
      </c>
      <c r="V19" s="55">
        <f t="shared" si="4"/>
        <v>5.0583657587548639E-2</v>
      </c>
      <c r="W19" s="55">
        <f t="shared" si="5"/>
        <v>1.0948905109489052E-2</v>
      </c>
      <c r="X19" s="55">
        <f t="shared" si="6"/>
        <v>4.8872180451127817E-2</v>
      </c>
      <c r="Y19" s="55">
        <f t="shared" si="7"/>
        <v>7.2340425531914887E-2</v>
      </c>
      <c r="Z19" s="55">
        <f t="shared" si="8"/>
        <v>3.9130434782608699E-2</v>
      </c>
      <c r="AA19" s="55">
        <f t="shared" si="9"/>
        <v>1.5444015444015444E-2</v>
      </c>
      <c r="AB19" s="55">
        <f t="shared" si="10"/>
        <v>7.4324324324324328E-2</v>
      </c>
      <c r="AC19" s="55">
        <f t="shared" si="11"/>
        <v>7.792207792207792E-2</v>
      </c>
      <c r="AD19" s="56">
        <f t="shared" si="12"/>
        <v>4.8349449816605536E-2</v>
      </c>
    </row>
    <row r="20" spans="1:30" s="10" customFormat="1" ht="30" customHeight="1" x14ac:dyDescent="0.3">
      <c r="A20" s="69"/>
      <c r="B20" s="24" t="s">
        <v>53</v>
      </c>
      <c r="C20" s="71" t="s">
        <v>40</v>
      </c>
      <c r="D20" s="30">
        <v>3</v>
      </c>
      <c r="E20" s="30">
        <v>2</v>
      </c>
      <c r="F20" s="30">
        <v>19</v>
      </c>
      <c r="G20" s="30">
        <v>21</v>
      </c>
      <c r="H20" s="30">
        <v>13</v>
      </c>
      <c r="I20" s="30">
        <v>9</v>
      </c>
      <c r="J20" s="30">
        <v>7</v>
      </c>
      <c r="K20" s="30">
        <v>13</v>
      </c>
      <c r="L20" s="30">
        <v>3</v>
      </c>
      <c r="M20" s="30">
        <v>6</v>
      </c>
      <c r="N20" s="30">
        <v>10</v>
      </c>
      <c r="O20" s="30">
        <v>13</v>
      </c>
      <c r="P20" s="54">
        <f>SUM(tblExpenses[[#This Row],[JAN]:[DEC]])</f>
        <v>119</v>
      </c>
      <c r="Q20" s="32">
        <v>0.06</v>
      </c>
      <c r="R20" s="55">
        <f t="shared" si="0"/>
        <v>1.2711864406779662E-2</v>
      </c>
      <c r="S20" s="55">
        <f t="shared" si="1"/>
        <v>9.7560975609756097E-3</v>
      </c>
      <c r="T20" s="55">
        <f t="shared" si="2"/>
        <v>7.6305220883534142E-2</v>
      </c>
      <c r="U20" s="55">
        <f t="shared" si="3"/>
        <v>8.0459770114942528E-2</v>
      </c>
      <c r="V20" s="55">
        <f t="shared" si="4"/>
        <v>5.0583657587548639E-2</v>
      </c>
      <c r="W20" s="55">
        <f t="shared" si="5"/>
        <v>3.2846715328467155E-2</v>
      </c>
      <c r="X20" s="55">
        <f t="shared" si="6"/>
        <v>2.6315789473684209E-2</v>
      </c>
      <c r="Y20" s="55">
        <f t="shared" si="7"/>
        <v>5.5319148936170209E-2</v>
      </c>
      <c r="Z20" s="55">
        <f t="shared" si="8"/>
        <v>1.3043478260869565E-2</v>
      </c>
      <c r="AA20" s="55">
        <f t="shared" si="9"/>
        <v>2.3166023166023165E-2</v>
      </c>
      <c r="AB20" s="55">
        <f t="shared" si="10"/>
        <v>3.3783783783783786E-2</v>
      </c>
      <c r="AC20" s="55">
        <f t="shared" si="11"/>
        <v>5.627705627705628E-2</v>
      </c>
      <c r="AD20" s="56">
        <f t="shared" si="12"/>
        <v>3.9679893297765924E-2</v>
      </c>
    </row>
    <row r="21" spans="1:30" s="10" customFormat="1" ht="30" customHeight="1" x14ac:dyDescent="0.3">
      <c r="A21" s="69"/>
      <c r="B21" s="24" t="s">
        <v>54</v>
      </c>
      <c r="C21" s="71" t="s">
        <v>40</v>
      </c>
      <c r="D21" s="30">
        <v>8</v>
      </c>
      <c r="E21" s="30">
        <v>7</v>
      </c>
      <c r="F21" s="30">
        <v>6</v>
      </c>
      <c r="G21" s="30">
        <v>7</v>
      </c>
      <c r="H21" s="30">
        <v>7</v>
      </c>
      <c r="I21" s="30">
        <v>6</v>
      </c>
      <c r="J21" s="30">
        <v>15</v>
      </c>
      <c r="K21" s="30">
        <v>23</v>
      </c>
      <c r="L21" s="30">
        <v>21</v>
      </c>
      <c r="M21" s="30">
        <v>16</v>
      </c>
      <c r="N21" s="30">
        <v>19</v>
      </c>
      <c r="O21" s="30">
        <v>7</v>
      </c>
      <c r="P21" s="54">
        <f>SUM(tblExpenses[[#This Row],[JAN]:[DEC]])</f>
        <v>142</v>
      </c>
      <c r="Q21" s="32">
        <v>0.01</v>
      </c>
      <c r="R21" s="55">
        <f t="shared" si="0"/>
        <v>3.3898305084745763E-2</v>
      </c>
      <c r="S21" s="55">
        <f t="shared" si="1"/>
        <v>3.4146341463414637E-2</v>
      </c>
      <c r="T21" s="55">
        <f t="shared" si="2"/>
        <v>2.4096385542168676E-2</v>
      </c>
      <c r="U21" s="55">
        <f t="shared" si="3"/>
        <v>2.681992337164751E-2</v>
      </c>
      <c r="V21" s="55">
        <f t="shared" si="4"/>
        <v>2.7237354085603113E-2</v>
      </c>
      <c r="W21" s="55">
        <f t="shared" si="5"/>
        <v>2.1897810218978103E-2</v>
      </c>
      <c r="X21" s="55">
        <f t="shared" si="6"/>
        <v>5.6390977443609019E-2</v>
      </c>
      <c r="Y21" s="55">
        <f t="shared" si="7"/>
        <v>9.7872340425531917E-2</v>
      </c>
      <c r="Z21" s="55">
        <f t="shared" si="8"/>
        <v>9.1304347826086957E-2</v>
      </c>
      <c r="AA21" s="55">
        <f t="shared" si="9"/>
        <v>6.1776061776061778E-2</v>
      </c>
      <c r="AB21" s="55">
        <f t="shared" si="10"/>
        <v>6.4189189189189186E-2</v>
      </c>
      <c r="AC21" s="55">
        <f t="shared" si="11"/>
        <v>3.0303030303030304E-2</v>
      </c>
      <c r="AD21" s="56">
        <f t="shared" si="12"/>
        <v>4.7349116372124044E-2</v>
      </c>
    </row>
    <row r="22" spans="1:30" s="10" customFormat="1" ht="30" customHeight="1" x14ac:dyDescent="0.3">
      <c r="A22" s="69"/>
      <c r="B22" s="24" t="s">
        <v>55</v>
      </c>
      <c r="C22" s="71" t="s">
        <v>40</v>
      </c>
      <c r="D22" s="30">
        <v>14</v>
      </c>
      <c r="E22" s="30">
        <v>4</v>
      </c>
      <c r="F22" s="30">
        <v>24</v>
      </c>
      <c r="G22" s="30">
        <v>6</v>
      </c>
      <c r="H22" s="30">
        <v>20</v>
      </c>
      <c r="I22" s="30">
        <v>14</v>
      </c>
      <c r="J22" s="30">
        <v>21</v>
      </c>
      <c r="K22" s="30">
        <v>20</v>
      </c>
      <c r="L22" s="30">
        <v>22</v>
      </c>
      <c r="M22" s="30">
        <v>3</v>
      </c>
      <c r="N22" s="30">
        <v>14</v>
      </c>
      <c r="O22" s="30">
        <v>6</v>
      </c>
      <c r="P22" s="54">
        <f>SUM(tblExpenses[[#This Row],[JAN]:[DEC]])</f>
        <v>168</v>
      </c>
      <c r="Q22" s="32">
        <v>0.01</v>
      </c>
      <c r="R22" s="55">
        <f t="shared" si="0"/>
        <v>5.9322033898305086E-2</v>
      </c>
      <c r="S22" s="55">
        <f t="shared" si="1"/>
        <v>1.9512195121951219E-2</v>
      </c>
      <c r="T22" s="55">
        <f t="shared" si="2"/>
        <v>9.6385542168674704E-2</v>
      </c>
      <c r="U22" s="55">
        <f t="shared" si="3"/>
        <v>2.2988505747126436E-2</v>
      </c>
      <c r="V22" s="55">
        <f t="shared" si="4"/>
        <v>7.7821011673151752E-2</v>
      </c>
      <c r="W22" s="55">
        <f t="shared" si="5"/>
        <v>5.1094890510948905E-2</v>
      </c>
      <c r="X22" s="55">
        <f t="shared" si="6"/>
        <v>7.8947368421052627E-2</v>
      </c>
      <c r="Y22" s="55">
        <f t="shared" si="7"/>
        <v>8.5106382978723402E-2</v>
      </c>
      <c r="Z22" s="55">
        <f t="shared" si="8"/>
        <v>9.5652173913043481E-2</v>
      </c>
      <c r="AA22" s="55">
        <f t="shared" si="9"/>
        <v>1.1583011583011582E-2</v>
      </c>
      <c r="AB22" s="55">
        <f t="shared" si="10"/>
        <v>4.72972972972973E-2</v>
      </c>
      <c r="AC22" s="55">
        <f t="shared" si="11"/>
        <v>2.5974025974025976E-2</v>
      </c>
      <c r="AD22" s="56">
        <f t="shared" si="12"/>
        <v>5.6018672890963656E-2</v>
      </c>
    </row>
    <row r="23" spans="1:30" s="10" customFormat="1" ht="30" customHeight="1" x14ac:dyDescent="0.3">
      <c r="A23" s="69"/>
      <c r="B23" s="24" t="s">
        <v>55</v>
      </c>
      <c r="C23" s="71" t="s">
        <v>40</v>
      </c>
      <c r="D23" s="30">
        <v>14</v>
      </c>
      <c r="E23" s="30">
        <v>7</v>
      </c>
      <c r="F23" s="30">
        <v>24</v>
      </c>
      <c r="G23" s="30">
        <v>10</v>
      </c>
      <c r="H23" s="30">
        <v>7</v>
      </c>
      <c r="I23" s="30">
        <v>24</v>
      </c>
      <c r="J23" s="30">
        <v>2</v>
      </c>
      <c r="K23" s="30">
        <v>11</v>
      </c>
      <c r="L23" s="30">
        <v>21</v>
      </c>
      <c r="M23" s="30">
        <v>19</v>
      </c>
      <c r="N23" s="30">
        <v>19</v>
      </c>
      <c r="O23" s="30">
        <v>20</v>
      </c>
      <c r="P23" s="54">
        <f>SUM(tblExpenses[[#This Row],[JAN]:[DEC]])</f>
        <v>178</v>
      </c>
      <c r="Q23" s="32">
        <v>0.01</v>
      </c>
      <c r="R23" s="55">
        <f t="shared" si="0"/>
        <v>5.9322033898305086E-2</v>
      </c>
      <c r="S23" s="55">
        <f t="shared" si="1"/>
        <v>3.4146341463414637E-2</v>
      </c>
      <c r="T23" s="55">
        <f t="shared" si="2"/>
        <v>9.6385542168674704E-2</v>
      </c>
      <c r="U23" s="55">
        <f t="shared" si="3"/>
        <v>3.8314176245210725E-2</v>
      </c>
      <c r="V23" s="55">
        <f t="shared" si="4"/>
        <v>2.7237354085603113E-2</v>
      </c>
      <c r="W23" s="55">
        <f t="shared" si="5"/>
        <v>8.7591240875912413E-2</v>
      </c>
      <c r="X23" s="55">
        <f t="shared" si="6"/>
        <v>7.5187969924812026E-3</v>
      </c>
      <c r="Y23" s="55">
        <f t="shared" si="7"/>
        <v>4.6808510638297871E-2</v>
      </c>
      <c r="Z23" s="55">
        <f t="shared" si="8"/>
        <v>9.1304347826086957E-2</v>
      </c>
      <c r="AA23" s="55">
        <f t="shared" si="9"/>
        <v>7.3359073359073365E-2</v>
      </c>
      <c r="AB23" s="55">
        <f t="shared" si="10"/>
        <v>6.4189189189189186E-2</v>
      </c>
      <c r="AC23" s="55">
        <f t="shared" si="11"/>
        <v>8.6580086580086577E-2</v>
      </c>
      <c r="AD23" s="56">
        <f t="shared" si="12"/>
        <v>5.9353117705901966E-2</v>
      </c>
    </row>
    <row r="24" spans="1:30" s="10" customFormat="1" ht="30" customHeight="1" x14ac:dyDescent="0.3">
      <c r="A24" s="69"/>
      <c r="B24" s="24" t="s">
        <v>55</v>
      </c>
      <c r="C24" s="71" t="s">
        <v>40</v>
      </c>
      <c r="D24" s="30">
        <v>11</v>
      </c>
      <c r="E24" s="30">
        <v>8</v>
      </c>
      <c r="F24" s="30">
        <v>25</v>
      </c>
      <c r="G24" s="30">
        <v>11</v>
      </c>
      <c r="H24" s="30">
        <v>9</v>
      </c>
      <c r="I24" s="30">
        <v>24</v>
      </c>
      <c r="J24" s="30">
        <v>13</v>
      </c>
      <c r="K24" s="30">
        <v>14</v>
      </c>
      <c r="L24" s="30">
        <v>19</v>
      </c>
      <c r="M24" s="30">
        <v>24</v>
      </c>
      <c r="N24" s="30">
        <v>15</v>
      </c>
      <c r="O24" s="30">
        <v>7</v>
      </c>
      <c r="P24" s="54">
        <f>SUM(tblExpenses[[#This Row],[JAN]:[DEC]])</f>
        <v>180</v>
      </c>
      <c r="Q24" s="32">
        <v>0.01</v>
      </c>
      <c r="R24" s="55">
        <f t="shared" si="0"/>
        <v>4.6610169491525424E-2</v>
      </c>
      <c r="S24" s="55">
        <f t="shared" si="1"/>
        <v>3.9024390243902439E-2</v>
      </c>
      <c r="T24" s="55">
        <f t="shared" si="2"/>
        <v>0.10040160642570281</v>
      </c>
      <c r="U24" s="55">
        <f t="shared" si="3"/>
        <v>4.2145593869731802E-2</v>
      </c>
      <c r="V24" s="55">
        <f t="shared" si="4"/>
        <v>3.5019455252918288E-2</v>
      </c>
      <c r="W24" s="55">
        <f t="shared" si="5"/>
        <v>8.7591240875912413E-2</v>
      </c>
      <c r="X24" s="55">
        <f t="shared" si="6"/>
        <v>4.8872180451127817E-2</v>
      </c>
      <c r="Y24" s="55">
        <f t="shared" si="7"/>
        <v>5.9574468085106386E-2</v>
      </c>
      <c r="Z24" s="55">
        <f t="shared" si="8"/>
        <v>8.2608695652173908E-2</v>
      </c>
      <c r="AA24" s="55">
        <f t="shared" si="9"/>
        <v>9.2664092664092659E-2</v>
      </c>
      <c r="AB24" s="55">
        <f t="shared" si="10"/>
        <v>5.0675675675675678E-2</v>
      </c>
      <c r="AC24" s="55">
        <f t="shared" si="11"/>
        <v>3.0303030303030304E-2</v>
      </c>
      <c r="AD24" s="56">
        <f t="shared" si="12"/>
        <v>6.0020006668889632E-2</v>
      </c>
    </row>
    <row r="25" spans="1:30" s="10" customFormat="1" ht="30" customHeight="1" x14ac:dyDescent="0.3">
      <c r="A25" s="69"/>
      <c r="B25" s="24" t="s">
        <v>56</v>
      </c>
      <c r="C25" s="71" t="s">
        <v>40</v>
      </c>
      <c r="D25" s="30">
        <v>8</v>
      </c>
      <c r="E25" s="30">
        <v>20</v>
      </c>
      <c r="F25" s="30">
        <v>11</v>
      </c>
      <c r="G25" s="30">
        <v>11</v>
      </c>
      <c r="H25" s="30">
        <v>11</v>
      </c>
      <c r="I25" s="30">
        <v>20</v>
      </c>
      <c r="J25" s="30">
        <v>12</v>
      </c>
      <c r="K25" s="30">
        <v>16</v>
      </c>
      <c r="L25" s="30">
        <v>5</v>
      </c>
      <c r="M25" s="30">
        <v>7</v>
      </c>
      <c r="N25" s="30">
        <v>21</v>
      </c>
      <c r="O25" s="30">
        <v>3</v>
      </c>
      <c r="P25" s="57">
        <f>SUM(tblExpenses[[#This Row],[JAN]:[DEC]])</f>
        <v>145</v>
      </c>
      <c r="Q25" s="32">
        <v>0.02</v>
      </c>
      <c r="R25" s="55">
        <f t="shared" si="0"/>
        <v>3.3898305084745763E-2</v>
      </c>
      <c r="S25" s="55">
        <f t="shared" si="1"/>
        <v>9.7560975609756101E-2</v>
      </c>
      <c r="T25" s="55">
        <f t="shared" si="2"/>
        <v>4.4176706827309238E-2</v>
      </c>
      <c r="U25" s="55">
        <f t="shared" si="3"/>
        <v>4.2145593869731802E-2</v>
      </c>
      <c r="V25" s="55">
        <f t="shared" si="4"/>
        <v>4.2801556420233464E-2</v>
      </c>
      <c r="W25" s="55">
        <f t="shared" si="5"/>
        <v>7.2992700729927001E-2</v>
      </c>
      <c r="X25" s="55">
        <f t="shared" si="6"/>
        <v>4.5112781954887216E-2</v>
      </c>
      <c r="Y25" s="55">
        <f t="shared" si="7"/>
        <v>6.8085106382978725E-2</v>
      </c>
      <c r="Z25" s="55">
        <f t="shared" si="8"/>
        <v>2.1739130434782608E-2</v>
      </c>
      <c r="AA25" s="55">
        <f t="shared" si="9"/>
        <v>2.7027027027027029E-2</v>
      </c>
      <c r="AB25" s="55">
        <f t="shared" si="10"/>
        <v>7.0945945945945943E-2</v>
      </c>
      <c r="AC25" s="55">
        <f t="shared" si="11"/>
        <v>1.2987012987012988E-2</v>
      </c>
      <c r="AD25" s="56">
        <f t="shared" si="12"/>
        <v>4.8349449816605536E-2</v>
      </c>
    </row>
    <row r="26" spans="1:30" s="10" customFormat="1" ht="30" customHeight="1" x14ac:dyDescent="0.3">
      <c r="A26" s="69"/>
      <c r="B26" s="50" t="s">
        <v>57</v>
      </c>
      <c r="C26" s="71"/>
      <c r="D26" s="30">
        <f t="shared" ref="D26:O26" si="13">SUM(D7:D25)</f>
        <v>236</v>
      </c>
      <c r="E26" s="30">
        <f t="shared" si="13"/>
        <v>205</v>
      </c>
      <c r="F26" s="30">
        <f t="shared" si="13"/>
        <v>249</v>
      </c>
      <c r="G26" s="8">
        <f t="shared" si="13"/>
        <v>261</v>
      </c>
      <c r="H26" s="8">
        <f t="shared" si="13"/>
        <v>257</v>
      </c>
      <c r="I26" s="8">
        <f t="shared" si="13"/>
        <v>274</v>
      </c>
      <c r="J26" s="8">
        <f t="shared" si="13"/>
        <v>266</v>
      </c>
      <c r="K26" s="8">
        <f t="shared" si="13"/>
        <v>235</v>
      </c>
      <c r="L26" s="8">
        <f t="shared" si="13"/>
        <v>230</v>
      </c>
      <c r="M26" s="8">
        <f t="shared" si="13"/>
        <v>259</v>
      </c>
      <c r="N26" s="8">
        <f t="shared" si="13"/>
        <v>296</v>
      </c>
      <c r="O26" s="8">
        <f t="shared" si="13"/>
        <v>231</v>
      </c>
      <c r="P26" s="58">
        <f>SUM(tblExpenses[[#This Row],[JAN]:[DEC]])</f>
        <v>2999</v>
      </c>
      <c r="Q26" s="9">
        <f>SUM(Q7:Q25)</f>
        <v>1</v>
      </c>
      <c r="R26" s="56">
        <f t="shared" ref="R26" si="14">D26/D$26</f>
        <v>1</v>
      </c>
      <c r="S26" s="56">
        <f t="shared" ref="S26" si="15">E26/E$26</f>
        <v>1</v>
      </c>
      <c r="T26" s="56">
        <f t="shared" ref="T26" si="16">F26/F$26</f>
        <v>1</v>
      </c>
      <c r="U26" s="56">
        <f t="shared" ref="U26" si="17">G26/G$26</f>
        <v>1</v>
      </c>
      <c r="V26" s="56">
        <f t="shared" ref="V26" si="18">H26/H$26</f>
        <v>1</v>
      </c>
      <c r="W26" s="56">
        <f t="shared" ref="W26" si="19">I26/I$26</f>
        <v>1</v>
      </c>
      <c r="X26" s="56">
        <f t="shared" ref="X26" si="20">J26/J$26</f>
        <v>1</v>
      </c>
      <c r="Y26" s="56">
        <f t="shared" ref="Y26" si="21">K26/K$26</f>
        <v>1</v>
      </c>
      <c r="Z26" s="56">
        <f t="shared" ref="Z26" si="22">L26/L$26</f>
        <v>1</v>
      </c>
      <c r="AA26" s="56">
        <f t="shared" ref="AA26" si="23">M26/M$26</f>
        <v>1</v>
      </c>
      <c r="AB26" s="56">
        <f t="shared" ref="AB26" si="24">N26/N$26</f>
        <v>1</v>
      </c>
      <c r="AC26" s="56">
        <f t="shared" ref="AC26" si="25">O26/O$26</f>
        <v>1</v>
      </c>
      <c r="AD26" s="56">
        <f t="shared" ref="AD26" si="26">P26/P$26</f>
        <v>1</v>
      </c>
    </row>
    <row r="27" spans="1:30" s="10" customFormat="1" ht="30" customHeight="1" x14ac:dyDescent="0.3">
      <c r="A27" s="69"/>
      <c r="B27" s="27" t="s">
        <v>58</v>
      </c>
      <c r="C27" s="75"/>
      <c r="D27" s="8">
        <f>'Cost of sales'!D15-D26</f>
        <v>123</v>
      </c>
      <c r="E27" s="8">
        <f>'Cost of sales'!E15-E26</f>
        <v>175</v>
      </c>
      <c r="F27" s="8">
        <f>'Cost of sales'!F15-F26</f>
        <v>256</v>
      </c>
      <c r="G27" s="8">
        <f>'Cost of sales'!G15-G26</f>
        <v>109</v>
      </c>
      <c r="H27" s="8">
        <f>'Cost of sales'!H15-H26</f>
        <v>156</v>
      </c>
      <c r="I27" s="8">
        <f>'Cost of sales'!I15-I26</f>
        <v>-8</v>
      </c>
      <c r="J27" s="8">
        <f>'Cost of sales'!J15-J26</f>
        <v>32</v>
      </c>
      <c r="K27" s="8">
        <f>'Cost of sales'!K15-K26</f>
        <v>214</v>
      </c>
      <c r="L27" s="8">
        <f>'Cost of sales'!L15-L26</f>
        <v>100</v>
      </c>
      <c r="M27" s="8">
        <f>'Cost of sales'!M15-M26</f>
        <v>148</v>
      </c>
      <c r="N27" s="8">
        <f>'Cost of sales'!N15-N26</f>
        <v>179</v>
      </c>
      <c r="O27" s="8">
        <f>'Cost of sales'!O15-O26</f>
        <v>359</v>
      </c>
      <c r="P27" s="8">
        <f>'Cost of sales'!P15-P26</f>
        <v>1843</v>
      </c>
      <c r="Q27" s="74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r="32" spans="1:30" ht="30" customHeight="1" x14ac:dyDescent="0.3">
      <c r="L32" s="41"/>
    </row>
  </sheetData>
  <dataValidations count="9">
    <dataValidation allowBlank="1" showInputMessage="1" showErrorMessage="1" prompt="Company name is automatically updated using the entry from Revenue (Sales) sheet" sqref="B2" xr:uid="{070BBA78-0FAE-4400-8F46-2A358D3052FA}"/>
    <dataValidation allowBlank="1" showInputMessage="1" showErrorMessage="1" prompt="Automatically updated title from Revenue (Sales) worksheet. Enter values in the Expenses table below to calculate total expenses" sqref="B4" xr:uid="{2E136369-A55E-43F2-A3F8-342FAEEE4A79}"/>
    <dataValidation allowBlank="1" showInputMessage="1" showErrorMessage="1" prompt="A trend chart for expenses over time is in this column" sqref="C6" xr:uid="{00000000-0002-0000-0200-000006000000}"/>
    <dataValidation allowBlank="1" showInputMessage="1" showErrorMessage="1" prompt="Enter expenses in this column" sqref="B6" xr:uid="{00000000-0002-0000-0200-000007000000}"/>
    <dataValidation allowBlank="1" showInputMessage="1" showErrorMessage="1" prompt="Automatically calculates proportion of expenses from different sources to total expenses for the year in this column" sqref="AD6" xr:uid="{00000000-0002-0000-0200-000008000000}"/>
    <dataValidation allowBlank="1" showInputMessage="1" showErrorMessage="1" prompt="Automatically calculates proportion of expenses from different sources to total expenses in this column, for the month in this cell" sqref="R6:AC6" xr:uid="{00000000-0002-0000-0200-000009000000}"/>
    <dataValidation allowBlank="1" showInputMessage="1" showErrorMessage="1" prompt="Annual Expense is automatically calculated in this column" sqref="P6" xr:uid="{00000000-0002-0000-0200-00000C000000}"/>
    <dataValidation allowBlank="1" showInputMessage="1" showErrorMessage="1" prompt="Index percent is in this column" sqref="Q6" xr:uid="{00000000-0002-0000-0200-00000D000000}"/>
    <dataValidation allowBlank="1" showInputMessage="1" showErrorMessage="1" prompt="This worksheet calculates total expenses for each month &amp; year, &amp; total annual expenses on each item. Net profit is automatically calculated based on gross profit &amp; total expenses " sqref="A1" xr:uid="{00000000-0002-0000-0200-000000000000}"/>
  </dataValidations>
  <printOptions horizontalCentered="1"/>
  <pageMargins left="0.25" right="0.25" top="0.75" bottom="0.75" header="0.3" footer="0.3"/>
  <pageSetup scale="34" fitToHeight="0" orientation="landscape" r:id="rId1"/>
  <headerFooter differentFirst="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lineWeight="1" displayEmptyCellsAs="gap" high="1" low="1" xr2:uid="{00000000-0003-0000-0200-000004000000}">
          <x14:colorSeries theme="3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3"/>
          <x14:colorLow theme="3"/>
          <x14:sparklines>
            <x14:sparkline>
              <xm:f>Expenses!D7:O7</xm:f>
              <xm:sqref>C7</xm:sqref>
            </x14:sparkline>
            <x14:sparkline>
              <xm:f>Expenses!D8:O8</xm:f>
              <xm:sqref>C8</xm:sqref>
            </x14:sparkline>
            <x14:sparkline>
              <xm:f>Expenses!D9:O9</xm:f>
              <xm:sqref>C9</xm:sqref>
            </x14:sparkline>
            <x14:sparkline>
              <xm:f>Expenses!D10:O10</xm:f>
              <xm:sqref>C10</xm:sqref>
            </x14:sparkline>
            <x14:sparkline>
              <xm:f>Expenses!D11:O11</xm:f>
              <xm:sqref>C11</xm:sqref>
            </x14:sparkline>
            <x14:sparkline>
              <xm:f>Expenses!D12:O12</xm:f>
              <xm:sqref>C12</xm:sqref>
            </x14:sparkline>
            <x14:sparkline>
              <xm:f>Expenses!D13:O13</xm:f>
              <xm:sqref>C13</xm:sqref>
            </x14:sparkline>
            <x14:sparkline>
              <xm:f>Expenses!D14:O14</xm:f>
              <xm:sqref>C14</xm:sqref>
            </x14:sparkline>
            <x14:sparkline>
              <xm:f>Expenses!D15:O15</xm:f>
              <xm:sqref>C15</xm:sqref>
            </x14:sparkline>
            <x14:sparkline>
              <xm:f>Expenses!D16:O16</xm:f>
              <xm:sqref>C16</xm:sqref>
            </x14:sparkline>
            <x14:sparkline>
              <xm:f>Expenses!D17:O17</xm:f>
              <xm:sqref>C17</xm:sqref>
            </x14:sparkline>
            <x14:sparkline>
              <xm:f>Expenses!D18:O18</xm:f>
              <xm:sqref>C18</xm:sqref>
            </x14:sparkline>
            <x14:sparkline>
              <xm:f>Expenses!D19:O19</xm:f>
              <xm:sqref>C19</xm:sqref>
            </x14:sparkline>
            <x14:sparkline>
              <xm:f>Expenses!D20:O20</xm:f>
              <xm:sqref>C20</xm:sqref>
            </x14:sparkline>
            <x14:sparkline>
              <xm:f>Expenses!D21:O21</xm:f>
              <xm:sqref>C21</xm:sqref>
            </x14:sparkline>
            <x14:sparkline>
              <xm:f>Expenses!D22:O22</xm:f>
              <xm:sqref>C22</xm:sqref>
            </x14:sparkline>
            <x14:sparkline>
              <xm:f>Expenses!D23:O23</xm:f>
              <xm:sqref>C23</xm:sqref>
            </x14:sparkline>
            <x14:sparkline>
              <xm:f>Expenses!D24:O24</xm:f>
              <xm:sqref>C24</xm:sqref>
            </x14:sparkline>
            <x14:sparkline>
              <xm:f>Expenses!D25:O25</xm:f>
              <xm:sqref>C25</xm:sqref>
            </x14:sparkline>
            <x14:sparkline>
              <xm:f>Expenses!D26:O26</xm:f>
              <xm:sqref>C26</xm:sqref>
            </x14:sparkline>
          </x14:sparklines>
        </x14:sparklineGroup>
      </x14:sparklineGroups>
    </ext>
  </extLst>
</worksheet>
</file>

<file path=customXml/_rels/item1.xml.rels>&#65279;<?xml version="1.0" encoding="utf-8"?><Relationships xmlns="http://schemas.openxmlformats.org/package/2006/relationships"><Relationship Type="http://schemas.openxmlformats.org/officeDocument/2006/relationships/customXmlProps" Target="/customXml/itemProps11.xml" Id="rId1" /></Relationships>
</file>

<file path=customXml/_rels/item23.xml.rels>&#65279;<?xml version="1.0" encoding="utf-8"?><Relationships xmlns="http://schemas.openxmlformats.org/package/2006/relationships"><Relationship Type="http://schemas.openxmlformats.org/officeDocument/2006/relationships/customXmlProps" Target="/customXml/itemProps23.xml" Id="rId1" /></Relationships>
</file>

<file path=customXml/_rels/item32.xml.rels>&#65279;<?xml version="1.0" encoding="utf-8"?><Relationships xmlns="http://schemas.openxmlformats.org/package/2006/relationships"><Relationship Type="http://schemas.openxmlformats.org/officeDocument/2006/relationships/customXmlProps" Target="/customXml/itemProps32.xml" Id="rId1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1.xml><?xml version="1.0" encoding="utf-8"?>
<ds:datastoreItem xmlns:ds="http://schemas.openxmlformats.org/officeDocument/2006/customXml" ds:itemID="{CB0260D8-EB2E-42F8-84F8-201C4C5D525D}"/>
</file>

<file path=customXml/itemProps23.xml><?xml version="1.0" encoding="utf-8"?>
<ds:datastoreItem xmlns:ds="http://schemas.openxmlformats.org/officeDocument/2006/customXml" ds:itemID="{FBDCDA47-7BA1-4B04-83E7-085B3325713D}"/>
</file>

<file path=customXml/itemProps32.xml><?xml version="1.0" encoding="utf-8"?>
<ds:datastoreItem xmlns:ds="http://schemas.openxmlformats.org/officeDocument/2006/customXml" ds:itemID="{EE5EC7BA-5D63-4528-8C59-1FD4A3C805A5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TM45130229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ap:HeadingPairs>
  <ap:TitlesOfParts>
    <vt:vector baseType="lpstr" size="11">
      <vt:lpstr>Revenues (sales)</vt:lpstr>
      <vt:lpstr>Cost of sales</vt:lpstr>
      <vt:lpstr>Expenses</vt:lpstr>
      <vt:lpstr>Company_Name</vt:lpstr>
      <vt:lpstr>'Cost of sales'!Print_Titles</vt:lpstr>
      <vt:lpstr>Expenses!Print_Titles</vt:lpstr>
      <vt:lpstr>'Revenues (sales)'!Print_Titles</vt:lpstr>
      <vt:lpstr>Title1</vt:lpstr>
      <vt:lpstr>Title2</vt:lpstr>
      <vt:lpstr>Title3</vt:lpstr>
      <vt:lpstr>Wksht_Title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2023-10-22T13:45:41Z</dcterms:created>
  <dcterms:modified xsi:type="dcterms:W3CDTF">2023-10-23T15:47:07Z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