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KIRIM\"/>
    </mc:Choice>
  </mc:AlternateContent>
  <bookViews>
    <workbookView xWindow="240" yWindow="135" windowWidth="11760" windowHeight="5445" firstSheet="16" activeTab="16"/>
  </bookViews>
  <sheets>
    <sheet name="Kelautan" sheetId="4" state="hidden" r:id="rId1"/>
    <sheet name="budidaya" sheetId="5" state="hidden" r:id="rId2"/>
    <sheet name="P2HP" sheetId="6" state="hidden" r:id="rId3"/>
    <sheet name="penyuluh" sheetId="9" state="hidden" r:id="rId4"/>
    <sheet name="TANGKAP" sheetId="7" state="hidden" r:id="rId5"/>
    <sheet name="DAK 15" sheetId="8" state="hidden" r:id="rId6"/>
    <sheet name="REKAPAN DAK 15" sheetId="1" state="hidden" r:id="rId7"/>
    <sheet name="DAK 16 FIX" sheetId="11" state="hidden" r:id="rId8"/>
    <sheet name="REKAP TANGKAP DAK 16 FIX ACC" sheetId="12" state="hidden" r:id="rId9"/>
    <sheet name="DAK 947.150.000 (2)" sheetId="16" state="hidden" r:id="rId10"/>
    <sheet name="DAK 947.150.000" sheetId="13" state="hidden" r:id="rId11"/>
    <sheet name="ASPIRASI" sheetId="10" state="hidden" r:id="rId12"/>
    <sheet name="Dau Pendampingan klp nelayan" sheetId="15" state="hidden" r:id="rId13"/>
    <sheet name="inventaris kapal 2016" sheetId="17" state="hidden" r:id="rId14"/>
    <sheet name="HASIL MUSRENBANG DAU 2017" sheetId="20" state="hidden" r:id="rId15"/>
    <sheet name="HASIL MUSRENBANG 2017" sheetId="19" state="hidden" r:id="rId16"/>
    <sheet name="RKA PENDAMPINGAN 2017" sheetId="21" r:id="rId17"/>
    <sheet name="rka tambahan evaluasi" sheetId="22" r:id="rId18"/>
    <sheet name="DAK 947.150.000 KATINTING" sheetId="14" state="hidden" r:id="rId19"/>
    <sheet name="Sheet2" sheetId="2" state="hidden" r:id="rId20"/>
    <sheet name="Sheet3" sheetId="3" state="hidden" r:id="rId21"/>
  </sheets>
  <externalReferences>
    <externalReference r:id="rId22"/>
  </externalReferences>
  <definedNames>
    <definedName name="_xlnm.Print_Area" localSheetId="11">ASPIRASI!$A$1:$S$40</definedName>
    <definedName name="_xlnm.Print_Area" localSheetId="1">budidaya!$A$1:$P$39</definedName>
    <definedName name="_xlnm.Print_Area" localSheetId="10">'DAK 947.150.000'!$A$1:$R$86</definedName>
    <definedName name="_xlnm.Print_Area" localSheetId="9">'DAK 947.150.000 (2)'!$A$1:$P$82</definedName>
    <definedName name="_xlnm.Print_Area" localSheetId="18">'DAK 947.150.000 KATINTING'!$A$1:$Q$85</definedName>
    <definedName name="_xlnm.Print_Area" localSheetId="0">Kelautan!$A$1:$O$28</definedName>
    <definedName name="_xlnm.Print_Area" localSheetId="2">P2HP!$A$1:$O$33</definedName>
    <definedName name="_xlnm.Print_Area" localSheetId="8">'REKAP TANGKAP DAK 16 FIX ACC'!$A$1:$Q$82</definedName>
    <definedName name="_xlnm.Print_Area" localSheetId="6">'REKAPAN DAK 15'!$A$1:$P$142</definedName>
    <definedName name="_xlnm.Print_Area" localSheetId="16">'RKA PENDAMPINGAN 2017'!$A$1:$S$271</definedName>
    <definedName name="_xlnm.Print_Area" localSheetId="17">'rka tambahan evaluasi'!$A$1:$S$241</definedName>
    <definedName name="_xlnm.Print_Area" localSheetId="4">TANGKAP!$A$1:$P$35</definedName>
    <definedName name="_xlnm.Print_Titles" localSheetId="16">'RKA PENDAMPINGAN 2017'!$27:$27</definedName>
    <definedName name="_xlnm.Print_Titles" localSheetId="17">'rka tambahan evaluasi'!$27:$27</definedName>
  </definedNames>
  <calcPr calcId="152511"/>
</workbook>
</file>

<file path=xl/calcChain.xml><?xml version="1.0" encoding="utf-8"?>
<calcChain xmlns="http://schemas.openxmlformats.org/spreadsheetml/2006/main">
  <c r="M62" i="22" l="1"/>
  <c r="M61" i="22"/>
  <c r="M60" i="22"/>
  <c r="L55" i="22"/>
  <c r="L53" i="22"/>
  <c r="L52" i="22" s="1"/>
  <c r="L51" i="22"/>
  <c r="L50" i="22" s="1"/>
  <c r="L49" i="22"/>
  <c r="L48" i="22" s="1"/>
  <c r="L47" i="22"/>
  <c r="L46" i="22" s="1"/>
  <c r="L45" i="22"/>
  <c r="L44" i="22"/>
  <c r="L43" i="22"/>
  <c r="L41" i="22"/>
  <c r="L40" i="22" s="1"/>
  <c r="L39" i="22"/>
  <c r="L38" i="22"/>
  <c r="L37" i="22"/>
  <c r="L36" i="22"/>
  <c r="L35" i="22"/>
  <c r="L62" i="22"/>
  <c r="L61" i="22"/>
  <c r="L60" i="22"/>
  <c r="L32" i="22"/>
  <c r="L31" i="22"/>
  <c r="L59" i="22" l="1"/>
  <c r="L57" i="22" s="1"/>
  <c r="L54" i="22"/>
  <c r="L42" i="22"/>
  <c r="L34" i="22"/>
  <c r="L30" i="22"/>
  <c r="I85" i="21"/>
  <c r="I84" i="21"/>
  <c r="L33" i="22" l="1"/>
  <c r="L29" i="22" s="1"/>
  <c r="L28" i="22" s="1"/>
  <c r="K18" i="22" s="1"/>
  <c r="H13" i="22" s="1"/>
  <c r="L91" i="21"/>
  <c r="L90" i="21"/>
  <c r="L92" i="21"/>
  <c r="L89" i="21"/>
  <c r="L88" i="21"/>
  <c r="L87" i="21"/>
  <c r="L86" i="21"/>
  <c r="L85" i="21"/>
  <c r="L84" i="21"/>
  <c r="L83" i="21"/>
  <c r="L82" i="21"/>
  <c r="L61" i="21"/>
  <c r="L59" i="21" s="1"/>
  <c r="L58" i="21"/>
  <c r="L56" i="21" s="1"/>
  <c r="L77" i="21"/>
  <c r="L76" i="21"/>
  <c r="L78" i="21"/>
  <c r="L75" i="21"/>
  <c r="L74" i="21"/>
  <c r="L73" i="21"/>
  <c r="L72" i="21"/>
  <c r="L71" i="21"/>
  <c r="L70" i="21"/>
  <c r="P19" i="22" l="1"/>
  <c r="L81" i="21"/>
  <c r="L55" i="21"/>
  <c r="L69" i="21"/>
  <c r="L65" i="21"/>
  <c r="L64" i="21"/>
  <c r="L33" i="21"/>
  <c r="L34" i="21"/>
  <c r="L35" i="21"/>
  <c r="L36" i="21"/>
  <c r="L37" i="21"/>
  <c r="L38" i="21"/>
  <c r="L39" i="21"/>
  <c r="L40" i="21"/>
  <c r="L41" i="21"/>
  <c r="L42" i="21"/>
  <c r="L43" i="21"/>
  <c r="L44" i="21"/>
  <c r="L45" i="21"/>
  <c r="L46" i="21"/>
  <c r="L47" i="21"/>
  <c r="L48" i="21"/>
  <c r="L49" i="21"/>
  <c r="L50" i="21"/>
  <c r="L51" i="21"/>
  <c r="L52" i="21"/>
  <c r="L53" i="21"/>
  <c r="L54" i="21"/>
  <c r="L32" i="21"/>
  <c r="L67" i="21" l="1"/>
  <c r="L63" i="21"/>
  <c r="L62" i="21" s="1"/>
  <c r="L31" i="21"/>
  <c r="L30" i="21" s="1"/>
  <c r="L29" i="21" l="1"/>
  <c r="K18" i="21" l="1"/>
  <c r="H13" i="21"/>
  <c r="I37" i="20" l="1"/>
  <c r="G32" i="20"/>
  <c r="P32" i="20" s="1"/>
  <c r="M32" i="20" s="1"/>
  <c r="G31" i="20"/>
  <c r="L31" i="20" s="1"/>
  <c r="M31" i="20" s="1"/>
  <c r="G30" i="20"/>
  <c r="M30" i="20" s="1"/>
  <c r="G29" i="20"/>
  <c r="M29" i="20" s="1"/>
  <c r="G28" i="20"/>
  <c r="M28" i="20" s="1"/>
  <c r="G27" i="20"/>
  <c r="M27" i="20" s="1"/>
  <c r="G26" i="20"/>
  <c r="N26" i="20" s="1"/>
  <c r="M26" i="20" s="1"/>
  <c r="G25" i="20"/>
  <c r="M25" i="20" s="1"/>
  <c r="G24" i="20"/>
  <c r="M24" i="20" s="1"/>
  <c r="G23" i="20"/>
  <c r="O23" i="20" s="1"/>
  <c r="M23" i="20" s="1"/>
  <c r="G22" i="20"/>
  <c r="M22" i="20" s="1"/>
  <c r="G21" i="20"/>
  <c r="L21" i="20" s="1"/>
  <c r="M21" i="20" s="1"/>
  <c r="G20" i="20"/>
  <c r="L20" i="20" s="1"/>
  <c r="M20" i="20" s="1"/>
  <c r="G19" i="20"/>
  <c r="O19" i="20" s="1"/>
  <c r="G18" i="20"/>
  <c r="L18" i="20" s="1"/>
  <c r="M18" i="20" s="1"/>
  <c r="G17" i="20"/>
  <c r="M17" i="20" s="1"/>
  <c r="G16" i="20"/>
  <c r="L16" i="20" s="1"/>
  <c r="M16" i="20" s="1"/>
  <c r="G15" i="20"/>
  <c r="M15" i="20" s="1"/>
  <c r="G14" i="20"/>
  <c r="L14" i="20" s="1"/>
  <c r="M14" i="20" s="1"/>
  <c r="G13" i="20"/>
  <c r="M13" i="20" s="1"/>
  <c r="G12" i="20"/>
  <c r="N12" i="20" s="1"/>
  <c r="G11" i="20"/>
  <c r="P11" i="20" s="1"/>
  <c r="M11" i="20" s="1"/>
  <c r="G10" i="20"/>
  <c r="M10" i="20" s="1"/>
  <c r="G9" i="20"/>
  <c r="P9" i="20" s="1"/>
  <c r="M9" i="20" s="1"/>
  <c r="G8" i="20"/>
  <c r="Q8" i="20" s="1"/>
  <c r="G7" i="20"/>
  <c r="P7" i="20" s="1"/>
  <c r="G6" i="20"/>
  <c r="M6" i="20" s="1"/>
  <c r="G31" i="19"/>
  <c r="L31" i="19" s="1"/>
  <c r="G30" i="19"/>
  <c r="M30" i="19" s="1"/>
  <c r="G29" i="19"/>
  <c r="M29" i="19" s="1"/>
  <c r="G26" i="19"/>
  <c r="N26" i="19" s="1"/>
  <c r="G23" i="19"/>
  <c r="O23" i="19" s="1"/>
  <c r="G19" i="19"/>
  <c r="O19" i="19" s="1"/>
  <c r="G12" i="19"/>
  <c r="N12" i="19" s="1"/>
  <c r="G32" i="19"/>
  <c r="P32" i="19" s="1"/>
  <c r="M28" i="19"/>
  <c r="G28" i="19"/>
  <c r="G27" i="19"/>
  <c r="M27" i="19" s="1"/>
  <c r="G25" i="19"/>
  <c r="M25" i="19" s="1"/>
  <c r="G24" i="19"/>
  <c r="M24" i="19" s="1"/>
  <c r="G22" i="19"/>
  <c r="M22" i="19" s="1"/>
  <c r="G21" i="19"/>
  <c r="L21" i="19" s="1"/>
  <c r="G20" i="19"/>
  <c r="L20" i="19" s="1"/>
  <c r="G18" i="19"/>
  <c r="L18" i="19" s="1"/>
  <c r="G17" i="19"/>
  <c r="M17" i="19" s="1"/>
  <c r="G16" i="19"/>
  <c r="L16" i="19" s="1"/>
  <c r="G15" i="19"/>
  <c r="G14" i="19"/>
  <c r="L14" i="19" s="1"/>
  <c r="G13" i="19"/>
  <c r="M13" i="19" s="1"/>
  <c r="G11" i="19"/>
  <c r="P11" i="19" s="1"/>
  <c r="M10" i="19"/>
  <c r="G10" i="19"/>
  <c r="G9" i="19"/>
  <c r="P9" i="19" s="1"/>
  <c r="Q8" i="19"/>
  <c r="Q40" i="19" s="1"/>
  <c r="G8" i="19"/>
  <c r="G7" i="19"/>
  <c r="P7" i="19" s="1"/>
  <c r="G6" i="19"/>
  <c r="M6" i="19" s="1"/>
  <c r="L42" i="19"/>
  <c r="O38" i="19" l="1"/>
  <c r="N37" i="19"/>
  <c r="M36" i="19"/>
  <c r="L41" i="19" s="1"/>
  <c r="P39" i="19"/>
  <c r="L35" i="19"/>
  <c r="M12" i="20"/>
  <c r="M7" i="20"/>
  <c r="M19" i="20"/>
  <c r="L34" i="20"/>
  <c r="H26" i="10"/>
  <c r="M33" i="20" l="1"/>
  <c r="Q43" i="13"/>
  <c r="Q9" i="13"/>
  <c r="K65" i="16"/>
  <c r="M65" i="16" s="1"/>
  <c r="K64" i="16"/>
  <c r="M64" i="16" s="1"/>
  <c r="L64" i="16" s="1"/>
  <c r="H63" i="16"/>
  <c r="K63" i="16" s="1"/>
  <c r="K59" i="16"/>
  <c r="M59" i="16" s="1"/>
  <c r="K58" i="16"/>
  <c r="M58" i="16" s="1"/>
  <c r="J58" i="16"/>
  <c r="H58" i="16"/>
  <c r="K48" i="16"/>
  <c r="M48" i="16" s="1"/>
  <c r="L48" i="16" s="1"/>
  <c r="H47" i="16"/>
  <c r="K47" i="16" s="1"/>
  <c r="M47" i="16" s="1"/>
  <c r="K43" i="16"/>
  <c r="K42" i="16"/>
  <c r="M42" i="16" s="1"/>
  <c r="K41" i="16"/>
  <c r="M41" i="16" s="1"/>
  <c r="L41" i="16" s="1"/>
  <c r="K40" i="16"/>
  <c r="K39" i="16"/>
  <c r="M39" i="16" s="1"/>
  <c r="H37" i="16"/>
  <c r="K37" i="16" s="1"/>
  <c r="K34" i="16"/>
  <c r="M34" i="16" s="1"/>
  <c r="K33" i="16"/>
  <c r="K32" i="16"/>
  <c r="M32" i="16" s="1"/>
  <c r="L32" i="16" s="1"/>
  <c r="K31" i="16"/>
  <c r="M31" i="16" s="1"/>
  <c r="K30" i="16"/>
  <c r="M30" i="16" s="1"/>
  <c r="K29" i="16"/>
  <c r="K28" i="16"/>
  <c r="M28" i="16" s="1"/>
  <c r="L28" i="16" s="1"/>
  <c r="H27" i="16"/>
  <c r="K27" i="16" s="1"/>
  <c r="M27" i="16" s="1"/>
  <c r="K25" i="16"/>
  <c r="M25" i="16" s="1"/>
  <c r="K24" i="16"/>
  <c r="M24" i="16" s="1"/>
  <c r="K23" i="16"/>
  <c r="K22" i="16"/>
  <c r="M22" i="16" s="1"/>
  <c r="L22" i="16" s="1"/>
  <c r="K21" i="16"/>
  <c r="M21" i="16" s="1"/>
  <c r="K20" i="16"/>
  <c r="M20" i="16" s="1"/>
  <c r="K19" i="16"/>
  <c r="K18" i="16"/>
  <c r="M18" i="16" s="1"/>
  <c r="L18" i="16" s="1"/>
  <c r="H17" i="16"/>
  <c r="K17" i="16" s="1"/>
  <c r="M17" i="16" s="1"/>
  <c r="K13" i="16"/>
  <c r="M13" i="16" s="1"/>
  <c r="K12" i="16"/>
  <c r="M12" i="16" s="1"/>
  <c r="K11" i="16"/>
  <c r="K10" i="16"/>
  <c r="H9" i="16"/>
  <c r="K9" i="16" s="1"/>
  <c r="M9" i="16" s="1"/>
  <c r="K25" i="10"/>
  <c r="Q25" i="10" s="1"/>
  <c r="R24" i="10"/>
  <c r="Q24" i="10"/>
  <c r="R21" i="10"/>
  <c r="Q21" i="10"/>
  <c r="R19" i="10"/>
  <c r="Q19" i="10"/>
  <c r="R17" i="10"/>
  <c r="Q17" i="10"/>
  <c r="R10" i="10"/>
  <c r="Q10" i="10"/>
  <c r="R9" i="10"/>
  <c r="Q9" i="10"/>
  <c r="K13" i="15"/>
  <c r="N14" i="15" s="1"/>
  <c r="M10" i="16" l="1"/>
  <c r="L10" i="16" s="1"/>
  <c r="Q26" i="10"/>
  <c r="M40" i="16"/>
  <c r="L40" i="16" s="1"/>
  <c r="M63" i="16"/>
  <c r="L63" i="16"/>
  <c r="L11" i="16"/>
  <c r="M11" i="16"/>
  <c r="M23" i="16"/>
  <c r="L23" i="16" s="1"/>
  <c r="M33" i="16"/>
  <c r="L33" i="16" s="1"/>
  <c r="L59" i="16"/>
  <c r="M19" i="16"/>
  <c r="L19" i="16" s="1"/>
  <c r="M29" i="16"/>
  <c r="L29" i="16" s="1"/>
  <c r="O14" i="15"/>
  <c r="P19" i="21"/>
  <c r="E26" i="10"/>
  <c r="M37" i="16"/>
  <c r="L37" i="16"/>
  <c r="H68" i="16"/>
  <c r="L13" i="16"/>
  <c r="L21" i="16"/>
  <c r="L27" i="16"/>
  <c r="L31" i="16"/>
  <c r="L39" i="16"/>
  <c r="L47" i="16"/>
  <c r="L58" i="16"/>
  <c r="K68" i="16"/>
  <c r="L34" i="16"/>
  <c r="L42" i="16"/>
  <c r="M43" i="16"/>
  <c r="L43" i="16" s="1"/>
  <c r="L65" i="16"/>
  <c r="L9" i="16"/>
  <c r="L17" i="16"/>
  <c r="L25" i="16"/>
  <c r="L12" i="16"/>
  <c r="L20" i="16"/>
  <c r="L24" i="16"/>
  <c r="L30" i="16"/>
  <c r="R26" i="10"/>
  <c r="R25" i="10"/>
  <c r="K19" i="13"/>
  <c r="M19" i="13" s="1"/>
  <c r="K33" i="13"/>
  <c r="M33" i="13" s="1"/>
  <c r="K32" i="13"/>
  <c r="M32" i="13" s="1"/>
  <c r="K30" i="13"/>
  <c r="M30" i="13" s="1"/>
  <c r="K68" i="13"/>
  <c r="M68" i="13" s="1"/>
  <c r="H67" i="13"/>
  <c r="K67" i="13" s="1"/>
  <c r="M68" i="16" l="1"/>
  <c r="K70" i="16"/>
  <c r="L68" i="16"/>
  <c r="L19" i="13"/>
  <c r="L33" i="13"/>
  <c r="L32" i="13"/>
  <c r="L30" i="13"/>
  <c r="L68" i="13"/>
  <c r="M67" i="13"/>
  <c r="L67" i="13" s="1"/>
  <c r="K20" i="14"/>
  <c r="M20" i="14" s="1"/>
  <c r="L20" i="14" s="1"/>
  <c r="K19" i="14"/>
  <c r="M19" i="14" s="1"/>
  <c r="L19" i="14" s="1"/>
  <c r="K18" i="14"/>
  <c r="M18" i="14" s="1"/>
  <c r="L18" i="14" s="1"/>
  <c r="K17" i="14"/>
  <c r="K16" i="14"/>
  <c r="M16" i="14" s="1"/>
  <c r="L16" i="14" s="1"/>
  <c r="K15" i="14"/>
  <c r="M15" i="14" s="1"/>
  <c r="K14" i="14"/>
  <c r="M14" i="14" s="1"/>
  <c r="K13" i="14"/>
  <c r="M13" i="14" s="1"/>
  <c r="L13" i="14" s="1"/>
  <c r="K12" i="14"/>
  <c r="M12" i="14" s="1"/>
  <c r="L12" i="14" s="1"/>
  <c r="K11" i="14"/>
  <c r="K10" i="14"/>
  <c r="M10" i="14" s="1"/>
  <c r="L10" i="14" s="1"/>
  <c r="L44" i="3"/>
  <c r="L42" i="3"/>
  <c r="L41" i="3" s="1"/>
  <c r="L40" i="3" s="1"/>
  <c r="L38" i="3"/>
  <c r="L37" i="3"/>
  <c r="L36" i="3"/>
  <c r="L34" i="3"/>
  <c r="K33" i="3"/>
  <c r="L33" i="3" s="1"/>
  <c r="L31" i="3"/>
  <c r="L30" i="3"/>
  <c r="L29" i="3"/>
  <c r="L28" i="3"/>
  <c r="L27" i="3"/>
  <c r="I26" i="3"/>
  <c r="L24" i="3"/>
  <c r="L23" i="3" s="1"/>
  <c r="L22" i="3"/>
  <c r="L21" i="3"/>
  <c r="I20" i="3"/>
  <c r="L20" i="3" s="1"/>
  <c r="L19" i="3"/>
  <c r="L18" i="3"/>
  <c r="L17" i="3"/>
  <c r="I16" i="3"/>
  <c r="L16" i="3" s="1"/>
  <c r="L15" i="3"/>
  <c r="L14" i="3"/>
  <c r="L13" i="3"/>
  <c r="L12" i="3"/>
  <c r="L11" i="3"/>
  <c r="L10" i="3"/>
  <c r="L9" i="3"/>
  <c r="I8" i="3"/>
  <c r="L8" i="3" s="1"/>
  <c r="L7" i="3"/>
  <c r="L6" i="3"/>
  <c r="L5" i="3"/>
  <c r="L4" i="3"/>
  <c r="I3" i="3"/>
  <c r="M11" i="14" l="1"/>
  <c r="L11" i="14" s="1"/>
  <c r="L14" i="14"/>
  <c r="M17" i="14"/>
  <c r="L17" i="14" s="1"/>
  <c r="L15" i="14"/>
  <c r="I2" i="3"/>
  <c r="L26" i="3"/>
  <c r="L3" i="3"/>
  <c r="L2" i="3" s="1"/>
  <c r="L1" i="3" l="1"/>
  <c r="S73" i="14"/>
  <c r="S74" i="14" s="1"/>
  <c r="S76" i="14" s="1"/>
  <c r="K68" i="14"/>
  <c r="M68" i="14" s="1"/>
  <c r="K66" i="14"/>
  <c r="M66" i="14" s="1"/>
  <c r="L66" i="14" s="1"/>
  <c r="J65" i="14"/>
  <c r="J71" i="14" s="1"/>
  <c r="H65" i="14"/>
  <c r="K55" i="14"/>
  <c r="M55" i="14" s="1"/>
  <c r="L55" i="14" s="1"/>
  <c r="H54" i="14"/>
  <c r="K54" i="14" s="1"/>
  <c r="K50" i="14"/>
  <c r="K49" i="14"/>
  <c r="M49" i="14" s="1"/>
  <c r="K48" i="14"/>
  <c r="M48" i="14" s="1"/>
  <c r="K47" i="14"/>
  <c r="M47" i="14" s="1"/>
  <c r="K46" i="14"/>
  <c r="M46" i="14" s="1"/>
  <c r="H44" i="14"/>
  <c r="K44" i="14" s="1"/>
  <c r="K41" i="14"/>
  <c r="M41" i="14" s="1"/>
  <c r="K40" i="14"/>
  <c r="M40" i="14" s="1"/>
  <c r="K39" i="14"/>
  <c r="M39" i="14" s="1"/>
  <c r="L39" i="14" s="1"/>
  <c r="K38" i="14"/>
  <c r="M38" i="14" s="1"/>
  <c r="K37" i="14"/>
  <c r="M37" i="14" s="1"/>
  <c r="K36" i="14"/>
  <c r="M36" i="14" s="1"/>
  <c r="H35" i="14"/>
  <c r="K35" i="14" s="1"/>
  <c r="H25" i="14"/>
  <c r="K25" i="14" s="1"/>
  <c r="H9" i="14"/>
  <c r="K9" i="14" s="1"/>
  <c r="K10" i="13"/>
  <c r="M10" i="13" s="1"/>
  <c r="L10" i="13" s="1"/>
  <c r="K49" i="13"/>
  <c r="M49" i="13" s="1"/>
  <c r="K25" i="13"/>
  <c r="M25" i="13" s="1"/>
  <c r="L25" i="13" s="1"/>
  <c r="K69" i="13"/>
  <c r="K65" i="13"/>
  <c r="M65" i="13" s="1"/>
  <c r="J64" i="13"/>
  <c r="H64" i="13"/>
  <c r="K54" i="13"/>
  <c r="M54" i="13" s="1"/>
  <c r="H53" i="13"/>
  <c r="K53" i="13" s="1"/>
  <c r="K48" i="13"/>
  <c r="K47" i="13"/>
  <c r="M47" i="13" s="1"/>
  <c r="K46" i="13"/>
  <c r="M46" i="13" s="1"/>
  <c r="K45" i="13"/>
  <c r="M45" i="13" s="1"/>
  <c r="H43" i="13"/>
  <c r="R43" i="13" s="1"/>
  <c r="K34" i="13"/>
  <c r="M34" i="13" s="1"/>
  <c r="K31" i="13"/>
  <c r="M31" i="13" s="1"/>
  <c r="K29" i="13"/>
  <c r="M29" i="13" s="1"/>
  <c r="L29" i="13" s="1"/>
  <c r="K28" i="13"/>
  <c r="M28" i="13" s="1"/>
  <c r="H27" i="13"/>
  <c r="K27" i="13" s="1"/>
  <c r="K22" i="13"/>
  <c r="M22" i="13" s="1"/>
  <c r="K24" i="13"/>
  <c r="K21" i="13"/>
  <c r="M21" i="13" s="1"/>
  <c r="K20" i="13"/>
  <c r="M20" i="13" s="1"/>
  <c r="L20" i="13" s="1"/>
  <c r="K23" i="13"/>
  <c r="K18" i="13"/>
  <c r="M18" i="13" s="1"/>
  <c r="H17" i="13"/>
  <c r="K13" i="13"/>
  <c r="K12" i="13"/>
  <c r="K11" i="13"/>
  <c r="M11" i="13" s="1"/>
  <c r="H9" i="13"/>
  <c r="R9" i="13" s="1"/>
  <c r="K9" i="13" l="1"/>
  <c r="K43" i="13"/>
  <c r="R72" i="13"/>
  <c r="K17" i="13"/>
  <c r="H72" i="13"/>
  <c r="L37" i="14"/>
  <c r="L49" i="14"/>
  <c r="L41" i="14"/>
  <c r="H71" i="14"/>
  <c r="M54" i="14"/>
  <c r="L54" i="14" s="1"/>
  <c r="L38" i="14"/>
  <c r="L46" i="14"/>
  <c r="M50" i="14"/>
  <c r="L50" i="14" s="1"/>
  <c r="M35" i="14"/>
  <c r="L35" i="14" s="1"/>
  <c r="M44" i="14"/>
  <c r="L44" i="14" s="1"/>
  <c r="M9" i="14"/>
  <c r="L9" i="14" s="1"/>
  <c r="M25" i="14"/>
  <c r="L25" i="14" s="1"/>
  <c r="L36" i="14"/>
  <c r="L40" i="14"/>
  <c r="L48" i="14"/>
  <c r="L68" i="14"/>
  <c r="L47" i="14"/>
  <c r="K65" i="14"/>
  <c r="S75" i="14"/>
  <c r="L49" i="13"/>
  <c r="M13" i="13"/>
  <c r="L13" i="13" s="1"/>
  <c r="L22" i="13"/>
  <c r="K64" i="13"/>
  <c r="M53" i="13"/>
  <c r="L53" i="13" s="1"/>
  <c r="M27" i="13"/>
  <c r="L27" i="13" s="1"/>
  <c r="L34" i="13"/>
  <c r="L46" i="13"/>
  <c r="L11" i="13"/>
  <c r="M12" i="13"/>
  <c r="L12" i="13" s="1"/>
  <c r="L18" i="13"/>
  <c r="M23" i="13"/>
  <c r="L23" i="13" s="1"/>
  <c r="L21" i="13"/>
  <c r="M24" i="13"/>
  <c r="L24" i="13" s="1"/>
  <c r="L28" i="13"/>
  <c r="L31" i="13"/>
  <c r="M43" i="13"/>
  <c r="L43" i="13" s="1"/>
  <c r="L45" i="13"/>
  <c r="L47" i="13"/>
  <c r="M48" i="13"/>
  <c r="L48" i="13" s="1"/>
  <c r="L54" i="13"/>
  <c r="L65" i="13"/>
  <c r="M69" i="13"/>
  <c r="L69" i="13" s="1"/>
  <c r="K72" i="13" l="1"/>
  <c r="Q72" i="13"/>
  <c r="M9" i="13"/>
  <c r="L9" i="13" s="1"/>
  <c r="M17" i="13"/>
  <c r="L17" i="13" s="1"/>
  <c r="M65" i="14"/>
  <c r="L65" i="14" s="1"/>
  <c r="K71" i="14"/>
  <c r="M64" i="13"/>
  <c r="L64" i="13" s="1"/>
  <c r="M71" i="14" l="1"/>
  <c r="L71" i="14" s="1"/>
  <c r="M72" i="13"/>
  <c r="L72" i="13" s="1"/>
  <c r="S70" i="12"/>
  <c r="S71" i="12" s="1"/>
  <c r="K66" i="12"/>
  <c r="M66" i="12" s="1"/>
  <c r="L66" i="12" s="1"/>
  <c r="J65" i="12"/>
  <c r="H65" i="12"/>
  <c r="K62" i="12"/>
  <c r="M62" i="12" s="1"/>
  <c r="L62" i="12" s="1"/>
  <c r="J61" i="12"/>
  <c r="K61" i="12" s="1"/>
  <c r="M61" i="12" s="1"/>
  <c r="H61" i="12"/>
  <c r="K58" i="12"/>
  <c r="M58" i="12" s="1"/>
  <c r="L58" i="12" s="1"/>
  <c r="J57" i="12"/>
  <c r="H57" i="12"/>
  <c r="K55" i="12"/>
  <c r="M55" i="12" s="1"/>
  <c r="L55" i="12" s="1"/>
  <c r="H54" i="12"/>
  <c r="K54" i="12" s="1"/>
  <c r="M54" i="12" s="1"/>
  <c r="K51" i="12"/>
  <c r="M51" i="12" s="1"/>
  <c r="K50" i="12"/>
  <c r="M50" i="12" s="1"/>
  <c r="L50" i="12" s="1"/>
  <c r="K49" i="12"/>
  <c r="M49" i="12" s="1"/>
  <c r="L49" i="12" s="1"/>
  <c r="K48" i="12"/>
  <c r="M48" i="12" s="1"/>
  <c r="L48" i="12" s="1"/>
  <c r="K45" i="12"/>
  <c r="M45" i="12" s="1"/>
  <c r="K44" i="12"/>
  <c r="M44" i="12" s="1"/>
  <c r="L44" i="12" s="1"/>
  <c r="K43" i="12"/>
  <c r="M43" i="12" s="1"/>
  <c r="L43" i="12" s="1"/>
  <c r="K42" i="12"/>
  <c r="M42" i="12" s="1"/>
  <c r="L42" i="12" s="1"/>
  <c r="K41" i="12"/>
  <c r="M41" i="12" s="1"/>
  <c r="K40" i="12"/>
  <c r="M40" i="12" s="1"/>
  <c r="L40" i="12" s="1"/>
  <c r="H39" i="12"/>
  <c r="K39" i="12" s="1"/>
  <c r="M39" i="12" s="1"/>
  <c r="L39" i="12" s="1"/>
  <c r="K36" i="12"/>
  <c r="M36" i="12" s="1"/>
  <c r="L36" i="12" s="1"/>
  <c r="K35" i="12"/>
  <c r="M35" i="12" s="1"/>
  <c r="L35" i="12" s="1"/>
  <c r="K34" i="12"/>
  <c r="M34" i="12" s="1"/>
  <c r="K33" i="12"/>
  <c r="M33" i="12" s="1"/>
  <c r="L33" i="12" s="1"/>
  <c r="K32" i="12"/>
  <c r="M32" i="12" s="1"/>
  <c r="L32" i="12" s="1"/>
  <c r="K31" i="12"/>
  <c r="M31" i="12" s="1"/>
  <c r="L31" i="12" s="1"/>
  <c r="H30" i="12"/>
  <c r="K30" i="12" s="1"/>
  <c r="M30" i="12" s="1"/>
  <c r="K28" i="12"/>
  <c r="M28" i="12" s="1"/>
  <c r="K27" i="12"/>
  <c r="M27" i="12" s="1"/>
  <c r="L27" i="12" s="1"/>
  <c r="K26" i="12"/>
  <c r="M26" i="12" s="1"/>
  <c r="L26" i="12" s="1"/>
  <c r="K25" i="12"/>
  <c r="M25" i="12" s="1"/>
  <c r="L25" i="12" s="1"/>
  <c r="K24" i="12"/>
  <c r="M24" i="12" s="1"/>
  <c r="K23" i="12"/>
  <c r="M23" i="12" s="1"/>
  <c r="L23" i="12" s="1"/>
  <c r="K22" i="12"/>
  <c r="M22" i="12" s="1"/>
  <c r="L22" i="12" s="1"/>
  <c r="K21" i="12"/>
  <c r="M21" i="12" s="1"/>
  <c r="L21" i="12" s="1"/>
  <c r="K20" i="12"/>
  <c r="M20" i="12" s="1"/>
  <c r="K19" i="12"/>
  <c r="M19" i="12" s="1"/>
  <c r="L19" i="12" s="1"/>
  <c r="K18" i="12"/>
  <c r="M18" i="12" s="1"/>
  <c r="L18" i="12" s="1"/>
  <c r="H17" i="12"/>
  <c r="K17" i="12" s="1"/>
  <c r="K13" i="12"/>
  <c r="M13" i="12" s="1"/>
  <c r="L13" i="12" s="1"/>
  <c r="K12" i="12"/>
  <c r="M12" i="12" s="1"/>
  <c r="K11" i="12"/>
  <c r="M11" i="12" s="1"/>
  <c r="L11" i="12" s="1"/>
  <c r="K10" i="12"/>
  <c r="K9" i="12"/>
  <c r="M9" i="12" s="1"/>
  <c r="L9" i="12" s="1"/>
  <c r="H8" i="12"/>
  <c r="K8" i="12" s="1"/>
  <c r="M8" i="12" s="1"/>
  <c r="K57" i="12" l="1"/>
  <c r="M57" i="12" s="1"/>
  <c r="K65" i="12"/>
  <c r="M65" i="12" s="1"/>
  <c r="J68" i="12"/>
  <c r="H68" i="12"/>
  <c r="M10" i="12"/>
  <c r="L10" i="12" s="1"/>
  <c r="M17" i="12"/>
  <c r="L17" i="12" s="1"/>
  <c r="S73" i="12"/>
  <c r="S72" i="12"/>
  <c r="L8" i="12"/>
  <c r="L12" i="12"/>
  <c r="L20" i="12"/>
  <c r="L24" i="12"/>
  <c r="L28" i="12"/>
  <c r="L30" i="12"/>
  <c r="L34" i="12"/>
  <c r="L41" i="12"/>
  <c r="L45" i="12"/>
  <c r="L51" i="12"/>
  <c r="L54" i="12"/>
  <c r="L57" i="12"/>
  <c r="L61" i="12"/>
  <c r="L65" i="12"/>
  <c r="K68" i="12"/>
  <c r="M68" i="12" l="1"/>
  <c r="L68" i="12" s="1"/>
  <c r="K116" i="11" l="1"/>
  <c r="K115" i="11"/>
  <c r="M115" i="11" s="1"/>
  <c r="L115" i="11" s="1"/>
  <c r="K114" i="11"/>
  <c r="M114" i="11" s="1"/>
  <c r="K113" i="11"/>
  <c r="M113" i="11" s="1"/>
  <c r="L113" i="11" s="1"/>
  <c r="K112" i="11"/>
  <c r="K109" i="11"/>
  <c r="M109" i="11" s="1"/>
  <c r="L109" i="11" s="1"/>
  <c r="K106" i="11"/>
  <c r="M106" i="11" s="1"/>
  <c r="K104" i="11"/>
  <c r="M104" i="11" s="1"/>
  <c r="L104" i="11" s="1"/>
  <c r="K102" i="11"/>
  <c r="M102" i="11" s="1"/>
  <c r="K99" i="11"/>
  <c r="M99" i="11" s="1"/>
  <c r="L99" i="11" s="1"/>
  <c r="K98" i="11"/>
  <c r="M98" i="11" s="1"/>
  <c r="K95" i="11"/>
  <c r="M95" i="11" s="1"/>
  <c r="L95" i="11" s="1"/>
  <c r="K92" i="11"/>
  <c r="K88" i="11"/>
  <c r="M88" i="11" s="1"/>
  <c r="L88" i="11" s="1"/>
  <c r="K85" i="11"/>
  <c r="M85" i="11" s="1"/>
  <c r="K82" i="11"/>
  <c r="M82" i="11" s="1"/>
  <c r="K80" i="11"/>
  <c r="K78" i="11"/>
  <c r="M78" i="11" s="1"/>
  <c r="L78" i="11" s="1"/>
  <c r="K75" i="11"/>
  <c r="M75" i="11" s="1"/>
  <c r="K74" i="11"/>
  <c r="M74" i="11" s="1"/>
  <c r="K70" i="11"/>
  <c r="K69" i="11"/>
  <c r="M69" i="11" s="1"/>
  <c r="L69" i="11" s="1"/>
  <c r="K68" i="11"/>
  <c r="M68" i="11" s="1"/>
  <c r="K67" i="11"/>
  <c r="M67" i="11" s="1"/>
  <c r="K66" i="11"/>
  <c r="M66" i="11" s="1"/>
  <c r="K65" i="11"/>
  <c r="M65" i="11" s="1"/>
  <c r="L65" i="11" s="1"/>
  <c r="K63" i="11"/>
  <c r="M63" i="11" s="1"/>
  <c r="K60" i="11"/>
  <c r="M60" i="11" s="1"/>
  <c r="K57" i="11"/>
  <c r="K55" i="11"/>
  <c r="M55" i="11" s="1"/>
  <c r="L55" i="11" s="1"/>
  <c r="K53" i="11"/>
  <c r="M53" i="11" s="1"/>
  <c r="K51" i="11"/>
  <c r="M51" i="11" s="1"/>
  <c r="K48" i="11"/>
  <c r="K47" i="11"/>
  <c r="M47" i="11" s="1"/>
  <c r="L47" i="11" s="1"/>
  <c r="K46" i="11"/>
  <c r="M46" i="11" s="1"/>
  <c r="K45" i="11"/>
  <c r="M45" i="11" s="1"/>
  <c r="K42" i="11"/>
  <c r="K41" i="11"/>
  <c r="M41" i="11" s="1"/>
  <c r="L41" i="11" s="1"/>
  <c r="K40" i="11"/>
  <c r="M40" i="11" s="1"/>
  <c r="K39" i="11"/>
  <c r="M39" i="11" s="1"/>
  <c r="K35" i="11"/>
  <c r="M35" i="11" s="1"/>
  <c r="K34" i="11"/>
  <c r="M34" i="11" s="1"/>
  <c r="L34" i="11" s="1"/>
  <c r="K31" i="11"/>
  <c r="M31" i="11" s="1"/>
  <c r="K29" i="11"/>
  <c r="M29" i="11" s="1"/>
  <c r="K25" i="11"/>
  <c r="K17" i="11"/>
  <c r="M17" i="11" s="1"/>
  <c r="L17" i="11" s="1"/>
  <c r="K13" i="11"/>
  <c r="M13" i="11" s="1"/>
  <c r="U28" i="10"/>
  <c r="U29" i="10" s="1"/>
  <c r="M112" i="11" l="1"/>
  <c r="L112" i="11" s="1"/>
  <c r="M42" i="11"/>
  <c r="M70" i="11"/>
  <c r="L70" i="11" s="1"/>
  <c r="M48" i="11"/>
  <c r="L48" i="11" s="1"/>
  <c r="M80" i="11"/>
  <c r="L80" i="11" s="1"/>
  <c r="M25" i="11"/>
  <c r="L25" i="11" s="1"/>
  <c r="L35" i="11"/>
  <c r="M57" i="11"/>
  <c r="L57" i="11" s="1"/>
  <c r="L66" i="11"/>
  <c r="M92" i="11"/>
  <c r="L92" i="11" s="1"/>
  <c r="L102" i="11"/>
  <c r="M116" i="11"/>
  <c r="L116" i="11" s="1"/>
  <c r="L13" i="11"/>
  <c r="L31" i="11"/>
  <c r="L40" i="11"/>
  <c r="L46" i="11"/>
  <c r="L53" i="11"/>
  <c r="L63" i="11"/>
  <c r="L68" i="11"/>
  <c r="L75" i="11"/>
  <c r="L85" i="11"/>
  <c r="L98" i="11"/>
  <c r="L106" i="11"/>
  <c r="L114" i="11"/>
  <c r="K117" i="11"/>
  <c r="L29" i="11"/>
  <c r="L39" i="11"/>
  <c r="L45" i="11"/>
  <c r="L51" i="11"/>
  <c r="L60" i="11"/>
  <c r="L67" i="11"/>
  <c r="L74" i="11"/>
  <c r="L82" i="11"/>
  <c r="U31" i="10"/>
  <c r="U30" i="10"/>
  <c r="Q118" i="1"/>
  <c r="K11" i="9"/>
  <c r="K12" i="7"/>
  <c r="K17" i="7"/>
  <c r="M17" i="7" s="1"/>
  <c r="K16" i="7"/>
  <c r="K15" i="7"/>
  <c r="M15" i="7" s="1"/>
  <c r="L15" i="7" s="1"/>
  <c r="K14" i="7"/>
  <c r="M14" i="7" s="1"/>
  <c r="K13" i="7"/>
  <c r="M13" i="7" s="1"/>
  <c r="K11" i="7"/>
  <c r="K12" i="9"/>
  <c r="M12" i="9" s="1"/>
  <c r="K10" i="9"/>
  <c r="M10" i="9" s="1"/>
  <c r="L10" i="9" s="1"/>
  <c r="K10" i="7"/>
  <c r="M10" i="7" s="1"/>
  <c r="M11" i="7"/>
  <c r="L11" i="7" s="1"/>
  <c r="K13" i="4"/>
  <c r="K15" i="6"/>
  <c r="K14" i="6"/>
  <c r="K19" i="5"/>
  <c r="M19" i="5" s="1"/>
  <c r="L19" i="5" s="1"/>
  <c r="S25" i="5"/>
  <c r="S27" i="5" s="1"/>
  <c r="K13" i="9"/>
  <c r="M13" i="9" s="1"/>
  <c r="M117" i="11" l="1"/>
  <c r="L42" i="11"/>
  <c r="L117" i="11" s="1"/>
  <c r="M12" i="7"/>
  <c r="L12" i="7" s="1"/>
  <c r="K16" i="9"/>
  <c r="K18" i="7"/>
  <c r="L10" i="7"/>
  <c r="L12" i="9"/>
  <c r="L16" i="7"/>
  <c r="M16" i="7"/>
  <c r="M11" i="9"/>
  <c r="M16" i="9" s="1"/>
  <c r="L14" i="7"/>
  <c r="L17" i="7"/>
  <c r="L13" i="7"/>
  <c r="M13" i="4"/>
  <c r="L13" i="4" s="1"/>
  <c r="M15" i="6"/>
  <c r="L15" i="6" s="1"/>
  <c r="M14" i="6"/>
  <c r="L14" i="6" s="1"/>
  <c r="L13" i="9"/>
  <c r="K14" i="4"/>
  <c r="M18" i="7" l="1"/>
  <c r="L18" i="7"/>
  <c r="L11" i="9"/>
  <c r="L16" i="9" s="1"/>
  <c r="M14" i="4"/>
  <c r="L14" i="4" s="1"/>
  <c r="K116" i="8"/>
  <c r="K115" i="8"/>
  <c r="M115" i="8" s="1"/>
  <c r="L115" i="8" s="1"/>
  <c r="K114" i="8"/>
  <c r="K113" i="8"/>
  <c r="M113" i="8" s="1"/>
  <c r="L113" i="8" s="1"/>
  <c r="K112" i="8"/>
  <c r="K109" i="8"/>
  <c r="M109" i="8" s="1"/>
  <c r="L109" i="8" s="1"/>
  <c r="K106" i="8"/>
  <c r="K104" i="8"/>
  <c r="M104" i="8" s="1"/>
  <c r="L104" i="8" s="1"/>
  <c r="K102" i="8"/>
  <c r="K99" i="8"/>
  <c r="M99" i="8" s="1"/>
  <c r="L99" i="8" s="1"/>
  <c r="K98" i="8"/>
  <c r="K95" i="8"/>
  <c r="M95" i="8" s="1"/>
  <c r="L95" i="8" s="1"/>
  <c r="K92" i="8"/>
  <c r="K88" i="8"/>
  <c r="M88" i="8" s="1"/>
  <c r="L88" i="8" s="1"/>
  <c r="K85" i="8"/>
  <c r="K82" i="8"/>
  <c r="M82" i="8" s="1"/>
  <c r="L82" i="8" s="1"/>
  <c r="K80" i="8"/>
  <c r="K78" i="8"/>
  <c r="M78" i="8" s="1"/>
  <c r="L78" i="8" s="1"/>
  <c r="K75" i="8"/>
  <c r="K74" i="8"/>
  <c r="M74" i="8" s="1"/>
  <c r="L74" i="8" s="1"/>
  <c r="K70" i="8"/>
  <c r="K69" i="8"/>
  <c r="M69" i="8" s="1"/>
  <c r="L69" i="8" s="1"/>
  <c r="K68" i="8"/>
  <c r="K67" i="8"/>
  <c r="M67" i="8" s="1"/>
  <c r="L67" i="8" s="1"/>
  <c r="K66" i="8"/>
  <c r="K65" i="8"/>
  <c r="M65" i="8" s="1"/>
  <c r="L65" i="8" s="1"/>
  <c r="K63" i="8"/>
  <c r="K60" i="8"/>
  <c r="M60" i="8" s="1"/>
  <c r="L60" i="8" s="1"/>
  <c r="K57" i="8"/>
  <c r="K55" i="8"/>
  <c r="M55" i="8" s="1"/>
  <c r="L55" i="8" s="1"/>
  <c r="K53" i="8"/>
  <c r="K51" i="8"/>
  <c r="M51" i="8" s="1"/>
  <c r="L51" i="8" s="1"/>
  <c r="K48" i="8"/>
  <c r="K47" i="8"/>
  <c r="M47" i="8" s="1"/>
  <c r="L47" i="8" s="1"/>
  <c r="K46" i="8"/>
  <c r="K45" i="8"/>
  <c r="M45" i="8" s="1"/>
  <c r="K42" i="8"/>
  <c r="M42" i="8" s="1"/>
  <c r="K41" i="8"/>
  <c r="M41" i="8" s="1"/>
  <c r="K40" i="8"/>
  <c r="M40" i="8" s="1"/>
  <c r="K39" i="8"/>
  <c r="M39" i="8" s="1"/>
  <c r="K35" i="8"/>
  <c r="M35" i="8" s="1"/>
  <c r="K34" i="8"/>
  <c r="M34" i="8" s="1"/>
  <c r="K31" i="8"/>
  <c r="M31" i="8" s="1"/>
  <c r="K29" i="8"/>
  <c r="M29" i="8" s="1"/>
  <c r="K25" i="8"/>
  <c r="M25" i="8" s="1"/>
  <c r="K17" i="8"/>
  <c r="M17" i="8" s="1"/>
  <c r="K13" i="8"/>
  <c r="M13" i="8" s="1"/>
  <c r="K16" i="6"/>
  <c r="K13" i="6"/>
  <c r="K12" i="6"/>
  <c r="M12" i="6" s="1"/>
  <c r="L12" i="6" s="1"/>
  <c r="K16" i="5"/>
  <c r="K15" i="5"/>
  <c r="M15" i="5" s="1"/>
  <c r="L15" i="5" s="1"/>
  <c r="K14" i="5"/>
  <c r="K13" i="5"/>
  <c r="M13" i="5" s="1"/>
  <c r="L13" i="5" s="1"/>
  <c r="K12" i="5"/>
  <c r="K11" i="5"/>
  <c r="K16" i="4"/>
  <c r="K15" i="4"/>
  <c r="M15" i="4" s="1"/>
  <c r="L15" i="4" s="1"/>
  <c r="K120" i="1"/>
  <c r="M120" i="1" s="1"/>
  <c r="K121" i="1"/>
  <c r="M121" i="1" s="1"/>
  <c r="K128" i="1"/>
  <c r="K129" i="1"/>
  <c r="M129" i="1" s="1"/>
  <c r="K119" i="1"/>
  <c r="M119" i="1" s="1"/>
  <c r="L17" i="8" l="1"/>
  <c r="L29" i="8"/>
  <c r="L34" i="8"/>
  <c r="L39" i="8"/>
  <c r="L41" i="8"/>
  <c r="L45" i="8"/>
  <c r="M16" i="6"/>
  <c r="L16" i="6" s="1"/>
  <c r="K18" i="6"/>
  <c r="K17" i="4"/>
  <c r="M11" i="5"/>
  <c r="L11" i="5" s="1"/>
  <c r="K22" i="5"/>
  <c r="L121" i="1"/>
  <c r="K117" i="8"/>
  <c r="L13" i="8"/>
  <c r="L25" i="8"/>
  <c r="L31" i="8"/>
  <c r="L35" i="8"/>
  <c r="L40" i="8"/>
  <c r="L42" i="8"/>
  <c r="M46" i="8"/>
  <c r="M48" i="8"/>
  <c r="L48" i="8" s="1"/>
  <c r="M53" i="8"/>
  <c r="L53" i="8" s="1"/>
  <c r="M57" i="8"/>
  <c r="L57" i="8" s="1"/>
  <c r="M63" i="8"/>
  <c r="L63" i="8" s="1"/>
  <c r="M66" i="8"/>
  <c r="L66" i="8" s="1"/>
  <c r="M68" i="8"/>
  <c r="L68" i="8" s="1"/>
  <c r="M70" i="8"/>
  <c r="L70" i="8" s="1"/>
  <c r="M75" i="8"/>
  <c r="L75" i="8" s="1"/>
  <c r="M80" i="8"/>
  <c r="L80" i="8" s="1"/>
  <c r="M85" i="8"/>
  <c r="L85" i="8" s="1"/>
  <c r="M92" i="8"/>
  <c r="L92" i="8" s="1"/>
  <c r="M98" i="8"/>
  <c r="L98" i="8" s="1"/>
  <c r="M102" i="8"/>
  <c r="L102" i="8" s="1"/>
  <c r="M106" i="8"/>
  <c r="L106" i="8" s="1"/>
  <c r="M112" i="8"/>
  <c r="L112" i="8" s="1"/>
  <c r="M114" i="8"/>
  <c r="L114" i="8" s="1"/>
  <c r="M116" i="8"/>
  <c r="L116" i="8" s="1"/>
  <c r="L129" i="1"/>
  <c r="M13" i="6"/>
  <c r="L13" i="6" s="1"/>
  <c r="M12" i="5"/>
  <c r="L12" i="5" s="1"/>
  <c r="M14" i="5"/>
  <c r="L14" i="5" s="1"/>
  <c r="M16" i="5"/>
  <c r="L16" i="5" s="1"/>
  <c r="M16" i="4"/>
  <c r="L16" i="4" s="1"/>
  <c r="L17" i="4" s="1"/>
  <c r="M128" i="1"/>
  <c r="L128" i="1" s="1"/>
  <c r="L120" i="1"/>
  <c r="L119" i="1"/>
  <c r="K30" i="1"/>
  <c r="M30" i="1" s="1"/>
  <c r="L30" i="1" s="1"/>
  <c r="K116" i="1"/>
  <c r="K113" i="1"/>
  <c r="M113" i="1" s="1"/>
  <c r="L113" i="1" s="1"/>
  <c r="K111" i="1"/>
  <c r="M111" i="1" s="1"/>
  <c r="K109" i="1"/>
  <c r="K106" i="1"/>
  <c r="K105" i="1"/>
  <c r="K102" i="1"/>
  <c r="M102" i="1" s="1"/>
  <c r="K99" i="1"/>
  <c r="K95" i="1"/>
  <c r="M95" i="1" s="1"/>
  <c r="L95" i="1" s="1"/>
  <c r="K92" i="1"/>
  <c r="K84" i="1"/>
  <c r="M84" i="1" s="1"/>
  <c r="L84" i="1" s="1"/>
  <c r="K82" i="1"/>
  <c r="M82" i="1" s="1"/>
  <c r="L82" i="1" s="1"/>
  <c r="K79" i="1"/>
  <c r="M79" i="1" s="1"/>
  <c r="K78" i="1"/>
  <c r="M78" i="1" s="1"/>
  <c r="L78" i="1" s="1"/>
  <c r="K74" i="1"/>
  <c r="M74" i="1" s="1"/>
  <c r="L74" i="1" s="1"/>
  <c r="K73" i="1"/>
  <c r="M73" i="1" s="1"/>
  <c r="L73" i="1" s="1"/>
  <c r="K72" i="1"/>
  <c r="M72" i="1" s="1"/>
  <c r="L72" i="1" s="1"/>
  <c r="K71" i="1"/>
  <c r="M71" i="1" s="1"/>
  <c r="K70" i="1"/>
  <c r="M70" i="1" s="1"/>
  <c r="L70" i="1" s="1"/>
  <c r="K69" i="1"/>
  <c r="K67" i="1"/>
  <c r="K64" i="1"/>
  <c r="K61" i="1"/>
  <c r="M61" i="1" s="1"/>
  <c r="K59" i="1"/>
  <c r="M59" i="1" s="1"/>
  <c r="L59" i="1" s="1"/>
  <c r="K57" i="1"/>
  <c r="M57" i="1" s="1"/>
  <c r="L57" i="1" s="1"/>
  <c r="K55" i="1"/>
  <c r="M55" i="1" s="1"/>
  <c r="K52" i="1"/>
  <c r="M52" i="1" s="1"/>
  <c r="L52" i="1" s="1"/>
  <c r="K51" i="1"/>
  <c r="M51" i="1" s="1"/>
  <c r="K50" i="1"/>
  <c r="M50" i="1" s="1"/>
  <c r="L50" i="1" s="1"/>
  <c r="K49" i="1"/>
  <c r="M49" i="1" s="1"/>
  <c r="L18" i="6" l="1"/>
  <c r="L22" i="5"/>
  <c r="M117" i="8"/>
  <c r="L46" i="8"/>
  <c r="L117" i="8" s="1"/>
  <c r="M18" i="6"/>
  <c r="M22" i="5"/>
  <c r="M17" i="4"/>
  <c r="M116" i="1"/>
  <c r="L116" i="1" s="1"/>
  <c r="L111" i="1"/>
  <c r="M109" i="1"/>
  <c r="L109" i="1" s="1"/>
  <c r="M106" i="1"/>
  <c r="L106" i="1" s="1"/>
  <c r="M105" i="1"/>
  <c r="L105" i="1" s="1"/>
  <c r="L102" i="1"/>
  <c r="M99" i="1"/>
  <c r="L99" i="1" s="1"/>
  <c r="M92" i="1"/>
  <c r="L92" i="1" s="1"/>
  <c r="L79" i="1"/>
  <c r="L71" i="1"/>
  <c r="M69" i="1"/>
  <c r="L69" i="1" s="1"/>
  <c r="M67" i="1"/>
  <c r="L67" i="1" s="1"/>
  <c r="M64" i="1"/>
  <c r="L64" i="1" s="1"/>
  <c r="L61" i="1"/>
  <c r="L55" i="1"/>
  <c r="L51" i="1"/>
  <c r="L49" i="1"/>
  <c r="R24" i="5" l="1"/>
  <c r="R28" i="5"/>
  <c r="R29" i="5" s="1"/>
  <c r="R30" i="5" s="1"/>
  <c r="Q26" i="7"/>
  <c r="K41" i="1"/>
  <c r="M41" i="1" s="1"/>
  <c r="L41" i="1" s="1"/>
  <c r="K40" i="1"/>
  <c r="M40" i="1" s="1"/>
  <c r="K39" i="1"/>
  <c r="M39" i="1" s="1"/>
  <c r="L39" i="1" s="1"/>
  <c r="K38" i="1"/>
  <c r="M38" i="1" s="1"/>
  <c r="K34" i="1"/>
  <c r="M34" i="1" s="1"/>
  <c r="L34" i="1" s="1"/>
  <c r="K33" i="1"/>
  <c r="M33" i="1" s="1"/>
  <c r="L33" i="1" s="1"/>
  <c r="K28" i="1"/>
  <c r="M28" i="1" s="1"/>
  <c r="L28" i="1" s="1"/>
  <c r="K24" i="1"/>
  <c r="M24" i="1" s="1"/>
  <c r="L24" i="1" s="1"/>
  <c r="K16" i="1"/>
  <c r="M16" i="1" s="1"/>
  <c r="L16" i="1" s="1"/>
  <c r="K12" i="1"/>
  <c r="M12" i="1" s="1"/>
  <c r="L42" i="2"/>
  <c r="K42" i="2"/>
  <c r="J42" i="2"/>
  <c r="R18" i="7" l="1"/>
  <c r="S71" i="14"/>
  <c r="S68" i="12"/>
  <c r="L38" i="1"/>
  <c r="L40" i="1"/>
  <c r="L12" i="1"/>
  <c r="K130" i="1" l="1"/>
  <c r="M130" i="1" l="1"/>
  <c r="L130" i="1"/>
  <c r="N134" i="1" s="1"/>
  <c r="R21" i="7" l="1"/>
  <c r="R23" i="7" s="1"/>
  <c r="R24" i="7" l="1"/>
  <c r="R25" i="7"/>
</calcChain>
</file>

<file path=xl/comments1.xml><?xml version="1.0" encoding="utf-8"?>
<comments xmlns="http://schemas.openxmlformats.org/spreadsheetml/2006/main">
  <authors>
    <author>A K A</author>
  </authors>
  <commentList>
    <comment ref="A1" authorId="0" shapeId="0">
      <text>
        <r>
          <rPr>
            <b/>
            <sz val="9"/>
            <color indexed="81"/>
            <rFont val="Tahoma"/>
            <family val="2"/>
          </rPr>
          <t>A K A:</t>
        </r>
        <r>
          <rPr>
            <sz val="9"/>
            <color indexed="81"/>
            <rFont val="Tahoma"/>
            <family val="2"/>
          </rPr>
          <t xml:space="preserve">
tetap</t>
        </r>
      </text>
    </comment>
  </commentList>
</comments>
</file>

<file path=xl/sharedStrings.xml><?xml version="1.0" encoding="utf-8"?>
<sst xmlns="http://schemas.openxmlformats.org/spreadsheetml/2006/main" count="2731" uniqueCount="712">
  <si>
    <t xml:space="preserve">KABUPATEN </t>
  </si>
  <si>
    <t>:</t>
  </si>
  <si>
    <t>MOROWALI</t>
  </si>
  <si>
    <t>NO</t>
  </si>
  <si>
    <t>PROGRAM/KEGIATAN/URAIAN</t>
  </si>
  <si>
    <t>INDIKATOR KINERJA</t>
  </si>
  <si>
    <t>URAIAN KEGIATAN</t>
  </si>
  <si>
    <t>VOLUME</t>
  </si>
  <si>
    <t>HARGA SATUAN</t>
  </si>
  <si>
    <t>JUMLAH</t>
  </si>
  <si>
    <t>ALOKASI ANGGARAN</t>
  </si>
  <si>
    <t>DAK</t>
  </si>
  <si>
    <t>APBD KAB/KOTA</t>
  </si>
  <si>
    <t>USULAN LOKASI HINGGA DESA</t>
  </si>
  <si>
    <t>KET</t>
  </si>
  <si>
    <t>DINAS KELAUTAN DAN PERIKANAN DAERAH</t>
  </si>
  <si>
    <t>Kegiatan Pengembangan sarana dan prasarana</t>
  </si>
  <si>
    <t>perikanan tangkap</t>
  </si>
  <si>
    <t>Penyediaan sarana perikanan tangkap</t>
  </si>
  <si>
    <t>Pengembangan Sarana dan Prasarana Produksi</t>
  </si>
  <si>
    <t>Perikanan Budidaya</t>
  </si>
  <si>
    <t>Pengembangan Sarana dan Prasarana Perbenihan</t>
  </si>
  <si>
    <t>Pemasaran Hasil Perikanan</t>
  </si>
  <si>
    <t>Penyediaan Sarana dan Prasarana Pengolahan</t>
  </si>
  <si>
    <t>Penyediaan Sarana dan Prasarana Pengawasan</t>
  </si>
  <si>
    <t>Sumberdaya Kelautan dan Perikanan</t>
  </si>
  <si>
    <t xml:space="preserve">Pengembangan Sarana dan Prasarana </t>
  </si>
  <si>
    <t>Pemberdayaan Ekonomi Masyarakat di Pesisir</t>
  </si>
  <si>
    <t>dan Pulau-pulau Kecil</t>
  </si>
  <si>
    <t>USULAN DAK TAHUN 2015</t>
  </si>
  <si>
    <t>KABUPATEN MOROWALI TAHUN 2015</t>
  </si>
  <si>
    <t>PENGEMBANGAN SARANA DAN PRASARANA PEMBERDAYAAN EKONOMI MASYARAKAT DIPESISIR DAN PULAU-PULAU KECIL</t>
  </si>
  <si>
    <t>Penyediaan Sarana dan Prasarana Jalan</t>
  </si>
  <si>
    <t>Tersedianya Sarana/prasarana jalan dipulau-pulau kecil</t>
  </si>
  <si>
    <t>Pembuatan Jalan Kampung</t>
  </si>
  <si>
    <t>Penyediaan Sarana dan Prasarana Air bersih Pulau-Pulau</t>
  </si>
  <si>
    <t>Tersedianya Sarana/Prasarana Air Bersih Masyarakat di Pulau-Pulau Kecil</t>
  </si>
  <si>
    <t>Pengadaan Kapal Pengangkut air</t>
  </si>
  <si>
    <t>PEMBERDAYAAN MASYARAKAT DALAM PENGAWASAN DAN PENGENDALIAN SUMBERDAYA KELAUTAN</t>
  </si>
  <si>
    <t>Monitoring,Identifikasi dan Evaluasi Sumberdaya Ikan</t>
  </si>
  <si>
    <t>Tersedianya sarana dan perasarana Pengawasan SDKP</t>
  </si>
  <si>
    <t>Pengadaan Perahu Motor   POKMASWAS</t>
  </si>
  <si>
    <t>Unit</t>
  </si>
  <si>
    <t>Pembentukan Kelompok Masyarakat Dalam SWAKARSA</t>
  </si>
  <si>
    <t>Tersedianya Sarana dan Prasarana Pengawasan SDKP oleh POKMASWAS</t>
  </si>
  <si>
    <t>Pengadaan Radio Komunikasi HT dan SSB</t>
  </si>
  <si>
    <t>Pos Jaga</t>
  </si>
  <si>
    <t>Paket</t>
  </si>
  <si>
    <t>unit</t>
  </si>
  <si>
    <t xml:space="preserve">Tersedianya sarana/Prasarana </t>
  </si>
  <si>
    <t>Peralatan Studio Pusat Informasi KKPD</t>
  </si>
  <si>
    <t>Konservasi Sumberdaya ikan dan lingkungan</t>
  </si>
  <si>
    <t>Penunjang PengelolaanKawasan Konservasi Perairan Daerah</t>
  </si>
  <si>
    <t xml:space="preserve"> Pengadaan Alat Selam</t>
  </si>
  <si>
    <t>Pengadaan Meubelair dan-  Kelengkapan :</t>
  </si>
  <si>
    <t>Pusat Informasi KKPD</t>
  </si>
  <si>
    <t>Pondok Wisata</t>
  </si>
  <si>
    <t>Pondok Jaga</t>
  </si>
  <si>
    <t>Pos jaga</t>
  </si>
  <si>
    <t>a</t>
  </si>
  <si>
    <t>b</t>
  </si>
  <si>
    <t>c</t>
  </si>
  <si>
    <t>d</t>
  </si>
  <si>
    <t>Set</t>
  </si>
  <si>
    <t>Desa Mbokitta (Lanjutan)</t>
  </si>
  <si>
    <t>Dongkalan dan Mbokitta</t>
  </si>
  <si>
    <t>POKMASWAS Desa : Buton ,Lamontoli,Sainoa dan Padei Laut</t>
  </si>
  <si>
    <t>Pengelolaa KKPD</t>
  </si>
  <si>
    <t>P.Dongkalan,P.Sombori Sainoa dan Samarengga</t>
  </si>
  <si>
    <t>P.Sombori</t>
  </si>
  <si>
    <t>P.Kokoila</t>
  </si>
  <si>
    <t>P.Dongkalan,Mbokitta Sainoa,Samarengga</t>
  </si>
  <si>
    <t>Pengembangan Sarana dan Prasarana Produksi Perikanan Budidaya</t>
  </si>
  <si>
    <t>Bahan Keramba</t>
  </si>
  <si>
    <t>Pengadaan Saprodi Rumput Laut</t>
  </si>
  <si>
    <t>Cetak Tambak</t>
  </si>
  <si>
    <t>Catak Kolam</t>
  </si>
  <si>
    <t>BBI</t>
  </si>
  <si>
    <t>Pembuatan kolam IkanInduk Jantan dan Betina</t>
  </si>
  <si>
    <t xml:space="preserve">Pembuatan Kolam Pemijahan </t>
  </si>
  <si>
    <t>B</t>
  </si>
  <si>
    <t>C</t>
  </si>
  <si>
    <t>Pembuatan Kolam Pendederan</t>
  </si>
  <si>
    <t>A</t>
  </si>
  <si>
    <t>D</t>
  </si>
  <si>
    <t>Pembuatan Sistem Pemasukan dan Pembuangan Air</t>
  </si>
  <si>
    <t>E</t>
  </si>
  <si>
    <t>Pembangunan Kantor Administrasi BBI</t>
  </si>
  <si>
    <t xml:space="preserve">Bahan Budidaya Ikan Hias </t>
  </si>
  <si>
    <t>Pengembangan Sarana Prasarana Perbenihan</t>
  </si>
  <si>
    <t>Pengadaan Bibit Rumput Laut</t>
  </si>
  <si>
    <t>Kg</t>
  </si>
  <si>
    <t>Bibit Lobster/Ikan Kue</t>
  </si>
  <si>
    <t>Bibit Ikan Hias Laut</t>
  </si>
  <si>
    <t>ekor</t>
  </si>
  <si>
    <t>Pakan/Probiotik</t>
  </si>
  <si>
    <t>UPR Nener dan Benur</t>
  </si>
  <si>
    <t>Bibit Ikan Air Tawar</t>
  </si>
  <si>
    <t>Pengembangan Sarana dan Prasarana Pengolahan, Peningkatan Mutu Dan Pemasaran Hasil Perikanan</t>
  </si>
  <si>
    <t>Bangsal Pengolahan Hasil Perikanan Skala Kecil</t>
  </si>
  <si>
    <t>Jumlah Sarana dan Prasarana Pengolahan dan Peningkatan Mutu</t>
  </si>
  <si>
    <t>Pembangunan Lantai Jemur rumput laut di atas laut</t>
  </si>
  <si>
    <t>Ds. Tanjung Harupan dan Ds. Pulau Bapa</t>
  </si>
  <si>
    <t>Pembangunan Lantai Jemur rumpu laut di Darat</t>
  </si>
  <si>
    <t>Ds. Parilangke</t>
  </si>
  <si>
    <t>Penyediaan Pabrik Es Skala Kecil</t>
  </si>
  <si>
    <t>Pengadaan Peralatan Pabrik Es</t>
  </si>
  <si>
    <t>TPI Kelurahan Matano</t>
  </si>
  <si>
    <t>Pengadaan Alat Keselamatan (APD)</t>
  </si>
  <si>
    <t>Perbaikan peralatan Pabrik Es</t>
  </si>
  <si>
    <t>Penyediaan Peralatan Pengolahan Sederhana</t>
  </si>
  <si>
    <t>Pengadaan Mesin Cetak Pelet</t>
  </si>
  <si>
    <t>Ds. Pontari Makmur, Ds. Wosu, Ds. Bahomoahi dan Ds. Fatufia</t>
  </si>
  <si>
    <t>Pengadaan Peralatan Pengasapan Ikan</t>
  </si>
  <si>
    <t>Ds. Bahotobungku, Ds. Buajangka, Ds. Pulau Tiga, Ds. Pulau Tengah dan Desa Buranga</t>
  </si>
  <si>
    <t>Pengadaan Waring Jemur</t>
  </si>
  <si>
    <t>Gulung</t>
  </si>
  <si>
    <t>Kec. Bungku Selatan 9 desa dan Kec. Menui Kepulauan 8 Desa</t>
  </si>
  <si>
    <t>Pengadaan Terpal Jemur Rumput Laut</t>
  </si>
  <si>
    <t>Ds. Parilangke, Ds. Umbeele, Ds. Pebotoa dan Ds. Topogaro</t>
  </si>
  <si>
    <t>Penyediaan / Rehabilitasi Sarana dan Prasarana Pemasaran</t>
  </si>
  <si>
    <t>Penyediaan Peralatan Pamasaran Sederhana</t>
  </si>
  <si>
    <t>Pengadaan Cold Box</t>
  </si>
  <si>
    <t>Ds. Tandaoleo, TPI Matano dan Ds. Ulunipa</t>
  </si>
  <si>
    <t>Pengadaan Stylofoam</t>
  </si>
  <si>
    <t>Ds. Dongkalan, Ds. Mbokita, Ds. Bungin Tende dan Ds. Umbele</t>
  </si>
  <si>
    <t>Penyediaan Sarana Penyuluhan Perikanan</t>
  </si>
  <si>
    <t>Penyediaan Sarana /Alat Bantu Penyuluhan Kelautan dan Perikanan</t>
  </si>
  <si>
    <t>Pengadaan Alat Pengolah Data Perikanan</t>
  </si>
  <si>
    <t>DKPD Morowali</t>
  </si>
  <si>
    <t>Peralatan Audio Visual Untuk pos Pelayanan</t>
  </si>
  <si>
    <t>Pengadaan Meublair Untuk Pos Pelayanan</t>
  </si>
  <si>
    <t>Pengembangan Sarana Statistik Perikanan</t>
  </si>
  <si>
    <t>Pengadaan Kendaraan Roda 2 dan Peralatan</t>
  </si>
  <si>
    <t>Pengembangan Sarana dan Prasarana Perikanan Tangkap</t>
  </si>
  <si>
    <t>Penyediaan Sarana dan Prasaarana Perikanan Tangkap</t>
  </si>
  <si>
    <t>Pengadaan Kapal 3,5 GT (Giop)</t>
  </si>
  <si>
    <t xml:space="preserve">Purse Seine Mini </t>
  </si>
  <si>
    <t>Pengadaan Bagan Perahu</t>
  </si>
  <si>
    <t xml:space="preserve">Pengadaan Rumpon Tuna </t>
  </si>
  <si>
    <t>Pengadaan Rumpon Pinggir</t>
  </si>
  <si>
    <t>Kepala Dinas</t>
  </si>
  <si>
    <t>Drs. F A J A R</t>
  </si>
  <si>
    <t>NIP. 19700228 199103 1 008</t>
  </si>
  <si>
    <t>Bungku, 07 Oktober 2014</t>
  </si>
  <si>
    <t>Kepala Dinas Kelautan Dan Perikanan</t>
  </si>
  <si>
    <t>Daerah Kabupaten Morowali</t>
  </si>
  <si>
    <t>Kec. Bungku Selatan Ds. Sainoa dan Lokombulo. Kec. Bungku Tengah Ds. Puungkoilo</t>
  </si>
  <si>
    <t>Kec. Menkep. Ds. Mbokita, Kec. Bungku Barat Ds. Topogaro</t>
  </si>
  <si>
    <t>Kec. Menkep. Ds. Pulau Tiga dan Pulau Tengah, Kec. Bungku Selatan. Ds. Umbele dan Lamontoli.</t>
  </si>
  <si>
    <t>Kec. Menkep, Kec. Bungku Selatan, Bungku Pesisir, Bungku Timur, Bungku Barat dan Bungku Tengah</t>
  </si>
  <si>
    <t>I</t>
  </si>
  <si>
    <t>Kec. Bahodopi Ds. Labota, Kec. Bungku Timur Ds. Laroue, Kec. Bumi Raya Ds. Pebatae dan Ds. Umbele</t>
  </si>
  <si>
    <t xml:space="preserve">Kec. Bahodopi Ds. Fatufia Kec. Bungku Timur Ds. Bahomoahi </t>
  </si>
  <si>
    <t>Kec. Wita Ponda Ds. Moahino, Kec. Bumu Raya Ds. Parilangke Kec. B. Selatan Ds. P. Bapa, Pado-pado, Boelimau, Panimbawang</t>
  </si>
  <si>
    <t>Dongkalan, Tanona dan Kaleroang</t>
  </si>
  <si>
    <t>Sampeantaba</t>
  </si>
  <si>
    <t xml:space="preserve">Kec. M. Kepulauan Ds. Ulunanbo, Tanoana, Kec. B. Selatan Ds.Kaleroang </t>
  </si>
  <si>
    <t>Kec. Menkep: Ulunambo, Matano, Tanona, Padei Darat, Tanjung Tiram, Padei Laut, T.Harapan, Samarengga, Kafolagadi, Kec. B. Selatan Ds. Buajangka, Pado2, Panimbawang, P.Dua Umbele, Umbele Lama, Umbele Bugis, Kaleroang, Buajangka, Lakombulo, Lemo, Boelemo, Padabale, Paku, Jawi2. Kec. Wita Ponda Ds. Moahino</t>
  </si>
  <si>
    <t>Cetak Tambak/Rehabilitasi</t>
  </si>
  <si>
    <t>Pengadaan Mesin TS 16 HP</t>
  </si>
  <si>
    <t>Pengadaan Mesin TS 24 HP</t>
  </si>
  <si>
    <t>Pengadaan Bahan Pukat Dasar</t>
  </si>
  <si>
    <t>Pengadaan Bahan Pukat Pari</t>
  </si>
  <si>
    <t>Pengadaan Pancing Hand Line</t>
  </si>
  <si>
    <t>Pengadaan Bahan Sero</t>
  </si>
  <si>
    <t>buah</t>
  </si>
  <si>
    <t>Pengadaan Life Jaket Solas Approved</t>
  </si>
  <si>
    <t>Pengadaan Kendaraan Roda 2</t>
  </si>
  <si>
    <t>Pengadaan Laptop</t>
  </si>
  <si>
    <t>DKPD</t>
  </si>
  <si>
    <t>Pengadaan Kendaraan Roda 4</t>
  </si>
  <si>
    <t>Percontohan Rumput Laut</t>
  </si>
  <si>
    <t xml:space="preserve">Penyediaan Sarana Penyuluhan Perikanan </t>
  </si>
  <si>
    <t>Penyediaan sarana penyuluhan perikanan</t>
  </si>
  <si>
    <t>Sistem Informasi, alat bantu dan pembuatan materi penyuluhan</t>
  </si>
  <si>
    <t>DKP</t>
  </si>
  <si>
    <t>Pengadaan Kapal Penangkap ikan 3 GT</t>
  </si>
  <si>
    <t xml:space="preserve">Kec. Bungku Timur Ds. Bahomoahi, Kec. Bahodopi Ds. Fatufia </t>
  </si>
  <si>
    <t>Kebun Bibit Rumput Laut</t>
  </si>
  <si>
    <t>Pengembangan Pembenihan Rakyat meliputi Kelompok Unit Pembenihan Rakyat (UPR) dan/atau Kelompok Hatchery Rumah Tangga (HSRT)</t>
  </si>
  <si>
    <t>Pembangunan/Rehabilitasi Sarana dan Prasarana Fisik Pengembangan Kawasan Budidaya Laut</t>
  </si>
  <si>
    <t>Percontohan Karamba Tancap</t>
  </si>
  <si>
    <t>Pembangunan/Rehabilitasi Sarana dan Prasarana Fisik Pengembangan Kawasan Budidaya Payau</t>
  </si>
  <si>
    <t>Pembangunan/Rehabilitasi Sarana dan Prasarana Fisik Pengembangan Kawasan Budidaya Tawar</t>
  </si>
  <si>
    <t>Cetak Kolam</t>
  </si>
  <si>
    <t>Penyediaan/Rehabilitasi Sarana dan Prasarana Pengolahan dan Peningkatan Mutu</t>
  </si>
  <si>
    <t>Rehabilitasi Gedung Pabrik Es</t>
  </si>
  <si>
    <t>Rehabilitasi Mesin Pabrik Es</t>
  </si>
  <si>
    <t>Pengadaan Peralatan Sistem Rantai Dingin</t>
  </si>
  <si>
    <t>Mesin Penghancur Es</t>
  </si>
  <si>
    <t>Penyediaan/Rehabilitasi Sarana dan Prasarana Pemasaran</t>
  </si>
  <si>
    <t>Sarana Pemasaran Bergerak Roda Tiga Bak Terbuka</t>
  </si>
  <si>
    <t>Pengembangan Sarana dan Prasarana Pengawasan Pemanfaatan Sumber Daya Kelautan dan Perikanan</t>
  </si>
  <si>
    <t>Pengadaan Perlengkapan Kelompok Masyarakat Pengawas (POKMASWAS)</t>
  </si>
  <si>
    <t xml:space="preserve">Pengadaan Perahu Motor  </t>
  </si>
  <si>
    <t>Kapal Penangkap Ikan Berukuran 3 GT sampai dengan 10 GT</t>
  </si>
  <si>
    <t xml:space="preserve">Alat Bantu Penangkap Ikan yang digunakan untuk Kapal Berukuran 3-10 GT yang Beroperasi di Laut </t>
  </si>
  <si>
    <t>Bungku, 10 Oktober 2014</t>
  </si>
  <si>
    <t>USULAN DAK TAHUN 2016</t>
  </si>
  <si>
    <t>KABUPATEN MOROWALI TAHUN 2016</t>
  </si>
  <si>
    <t>H. MOH. JAFAR HAMID, SH., MM</t>
  </si>
  <si>
    <t>NIP. 19620801 198503 1 016</t>
  </si>
  <si>
    <t>Penyediaan / Pembangunan Sarana dan prasarana di lingkungan kampung nelayan</t>
  </si>
  <si>
    <t>III</t>
  </si>
  <si>
    <t>Kapal Penagkap Ikan Berukuran Lebih Kecil dari 3 GT</t>
  </si>
  <si>
    <t>-</t>
  </si>
  <si>
    <t>Alat Penangkap Ikan</t>
  </si>
  <si>
    <t>KUB Matahari Laut</t>
  </si>
  <si>
    <t>Desa</t>
  </si>
  <si>
    <t>Kecamtan</t>
  </si>
  <si>
    <t>Ket</t>
  </si>
  <si>
    <t>Pengadaan Pancing</t>
  </si>
  <si>
    <t>Wosu</t>
  </si>
  <si>
    <t>Bungku Barat</t>
  </si>
  <si>
    <t>Alat Bantu Penangkapan Ikan</t>
  </si>
  <si>
    <t>Pengadaan Rumpon</t>
  </si>
  <si>
    <t>Pengadaan Sero</t>
  </si>
  <si>
    <t>Bahomohoni</t>
  </si>
  <si>
    <t>KUB Sompo</t>
  </si>
  <si>
    <t>KUB Fulentea</t>
  </si>
  <si>
    <t>KUB Bintang Samudera</t>
  </si>
  <si>
    <t>Terebino</t>
  </si>
  <si>
    <t>Menui Kepulauan</t>
  </si>
  <si>
    <t>KUB Bintang Laut</t>
  </si>
  <si>
    <t>Matansala</t>
  </si>
  <si>
    <t>Bungku Tengah</t>
  </si>
  <si>
    <t>KUB Sinar Usaha</t>
  </si>
  <si>
    <t>Pulau Dua Darat</t>
  </si>
  <si>
    <t>KUB Mina Sejahtera</t>
  </si>
  <si>
    <t>Tanjung Harapan</t>
  </si>
  <si>
    <t>KUB Harum Laut</t>
  </si>
  <si>
    <t>Umbele</t>
  </si>
  <si>
    <t>Bungku Selatan</t>
  </si>
  <si>
    <t>KUB Kuda Laut</t>
  </si>
  <si>
    <t>Laroue</t>
  </si>
  <si>
    <t>Bungku Timur</t>
  </si>
  <si>
    <t>KUB Mesansafa</t>
  </si>
  <si>
    <t>Ipi</t>
  </si>
  <si>
    <t>KUB Tapuno Mesansafa</t>
  </si>
  <si>
    <t>Ambunu</t>
  </si>
  <si>
    <t>Pengadaan Mesin TS 24</t>
  </si>
  <si>
    <t>KUB Fajar Mulia</t>
  </si>
  <si>
    <t>Kel. Matano</t>
  </si>
  <si>
    <t>KUB Samudera Baya</t>
  </si>
  <si>
    <t>Lalemo</t>
  </si>
  <si>
    <t>KUB Mitra Perikanan</t>
  </si>
  <si>
    <t>Lanona</t>
  </si>
  <si>
    <t>KUB Mitra Maritim</t>
  </si>
  <si>
    <t>KUB Manaha Ea</t>
  </si>
  <si>
    <t>Larobenu</t>
  </si>
  <si>
    <t>KUB Manaha Lestari</t>
  </si>
  <si>
    <t>Unsongi</t>
  </si>
  <si>
    <t>KUB Bina Bahari</t>
  </si>
  <si>
    <t>Bahonsuai</t>
  </si>
  <si>
    <t>Bumi Raya</t>
  </si>
  <si>
    <t>KUB Mitra Pesisir</t>
  </si>
  <si>
    <t>Bete - bete</t>
  </si>
  <si>
    <t>Bahodopi</t>
  </si>
  <si>
    <t>Tangofa</t>
  </si>
  <si>
    <t>Bungku Pesisir</t>
  </si>
  <si>
    <t>KUB ...... (Kadis)</t>
  </si>
  <si>
    <t>Ulunambo</t>
  </si>
  <si>
    <t>Pengadaan Kapal Penangkap ikan Lebih Kecil dari 3 GT</t>
  </si>
  <si>
    <t>Pengadaan Mesin Yanmar 300</t>
  </si>
  <si>
    <t>Mesin Yamaha 40 PK</t>
  </si>
  <si>
    <t>Bahoea</t>
  </si>
  <si>
    <t>KUB Mitra Tanjung Batu Manu</t>
  </si>
  <si>
    <t>KUB Bahoea Jeti</t>
  </si>
  <si>
    <t>KUB Bente Lestari</t>
  </si>
  <si>
    <t>KUB Aco</t>
  </si>
  <si>
    <t>KUB Bente Jaya</t>
  </si>
  <si>
    <t>Bente</t>
  </si>
  <si>
    <t>5 Desa</t>
  </si>
  <si>
    <t>4 Kecamatan</t>
  </si>
  <si>
    <t>8 Desa</t>
  </si>
  <si>
    <t>6 Kecamatan</t>
  </si>
  <si>
    <t>3 Kecamatan</t>
  </si>
  <si>
    <t>10 Desa</t>
  </si>
  <si>
    <t>7 Kecamatan</t>
  </si>
  <si>
    <t>KUB Ulunipa Jaya</t>
  </si>
  <si>
    <t>Pengadaan Mesin TS 16</t>
  </si>
  <si>
    <t>Ulunipa</t>
  </si>
  <si>
    <t>Moahino</t>
  </si>
  <si>
    <t>Witaponda</t>
  </si>
  <si>
    <t>Panimbawang</t>
  </si>
  <si>
    <t>1 Desa</t>
  </si>
  <si>
    <t>1 Kecamatan</t>
  </si>
  <si>
    <t>KUB Biru Laut</t>
  </si>
  <si>
    <t>KUB Mitra Bahari</t>
  </si>
  <si>
    <t>1 kecamatan</t>
  </si>
  <si>
    <t>Tersebar</t>
  </si>
  <si>
    <t>KUB Padakauwanta</t>
  </si>
  <si>
    <t>Pulau Tiga</t>
  </si>
  <si>
    <t>KUB Bunga Karang</t>
  </si>
  <si>
    <t>KUB ..... (Alwi)</t>
  </si>
  <si>
    <t>Pebotoa</t>
  </si>
  <si>
    <t>Bungku, 24 November 2015</t>
  </si>
  <si>
    <t>Kepala Bidang Perikanan Tangkap</t>
  </si>
  <si>
    <t>H. Muh. Syahrul Amin, SE</t>
  </si>
  <si>
    <t>NIP. 19721018 200604 1 003</t>
  </si>
  <si>
    <t>BIDANG PERIKANAN TANGKAP</t>
  </si>
  <si>
    <t>KABUPATEN MOROWALI</t>
  </si>
  <si>
    <t>Kapal Perikanan yang terbangun 6 Unit</t>
  </si>
  <si>
    <t>Jumlah Alat Penangkap Ikan 120 Unit</t>
  </si>
  <si>
    <t>Jumlah Alat Bantu Penangkap Ikan 11 Unit</t>
  </si>
  <si>
    <t xml:space="preserve">USULAN LOKASI </t>
  </si>
  <si>
    <t>REKAPAN USULAN DAK PERIKANAN TANGKAP TAHUN 2016</t>
  </si>
  <si>
    <t>Dinas Kelautan dan Perikanan Daerah Morowali</t>
  </si>
  <si>
    <t>KUB Ulunambo Bahari</t>
  </si>
  <si>
    <t>9 Desa</t>
  </si>
  <si>
    <t>KUB Pebotoa Sejahtera</t>
  </si>
  <si>
    <t>Biaya Opreasional DAK</t>
  </si>
  <si>
    <t>Operasional DAK 5%</t>
  </si>
  <si>
    <t>03</t>
  </si>
  <si>
    <t>Belanja Barang Yang Akan Diserahkan Kepada Masyarakat/Pihak Ketiga</t>
  </si>
  <si>
    <t>Pengadaan Katinting 5,5 PK Merk Honda Produksi Thailand (DAK)</t>
  </si>
  <si>
    <t>Kec. Menui Kepulauan</t>
  </si>
  <si>
    <t>- Desa Terebino</t>
  </si>
  <si>
    <t>- Desa Buranga</t>
  </si>
  <si>
    <t>- Desa Padei Laut</t>
  </si>
  <si>
    <t>- Desa Ulunipa</t>
  </si>
  <si>
    <t>Kec. Bungku Selatan</t>
  </si>
  <si>
    <t>- Desa Lalemo</t>
  </si>
  <si>
    <t>- Desa Bakala</t>
  </si>
  <si>
    <t>Kec. Bungku Timur</t>
  </si>
  <si>
    <t xml:space="preserve"> Desa Unsongi</t>
  </si>
  <si>
    <t>Kec. Bungku Tengah</t>
  </si>
  <si>
    <t>- Desa Bente</t>
  </si>
  <si>
    <t>- Desa Tofoiso</t>
  </si>
  <si>
    <t>Kec. Bungku Barat</t>
  </si>
  <si>
    <t>- Desa Umpanga</t>
  </si>
  <si>
    <t>Kec. Witaponda</t>
  </si>
  <si>
    <t>- Desa Moahino</t>
  </si>
  <si>
    <t>Pengadaan Perahu Tanpa Motor (DAK)</t>
  </si>
  <si>
    <t>Pengadaan Bahan Sero (DAK)</t>
  </si>
  <si>
    <t>- Desa Bahomohoni</t>
  </si>
  <si>
    <t>- Desa Ipi</t>
  </si>
  <si>
    <t>- Desa Bahomoleo</t>
  </si>
  <si>
    <t>- Desa Bahoea Reko-reko</t>
  </si>
  <si>
    <t>Kec. Bumi Raya</t>
  </si>
  <si>
    <t xml:space="preserve">- Desa Atananga </t>
  </si>
  <si>
    <t>- Desa Pebotoa</t>
  </si>
  <si>
    <t>Pengadaan MesinTS 24 Lengkap Jiandong (DAK)</t>
  </si>
  <si>
    <t>- Kel. Matano</t>
  </si>
  <si>
    <t>Jumlah</t>
  </si>
  <si>
    <t>Pengadaan Katinting</t>
  </si>
  <si>
    <t>-Desa Unsongi</t>
  </si>
  <si>
    <t>- Desa Unsongi</t>
  </si>
  <si>
    <t>11 Desa</t>
  </si>
  <si>
    <t>Kapal Perikanan yang terbangun</t>
  </si>
  <si>
    <t>Pengadaan Perahu Tanpa Motor</t>
  </si>
  <si>
    <t>Umpanga</t>
  </si>
  <si>
    <t>KUB Mitra Tangofa</t>
  </si>
  <si>
    <t>KUB Nganga Baho</t>
  </si>
  <si>
    <t>KUB Bahoea Bersatu</t>
  </si>
  <si>
    <t>KUB Unsongi Jaya</t>
  </si>
  <si>
    <t>5 Kecamatan</t>
  </si>
  <si>
    <t>7 Desa</t>
  </si>
  <si>
    <t>4 Desa</t>
  </si>
  <si>
    <t>Pengadaan Bahan Pancing Dasar</t>
  </si>
  <si>
    <t>Jumlah Alat Penangkap Ikan</t>
  </si>
  <si>
    <t>Jumlah Alat Bantu Penangkap Ikan</t>
  </si>
  <si>
    <t>KUB Umpanga Sejati</t>
  </si>
  <si>
    <t>Rumpon</t>
  </si>
  <si>
    <t>Sainoa</t>
  </si>
  <si>
    <t>Bagang</t>
  </si>
  <si>
    <t>Pengadaan Bagang</t>
  </si>
  <si>
    <t>Jawi-Jawi</t>
  </si>
  <si>
    <t>Mesin Katinting</t>
  </si>
  <si>
    <t>Pengadaan Mesin Katinting</t>
  </si>
  <si>
    <t>Geresa</t>
  </si>
  <si>
    <t>Kolono</t>
  </si>
  <si>
    <t>Pukat Pari</t>
  </si>
  <si>
    <t>Pengadaan Pukat Pari</t>
  </si>
  <si>
    <t>Mesin Katinting dan Perahu Nelayan</t>
  </si>
  <si>
    <t>Pengadaan Mesin Katinting dan Perahu Nelayan</t>
  </si>
  <si>
    <t>Kapal Pancing</t>
  </si>
  <si>
    <t>Pengadaan Kapal Pancing</t>
  </si>
  <si>
    <t>Alat Bantu Tangkap Ikan</t>
  </si>
  <si>
    <t>Padei Laut dan Padei Darat</t>
  </si>
  <si>
    <t>Sero</t>
  </si>
  <si>
    <t>Bantuan Sero</t>
  </si>
  <si>
    <t>Kel Matano</t>
  </si>
  <si>
    <t>Pengadaan kapal purse seine 15 GT</t>
  </si>
  <si>
    <t>Wita Ponda</t>
  </si>
  <si>
    <t>Pendampingan pada kelompok nelayan perikanan tangkap</t>
  </si>
  <si>
    <t>No Rekening</t>
  </si>
  <si>
    <t>2.05.205.01.21</t>
  </si>
  <si>
    <t>Program Pengembangan Perikanan Tangkap</t>
  </si>
  <si>
    <t>Jumlah Kapal purse seine</t>
  </si>
  <si>
    <t>2.05.205.01.21.01</t>
  </si>
  <si>
    <t>2.05.205.01.21.01.5.2.2</t>
  </si>
  <si>
    <t>Belanja Barang dan Jasa</t>
  </si>
  <si>
    <t>2.05.205.01.21.01.5.2.2.23.01</t>
  </si>
  <si>
    <t>Belanja Barang Yang Akan Diserahkan Kepada Masyarakat</t>
  </si>
  <si>
    <t>Bungku, 02 February 2016</t>
  </si>
  <si>
    <t>Pengadaan Alat Bantu Tangkap Ikan (Rumpon)</t>
  </si>
  <si>
    <t>Perencanaan</t>
  </si>
  <si>
    <t>Pengawasan</t>
  </si>
  <si>
    <t>Karamba Tancap</t>
  </si>
  <si>
    <t>Pengadaan Karamba Tancap</t>
  </si>
  <si>
    <t>Desa Matano</t>
  </si>
  <si>
    <t>Desa Padei Darat</t>
  </si>
  <si>
    <t>Penyedia Sarana Perikanan Tangkap</t>
  </si>
  <si>
    <t>Total</t>
  </si>
  <si>
    <t>RENJA ASPIRASI TAHUN 2016</t>
  </si>
  <si>
    <t>RENJA PERIKANAN TANGKAP TAHUN 2016</t>
  </si>
  <si>
    <t>SARANA PRASARANA PERIKANAN TANGKAP</t>
  </si>
  <si>
    <t>Pengembangan Usaha Penangkapan Ikan</t>
  </si>
  <si>
    <t>Nama KUB</t>
  </si>
  <si>
    <t>Ria Jaya</t>
  </si>
  <si>
    <t>Nama Kapal</t>
  </si>
  <si>
    <t>KM Ria Jaya</t>
  </si>
  <si>
    <t>Ketua KUB</t>
  </si>
  <si>
    <t>Moh. Basir</t>
  </si>
  <si>
    <t>Alamat</t>
  </si>
  <si>
    <t>Kecamatan</t>
  </si>
  <si>
    <t>Wilayah Penangkapan</t>
  </si>
  <si>
    <t>Teluk Tolo</t>
  </si>
  <si>
    <t>Nomor</t>
  </si>
  <si>
    <t>Ukuran dan Jenis Kapal</t>
  </si>
  <si>
    <t>Ukuran</t>
  </si>
  <si>
    <t>Jenis</t>
  </si>
  <si>
    <t>KM KPDT 01</t>
  </si>
  <si>
    <t>Purse Seine</t>
  </si>
  <si>
    <t>37 GT</t>
  </si>
  <si>
    <t>Maritm Jaya</t>
  </si>
  <si>
    <t>KM Inka Mina 224</t>
  </si>
  <si>
    <t>30 GT</t>
  </si>
  <si>
    <t>Mina Bahari</t>
  </si>
  <si>
    <t>KM Inka Mina 974</t>
  </si>
  <si>
    <t>34 GT</t>
  </si>
  <si>
    <t>Iwan</t>
  </si>
  <si>
    <t>Bahoruru</t>
  </si>
  <si>
    <t>Berkat Raya</t>
  </si>
  <si>
    <t>KM Inka Mina 742</t>
  </si>
  <si>
    <t>Bahar DP</t>
  </si>
  <si>
    <t>Wata</t>
  </si>
  <si>
    <t>Pole and Line</t>
  </si>
  <si>
    <t>KM Inka Mina 749</t>
  </si>
  <si>
    <t>Matano</t>
  </si>
  <si>
    <t>KM Haerul Jaya</t>
  </si>
  <si>
    <t>40 GT</t>
  </si>
  <si>
    <t>Rahman</t>
  </si>
  <si>
    <t>KM Inka Mina....</t>
  </si>
  <si>
    <t>Nurdin Sondeng</t>
  </si>
  <si>
    <t>Kel. Ulunambo</t>
  </si>
  <si>
    <t>Teluk Tolo dan Laut Banda</t>
  </si>
  <si>
    <t>Haerul Jaya</t>
  </si>
  <si>
    <t>Mappiarre</t>
  </si>
  <si>
    <t>KM Sampoerna 01</t>
  </si>
  <si>
    <t>15 GT</t>
  </si>
  <si>
    <t>KM Sampoerna 02</t>
  </si>
  <si>
    <t>KM Sampoerna 03</t>
  </si>
  <si>
    <t>Cakalang Indah</t>
  </si>
  <si>
    <t>KM Mina Maritim 024</t>
  </si>
  <si>
    <t>Mappiasse</t>
  </si>
  <si>
    <t>Sambalagi</t>
  </si>
  <si>
    <t>Tuna Bersatu</t>
  </si>
  <si>
    <t>Putera Samudera</t>
  </si>
  <si>
    <t>29 GT</t>
  </si>
  <si>
    <t>KM Mina Maritim 099</t>
  </si>
  <si>
    <t>Basri</t>
  </si>
  <si>
    <t>KM Mina Maritim 103</t>
  </si>
  <si>
    <t>Arwin</t>
  </si>
  <si>
    <t>Umbele Lama</t>
  </si>
  <si>
    <t>Jenis Hasil Tangkapan</t>
  </si>
  <si>
    <t>Tongkol</t>
  </si>
  <si>
    <t>Layang</t>
  </si>
  <si>
    <t>Cakalang</t>
  </si>
  <si>
    <t>KM Rahmat Hidayat 01</t>
  </si>
  <si>
    <t>KM Rahmat Hidayat 02</t>
  </si>
  <si>
    <t>KM Fauzan Hidayat 01</t>
  </si>
  <si>
    <t>√</t>
  </si>
  <si>
    <t>DATA KAPAL PENANGKAP IKAN UKURAN 15 -30 GT</t>
  </si>
  <si>
    <t>KM Inka Mini</t>
  </si>
  <si>
    <t>Sahrul</t>
  </si>
  <si>
    <t>Ahmading</t>
  </si>
  <si>
    <t>Kelompok Penerima Manfaat</t>
  </si>
  <si>
    <t>57 GT</t>
  </si>
  <si>
    <t>52 GT</t>
  </si>
  <si>
    <t>Penampung</t>
  </si>
  <si>
    <t>7 GT</t>
  </si>
  <si>
    <t xml:space="preserve">RENCANA KERJA DAN ANGGARAN </t>
  </si>
  <si>
    <t>SATUAN KERJA PERANGKAT DAERAH</t>
  </si>
  <si>
    <t>RKA - SKPD</t>
  </si>
  <si>
    <t>2.2.1</t>
  </si>
  <si>
    <t>Urusan Pemerintahan</t>
  </si>
  <si>
    <t>Organisasi</t>
  </si>
  <si>
    <t>Program</t>
  </si>
  <si>
    <t>Kegiatan</t>
  </si>
  <si>
    <t>Jumlah Tahun n - 1</t>
  </si>
  <si>
    <t xml:space="preserve">Jumlah Tahun n </t>
  </si>
  <si>
    <t>Jumlah Tahun n + 1</t>
  </si>
  <si>
    <t>Indikator &amp; Tolak Ukur Kinerja Belanja Langsung</t>
  </si>
  <si>
    <t>Indikator</t>
  </si>
  <si>
    <t>Tolak Ukur Kinerja</t>
  </si>
  <si>
    <t>Target Kinerja</t>
  </si>
  <si>
    <t>Capaian Program</t>
  </si>
  <si>
    <t>Masukan</t>
  </si>
  <si>
    <t>Keluaran</t>
  </si>
  <si>
    <t>Hasil</t>
  </si>
  <si>
    <t xml:space="preserve">Kelompok  Sasaran Kegiatan : Kelompok Nelayan </t>
  </si>
  <si>
    <t>Rincian Anggaran Belanja Langsung</t>
  </si>
  <si>
    <t>Menurut Program dan Per Kegiatan Satuan Kerja Perangkat Daerah</t>
  </si>
  <si>
    <t>Kode`Rekening</t>
  </si>
  <si>
    <t>U r a i a n</t>
  </si>
  <si>
    <t>Rincian Penghitungan</t>
  </si>
  <si>
    <t>Volume</t>
  </si>
  <si>
    <t>Satuan</t>
  </si>
  <si>
    <t>Harga</t>
  </si>
  <si>
    <t>(Rp)</t>
  </si>
  <si>
    <t>6 = (3 x 5)</t>
  </si>
  <si>
    <t>5</t>
  </si>
  <si>
    <t>BELANJA</t>
  </si>
  <si>
    <t>2</t>
  </si>
  <si>
    <t>BELANJA LANGSUNG</t>
  </si>
  <si>
    <t>02</t>
  </si>
  <si>
    <t>Usulan Desa</t>
  </si>
  <si>
    <t>Lokasi</t>
  </si>
  <si>
    <t>Penerima Manfaat</t>
  </si>
  <si>
    <t>KUB</t>
  </si>
  <si>
    <t>Sumber Dana</t>
  </si>
  <si>
    <t>Usulan Sumberdana</t>
  </si>
  <si>
    <t>Harga Satuan</t>
  </si>
  <si>
    <t>DAU</t>
  </si>
  <si>
    <t>DDL</t>
  </si>
  <si>
    <t>PAD</t>
  </si>
  <si>
    <t>Puungkeu</t>
  </si>
  <si>
    <t>Katinting</t>
  </si>
  <si>
    <t>Kapal</t>
  </si>
  <si>
    <t>Katinting dan Perahu</t>
  </si>
  <si>
    <t>Bodi Fiber Pole and Line</t>
  </si>
  <si>
    <t>Pulau Dua</t>
  </si>
  <si>
    <t>Pelabuhan Pendaratan Ikan</t>
  </si>
  <si>
    <t>Pukat</t>
  </si>
  <si>
    <t>Bungingkela</t>
  </si>
  <si>
    <t>Koburu</t>
  </si>
  <si>
    <t>Rumpon Tuna</t>
  </si>
  <si>
    <t>Pado Pado</t>
  </si>
  <si>
    <t>Perahu Fiber</t>
  </si>
  <si>
    <t>Polewali</t>
  </si>
  <si>
    <t>Perahu Pancing</t>
  </si>
  <si>
    <t>Bagang Perahu</t>
  </si>
  <si>
    <t>Dongkalan</t>
  </si>
  <si>
    <t>Pukat Terapung</t>
  </si>
  <si>
    <t>Rumpon Pinggir</t>
  </si>
  <si>
    <t>Ngapaea</t>
  </si>
  <si>
    <t>Katinting dan bodi</t>
  </si>
  <si>
    <t>Buranga</t>
  </si>
  <si>
    <t>Lahuafu</t>
  </si>
  <si>
    <t>Perahu</t>
  </si>
  <si>
    <t>Pukat Tasi 2"</t>
  </si>
  <si>
    <t>Ball</t>
  </si>
  <si>
    <t>Nambo</t>
  </si>
  <si>
    <t>Pukat Ikan Teri</t>
  </si>
  <si>
    <t>Ululere</t>
  </si>
  <si>
    <t>Kapal Pancing Tonda</t>
  </si>
  <si>
    <t>No</t>
  </si>
  <si>
    <t>Keterangan</t>
  </si>
  <si>
    <t>HASIL MUSRENBANG PERIKANAN TANGKAP 2017</t>
  </si>
  <si>
    <t>TP</t>
  </si>
  <si>
    <t>II</t>
  </si>
  <si>
    <t>IV</t>
  </si>
  <si>
    <t>V</t>
  </si>
  <si>
    <t>VI</t>
  </si>
  <si>
    <t>VII</t>
  </si>
  <si>
    <t>VIII</t>
  </si>
  <si>
    <t>IX</t>
  </si>
  <si>
    <t>X</t>
  </si>
  <si>
    <t>XII</t>
  </si>
  <si>
    <t>XI</t>
  </si>
  <si>
    <t>XIII</t>
  </si>
  <si>
    <t>XIV</t>
  </si>
  <si>
    <t>XV</t>
  </si>
  <si>
    <t>XVI</t>
  </si>
  <si>
    <t>DEKON</t>
  </si>
  <si>
    <t>XVII</t>
  </si>
  <si>
    <t>SUMBER DANA</t>
  </si>
  <si>
    <t>Total DAK</t>
  </si>
  <si>
    <t>Total DAU</t>
  </si>
  <si>
    <t>Total PAD</t>
  </si>
  <si>
    <t>Total DDL</t>
  </si>
  <si>
    <t>Total DEKON</t>
  </si>
  <si>
    <t>Total Tugas Pembantuan</t>
  </si>
  <si>
    <t>TOTAL JUMLAH KESELURUHAN ANGGARAN</t>
  </si>
  <si>
    <t>TOTAL PAGU ANGGARAN</t>
  </si>
  <si>
    <t>Lokasi Kegiatan</t>
  </si>
  <si>
    <t>Tanggal Pembahasan</t>
  </si>
  <si>
    <t>1.</t>
  </si>
  <si>
    <t>2.</t>
  </si>
  <si>
    <t>3.</t>
  </si>
  <si>
    <t>01</t>
  </si>
  <si>
    <t>OH</t>
  </si>
  <si>
    <t>Belanja Perjalanan Dinas Luar Daerah</t>
  </si>
  <si>
    <t>NAMA</t>
  </si>
  <si>
    <t>NOMOR INDUK PEGAWAI</t>
  </si>
  <si>
    <t>JABATAN</t>
  </si>
  <si>
    <t>TANDA TANGAN</t>
  </si>
  <si>
    <t>Kerta HVS 70 Gram</t>
  </si>
  <si>
    <t>Kertas Kwarto A4</t>
  </si>
  <si>
    <t>Tinta Print Warna 70 ml</t>
  </si>
  <si>
    <t>Tinta Print Black 70 ml</t>
  </si>
  <si>
    <t xml:space="preserve">Amplop </t>
  </si>
  <si>
    <t>Hekter Besar</t>
  </si>
  <si>
    <t>Hekter Kecil</t>
  </si>
  <si>
    <t>Isi Hekter Besar</t>
  </si>
  <si>
    <t>Isi Hekter Kecil</t>
  </si>
  <si>
    <t>Pelubang Kertas</t>
  </si>
  <si>
    <t>Map Biasa</t>
  </si>
  <si>
    <t>Map Snelhekter Plastik</t>
  </si>
  <si>
    <t>Map Snelhekter Kertas</t>
  </si>
  <si>
    <t>Buku Album Besar 100 lembar</t>
  </si>
  <si>
    <t>Odner</t>
  </si>
  <si>
    <t>Tipe-Ex</t>
  </si>
  <si>
    <t>Binder Klips No. 155</t>
  </si>
  <si>
    <t>Binder Klips No. 111</t>
  </si>
  <si>
    <t>Stabilo</t>
  </si>
  <si>
    <t>Catridge Black</t>
  </si>
  <si>
    <t>Catridge Warna</t>
  </si>
  <si>
    <t>Rim</t>
  </si>
  <si>
    <t>botol</t>
  </si>
  <si>
    <t>Dos</t>
  </si>
  <si>
    <t>Buah</t>
  </si>
  <si>
    <t>Lembar</t>
  </si>
  <si>
    <t>Lusin</t>
  </si>
  <si>
    <t>Belanja Bahan Pakai Habis</t>
  </si>
  <si>
    <t>Belanja Alat Tulis Kantor</t>
  </si>
  <si>
    <t>Ballpoin Balliner</t>
  </si>
  <si>
    <t>Ballpoin Snowman</t>
  </si>
  <si>
    <t>Belanja Makan dan Minum Rapat</t>
  </si>
  <si>
    <t>Belanja Makan dan Minum</t>
  </si>
  <si>
    <t>Orang</t>
  </si>
  <si>
    <t>Belanja Perjalanan Dinas</t>
  </si>
  <si>
    <t>Uang Harian Ess IIIb x 1 Org x 7 Hari x 3 Kegiatan</t>
  </si>
  <si>
    <t>Uang Penginapan Ess III x 1 Org x 5 Hari x 3 Kegiatan</t>
  </si>
  <si>
    <t>Uang Harian Ess IVa x 1 Org x 7 Hari x 3 Kegiatan</t>
  </si>
  <si>
    <t>Uang Penginapan Ess IVa x 1 Org x 5 Hari x 3 Kegiatan</t>
  </si>
  <si>
    <t>Uang Harian Gol III x 1 Org x 7 Hari x 1 Kegiatan</t>
  </si>
  <si>
    <t>Uang Penginapan Gol III x 1 Org x 5 Hari x 1 Kegiatan</t>
  </si>
  <si>
    <t>Transpor BKU - JKT PP</t>
  </si>
  <si>
    <t>Uang Harian Gol II x 1 Org x 7 Hari x 1 Kegiatan</t>
  </si>
  <si>
    <t>Uang Penginapan Gol II x 1 Org x 5 Hari x 1 Kegiatan</t>
  </si>
  <si>
    <t>06</t>
  </si>
  <si>
    <t>Belanja Cetak dan Penggandaan</t>
  </si>
  <si>
    <t>Belanja Cetak</t>
  </si>
  <si>
    <t>Belanja Cetak Buku Evaluasi Infrastruktur dan Pengembangan Wilayah</t>
  </si>
  <si>
    <t>Belanja Penggandaan Buku Evaluasi Infrastruktur dan Pengembangan Wilayah</t>
  </si>
  <si>
    <t>Exp</t>
  </si>
  <si>
    <t>Belanja Penggandaan</t>
  </si>
  <si>
    <t>Uang Harian Gol III x 1 Org x 5 Hari x 3 Kegiatan</t>
  </si>
  <si>
    <t>Uang Penginapan Gol III x 1 Org x 3 Hari x 3 Kegiatan</t>
  </si>
  <si>
    <t>Uang Harian Gol II x 1 Org x 5 Hari x 2 Kegiatan</t>
  </si>
  <si>
    <t>Uang Penginapan Gol II x 1 Org x 3 Hari x 2 Kegiatan</t>
  </si>
  <si>
    <t>Uang Harian Gol I x 1 Org x 5 Hari x 2 Kegiatan</t>
  </si>
  <si>
    <t>Uang Penginapan Gol I x 1 Org x 3 Hari x 2 Kegiatan</t>
  </si>
  <si>
    <t>Uang Harian Ess IIIb x 1 Org x 5 Hari x 4 Kegiatan</t>
  </si>
  <si>
    <t>Uang Penginapan Ess III x 1 Org x 3 Hari x 4 Kegiatan</t>
  </si>
  <si>
    <t>Uang Harian Ess IVa x 3 Org x 5 Hari x 5 Kegiatan</t>
  </si>
  <si>
    <t>Uang Penginapan Ess IVa x 3 Org x 3 Hari x 5 Kegiatan</t>
  </si>
  <si>
    <t>Belanja Makan Minum 120 Orang x 4 Kegiatan</t>
  </si>
  <si>
    <t>Belanja Snack 120 Orang x 4 Kegiatan</t>
  </si>
  <si>
    <t>Tahun Anggaran 2018</t>
  </si>
  <si>
    <t>4.03.4.03.01.01.16 Program Kerjasama Pembangunan</t>
  </si>
  <si>
    <t>4.03.4.03.01.01.16.16 Koordinasi dan Fasilitasi Pengembangan Bidang Monev</t>
  </si>
  <si>
    <t>Drs. EMIL., M.Si</t>
  </si>
  <si>
    <t>NIP. 196704021986031001</t>
  </si>
  <si>
    <t>Bungku, 07 November 2017</t>
  </si>
  <si>
    <t>4.                         Urusan Pemerintahan Fungsi Penunjang</t>
  </si>
  <si>
    <t>4.03                      Perencanaan</t>
  </si>
  <si>
    <t>Unit Organisasi</t>
  </si>
  <si>
    <t>4.03.01                 Badan Perencanaan, Penelitian dan Pengembangan Daerah</t>
  </si>
  <si>
    <t>Sub Unit Organisasi</t>
  </si>
  <si>
    <t>4.03.01.01             Badan Perencanaan, Penelitian dan Pengembangan Daerah</t>
  </si>
  <si>
    <t>Dalam Rangka Koordinasi dan Konsultasi di Jakarta dan Daerah Lainnya</t>
  </si>
  <si>
    <t>Dalam Rangka Koordinasi dan Konsultasi di Palu Daerah Lainnya</t>
  </si>
  <si>
    <t>Belanja Honorarium Tim Evaluasi RPJMD</t>
  </si>
  <si>
    <t>OB</t>
  </si>
  <si>
    <t>Honorarium Tenaga Ahli 4 Org x 3 Bulan</t>
  </si>
  <si>
    <t>Honorarium Asisten / Analis 2 Org x 3 Bulan</t>
  </si>
  <si>
    <t>Bupati</t>
  </si>
  <si>
    <t>Wakil Bupati</t>
  </si>
  <si>
    <t>Asisten I</t>
  </si>
  <si>
    <t>Asisten II</t>
  </si>
  <si>
    <t>Asisten III</t>
  </si>
  <si>
    <t>Kepala Bappeda</t>
  </si>
  <si>
    <t>Inspektur Inspektorat</t>
  </si>
  <si>
    <t>Belanja Honorarium Tenaga Ahli Evaluasi RPJMD</t>
  </si>
  <si>
    <t>Ketua</t>
  </si>
  <si>
    <t>Pengarah</t>
  </si>
  <si>
    <t>Pembina</t>
  </si>
  <si>
    <t>Sekertaris Daerah</t>
  </si>
  <si>
    <t>Penanggung Jawab</t>
  </si>
  <si>
    <t>Koordinator</t>
  </si>
  <si>
    <t>Kadis DPPKAD</t>
  </si>
  <si>
    <t>Sekertaris Bappeda</t>
  </si>
  <si>
    <t>Kepala Bidang Monitoring dan Evaluasi</t>
  </si>
  <si>
    <t>Wakil Ketua</t>
  </si>
  <si>
    <t>Kepala Bidang Penelitian dan Pengembangan</t>
  </si>
  <si>
    <t>Sekertaris</t>
  </si>
  <si>
    <t>Kepala Bidang Ekonomi dan Sumberdaya Alam</t>
  </si>
  <si>
    <t>Anggota</t>
  </si>
  <si>
    <t>Anggota 8 Org</t>
  </si>
  <si>
    <t>Uang Harian Ess IIIb x 6 Org x 5 Hari x 3 Keg</t>
  </si>
  <si>
    <t>Uang Penginapan Ess III x 6 Org x 3 Hari x 3</t>
  </si>
  <si>
    <t>Transportasi Palu - Bungku PP</t>
  </si>
  <si>
    <t>Kelompok  Sasaran Kegiatan :</t>
  </si>
  <si>
    <t>4.03.4.03.01.21           Program Perencanaan Pembangunan Daerah</t>
  </si>
  <si>
    <t>4.03.01.01                  Badan Perencanaan, Penelitian dan Pengembangan Daerah</t>
  </si>
  <si>
    <t>4.03.01                      Badan Perencanaan, Penelitian dan Pengembangan Daerah</t>
  </si>
  <si>
    <t>4.03.4.03.01.21.18      Evaluasi Capaian Kinerja RPJMD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</si>
</sst>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_);_(* \(#,##0\);_(* &quot;-&quot;_);_(@_)"/>
    <numFmt numFmtId="165" formatCode="_(* #,##0.00_);_(* \(#,##0.00\);_(* &quot;-&quot;??_);_(@_)"/>
    <numFmt numFmtId="166" formatCode="_(* #,##0_);_(* \(#,##0\);_(* &quot;-&quot;??_);_(@_)"/>
    <numFmt numFmtId="167" formatCode="_(* #,##0.00_);_(* \(#,##0.00\);_(* &quot;-&quot;_);_(@_)"/>
    <numFmt numFmtId="168" formatCode="_([$Rp-421]* #,##0_);_([$Rp-421]* \(#,##0\);_([$Rp-421]* &quot;-&quot;??_);_(@_)"/>
  </numFmts>
  <fonts count="62"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sz val="11"/>
      <color theme="1"/>
      <name val="Calibri"/>
      <family val="2"/>
      <charset val="1"/>
      <scheme val="minor"/>
    </font>
    <font>
      <b/>
      <i/>
      <sz val="11"/>
      <color theme="1"/>
      <name val="Calibri"/>
      <family val="2"/>
      <scheme val="minor"/>
    </font>
    <font>
      <sz val="12"/>
      <color theme="1"/>
      <name val="Calibri"/>
      <family val="2"/>
      <scheme val="minor"/>
    </font>
    <font>
      <b/>
      <u/>
      <sz val="11"/>
      <color theme="1"/>
      <name val="Calibri"/>
      <family val="2"/>
      <scheme val="minor"/>
    </font>
    <font>
      <b/>
      <sz val="11"/>
      <color theme="0"/>
      <name val="Calibri"/>
      <family val="2"/>
      <scheme val="minor"/>
    </font>
    <font>
      <sz val="11"/>
      <color theme="0"/>
      <name val="Calibri"/>
      <family val="2"/>
      <scheme val="minor"/>
    </font>
    <font>
      <b/>
      <sz val="20"/>
      <color theme="1"/>
      <name val="Times New Roman"/>
      <family val="1"/>
    </font>
    <font>
      <b/>
      <sz val="11"/>
      <color theme="1"/>
      <name val="Times New Roman"/>
      <family val="1"/>
    </font>
    <font>
      <sz val="12"/>
      <color theme="1"/>
      <name val="Times New Roman"/>
      <family val="1"/>
    </font>
    <font>
      <b/>
      <sz val="12"/>
      <color theme="1"/>
      <name val="Times New Roman"/>
      <family val="1"/>
    </font>
    <font>
      <b/>
      <u/>
      <sz val="12"/>
      <color theme="1"/>
      <name val="Times New Roman"/>
      <family val="1"/>
    </font>
    <font>
      <b/>
      <sz val="10"/>
      <color theme="1"/>
      <name val="Times New Roman"/>
      <family val="1"/>
    </font>
    <font>
      <b/>
      <i/>
      <sz val="10"/>
      <color theme="1"/>
      <name val="Times New Roman"/>
      <family val="1"/>
    </font>
    <font>
      <sz val="10"/>
      <color theme="1"/>
      <name val="Times New Roman"/>
      <family val="1"/>
    </font>
    <font>
      <i/>
      <sz val="10"/>
      <color theme="1"/>
      <name val="Times New Roman"/>
      <family val="1"/>
    </font>
    <font>
      <b/>
      <sz val="11"/>
      <name val="Times New Roman"/>
      <family val="1"/>
    </font>
    <font>
      <b/>
      <sz val="11"/>
      <color rgb="FFFF0000"/>
      <name val="Times New Roman"/>
      <family val="1"/>
    </font>
    <font>
      <sz val="11"/>
      <name val="Times New Roman"/>
      <family val="1"/>
    </font>
    <font>
      <b/>
      <sz val="10"/>
      <color rgb="FF0070C0"/>
      <name val="Times New Roman"/>
      <family val="1"/>
    </font>
    <font>
      <sz val="11"/>
      <color theme="1"/>
      <name val="Times New Roman"/>
      <family val="1"/>
    </font>
    <font>
      <sz val="10"/>
      <color rgb="FF00B0F0"/>
      <name val="Times New Roman"/>
      <family val="1"/>
    </font>
    <font>
      <b/>
      <sz val="10"/>
      <color rgb="FF00B0F0"/>
      <name val="Times New Roman"/>
      <family val="1"/>
    </font>
    <font>
      <sz val="10"/>
      <name val="Times New Roman"/>
      <family val="1"/>
    </font>
    <font>
      <sz val="10"/>
      <color theme="0"/>
      <name val="Times New Roman"/>
      <family val="1"/>
    </font>
    <font>
      <b/>
      <sz val="20"/>
      <name val="Times New Roman"/>
      <family val="1"/>
    </font>
    <font>
      <sz val="11"/>
      <name val="Calibri"/>
      <family val="2"/>
      <scheme val="minor"/>
    </font>
    <font>
      <b/>
      <sz val="10"/>
      <name val="Times New Roman"/>
      <family val="1"/>
    </font>
    <font>
      <b/>
      <i/>
      <sz val="10"/>
      <name val="Times New Roman"/>
      <family val="1"/>
    </font>
    <font>
      <b/>
      <sz val="11"/>
      <name val="Calibri"/>
      <family val="2"/>
      <scheme val="minor"/>
    </font>
    <font>
      <sz val="12"/>
      <name val="Times New Roman"/>
      <family val="1"/>
    </font>
    <font>
      <b/>
      <sz val="14"/>
      <name val="Calibri"/>
      <family val="2"/>
      <scheme val="minor"/>
    </font>
    <font>
      <sz val="14"/>
      <name val="Calibri"/>
      <family val="2"/>
      <scheme val="minor"/>
    </font>
    <font>
      <b/>
      <sz val="12"/>
      <name val="Times New Roman"/>
      <family val="1"/>
    </font>
    <font>
      <b/>
      <u/>
      <sz val="14"/>
      <name val="Calibri"/>
      <family val="2"/>
      <scheme val="minor"/>
    </font>
    <font>
      <b/>
      <u/>
      <sz val="12"/>
      <name val="Times New Roman"/>
      <family val="1"/>
    </font>
    <font>
      <b/>
      <u/>
      <sz val="11"/>
      <name val="Calibri"/>
      <family val="2"/>
      <scheme val="minor"/>
    </font>
    <font>
      <b/>
      <sz val="10"/>
      <color theme="0"/>
      <name val="Times New Roman"/>
      <family val="1"/>
    </font>
    <font>
      <b/>
      <i/>
      <sz val="10"/>
      <color theme="0"/>
      <name val="Times New Roman"/>
      <family val="1"/>
    </font>
    <font>
      <b/>
      <sz val="11"/>
      <color theme="0"/>
      <name val="Times New Roman"/>
      <family val="1"/>
    </font>
    <font>
      <sz val="12"/>
      <color theme="0"/>
      <name val="Times New Roman"/>
      <family val="1"/>
    </font>
    <font>
      <b/>
      <sz val="12"/>
      <color theme="0"/>
      <name val="Times New Roman"/>
      <family val="1"/>
    </font>
    <font>
      <b/>
      <u/>
      <sz val="12"/>
      <color theme="0"/>
      <name val="Times New Roman"/>
      <family val="1"/>
    </font>
    <font>
      <b/>
      <i/>
      <sz val="12"/>
      <name val="Times New Roman"/>
      <family val="1"/>
    </font>
    <font>
      <b/>
      <sz val="26"/>
      <color theme="1"/>
      <name val="Times New Roman"/>
      <family val="1"/>
    </font>
    <font>
      <b/>
      <sz val="12"/>
      <color rgb="FF00B0F0"/>
      <name val="Times New Roman"/>
      <family val="1"/>
    </font>
    <font>
      <sz val="9"/>
      <name val="Times New Roman"/>
      <family val="1"/>
    </font>
    <font>
      <b/>
      <sz val="18"/>
      <color theme="1"/>
      <name val="Times New Roman"/>
      <family val="1"/>
    </font>
    <font>
      <b/>
      <sz val="9"/>
      <color theme="1"/>
      <name val="Times New Roman"/>
      <family val="1"/>
    </font>
    <font>
      <sz val="9"/>
      <color theme="1"/>
      <name val="Times New Roman"/>
      <family val="1"/>
    </font>
    <font>
      <b/>
      <i/>
      <sz val="9"/>
      <color theme="1"/>
      <name val="Times New Roman"/>
      <family val="1"/>
    </font>
    <font>
      <b/>
      <sz val="24"/>
      <color theme="1"/>
      <name val="Times New Roman"/>
      <family val="1"/>
    </font>
    <font>
      <b/>
      <i/>
      <sz val="11"/>
      <name val="Times New Roman"/>
      <family val="1"/>
    </font>
    <font>
      <b/>
      <u/>
      <sz val="11"/>
      <name val="Times New Roman"/>
      <family val="1"/>
    </font>
    <font>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3" tint="0.39997558519241921"/>
        <bgColor indexed="64"/>
      </patternFill>
    </fill>
    <fill>
      <patternFill patternType="solid">
        <fgColor theme="3" tint="0.59999389629810485"/>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hair">
        <color indexed="64"/>
      </bottom>
      <diagonal/>
    </border>
    <border>
      <left/>
      <right/>
      <top style="hair">
        <color indexed="64"/>
      </top>
      <bottom/>
      <diagonal/>
    </border>
    <border>
      <left/>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bottom style="hair">
        <color indexed="64"/>
      </bottom>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style="thin">
        <color indexed="64"/>
      </top>
      <bottom style="hair">
        <color indexed="64"/>
      </bottom>
      <diagonal/>
    </border>
  </borders>
  <cellStyleXfs count="7">
    <xf numFmtId="0" fontId="0" fillId="0" borderId="0"/>
    <xf numFmtId="165" fontId="2" fillId="0" borderId="0" applyFont="0" applyFill="0" applyBorder="0" applyAlignment="0" applyProtection="0"/>
    <xf numFmtId="0" fontId="6" fillId="0" borderId="0"/>
    <xf numFmtId="164" fontId="6" fillId="0" borderId="0" applyFont="0" applyFill="0" applyBorder="0" applyAlignment="0" applyProtection="0"/>
    <xf numFmtId="165" fontId="6" fillId="0" borderId="0" applyFont="0" applyFill="0" applyBorder="0" applyAlignment="0" applyProtection="0"/>
    <xf numFmtId="164" fontId="2" fillId="0" borderId="0" applyFont="0" applyFill="0" applyBorder="0" applyAlignment="0" applyProtection="0"/>
    <xf numFmtId="0" fontId="59" fillId="0" borderId="0"/>
  </cellStyleXfs>
  <cellXfs count="1731">
    <xf numFmtId="0" fontId="0" fillId="0" borderId="0" xfId="0"/>
    <xf numFmtId="0" fontId="0" fillId="0" borderId="4" xfId="0" applyBorder="1"/>
    <xf numFmtId="0" fontId="0" fillId="0" borderId="7" xfId="0" applyBorder="1"/>
    <xf numFmtId="0" fontId="0" fillId="0" borderId="8" xfId="0" applyBorder="1"/>
    <xf numFmtId="0" fontId="1" fillId="0" borderId="1" xfId="0" applyFont="1" applyBorder="1" applyAlignment="1">
      <alignment horizontal="center" vertical="center"/>
    </xf>
    <xf numFmtId="0" fontId="1" fillId="0" borderId="0" xfId="0" applyFont="1"/>
    <xf numFmtId="0" fontId="1" fillId="0" borderId="0" xfId="0" applyFont="1" applyAlignment="1">
      <alignment horizontal="center"/>
    </xf>
    <xf numFmtId="0" fontId="1" fillId="0" borderId="7" xfId="0" applyFont="1" applyBorder="1" applyAlignment="1">
      <alignment horizontal="center"/>
    </xf>
    <xf numFmtId="166" fontId="0" fillId="0" borderId="0" xfId="1" applyNumberFormat="1" applyFont="1"/>
    <xf numFmtId="166" fontId="0" fillId="0" borderId="4" xfId="1" applyNumberFormat="1" applyFont="1" applyBorder="1"/>
    <xf numFmtId="166" fontId="0" fillId="0" borderId="7" xfId="1" applyNumberFormat="1" applyFont="1" applyBorder="1"/>
    <xf numFmtId="166" fontId="0" fillId="0" borderId="8" xfId="1" applyNumberFormat="1" applyFont="1" applyBorder="1"/>
    <xf numFmtId="166" fontId="0" fillId="0" borderId="7" xfId="0" applyNumberFormat="1" applyBorder="1"/>
    <xf numFmtId="166" fontId="0" fillId="0" borderId="8" xfId="0" applyNumberFormat="1" applyBorder="1"/>
    <xf numFmtId="0" fontId="0" fillId="0" borderId="3"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1" fillId="0" borderId="3" xfId="0" applyFont="1" applyBorder="1" applyAlignment="1">
      <alignment horizontal="left"/>
    </xf>
    <xf numFmtId="0" fontId="1" fillId="0" borderId="0" xfId="0" applyFont="1" applyBorder="1" applyAlignment="1">
      <alignment horizontal="left"/>
    </xf>
    <xf numFmtId="0" fontId="1" fillId="0" borderId="6" xfId="0" applyFont="1" applyBorder="1" applyAlignment="1">
      <alignment horizontal="left"/>
    </xf>
    <xf numFmtId="0" fontId="1" fillId="0" borderId="1" xfId="0" applyFont="1" applyBorder="1" applyAlignment="1">
      <alignment horizontal="center" vertical="center"/>
    </xf>
    <xf numFmtId="0" fontId="1" fillId="0" borderId="0" xfId="0" applyFont="1" applyAlignment="1">
      <alignment horizontal="center"/>
    </xf>
    <xf numFmtId="0" fontId="1" fillId="0" borderId="7" xfId="0" applyFont="1" applyBorder="1"/>
    <xf numFmtId="0" fontId="0" fillId="0" borderId="3" xfId="0" applyBorder="1" applyAlignment="1">
      <alignment horizontal="left"/>
    </xf>
    <xf numFmtId="0" fontId="0" fillId="0" borderId="6" xfId="0" applyBorder="1" applyAlignment="1">
      <alignment horizontal="left"/>
    </xf>
    <xf numFmtId="0" fontId="1" fillId="0" borderId="3" xfId="0" applyFont="1" applyBorder="1" applyAlignment="1">
      <alignment horizontal="left"/>
    </xf>
    <xf numFmtId="0" fontId="1" fillId="0" borderId="1" xfId="0" applyFont="1" applyBorder="1" applyAlignment="1">
      <alignment horizontal="center" vertical="center"/>
    </xf>
    <xf numFmtId="0" fontId="1" fillId="0" borderId="0" xfId="0" applyFont="1" applyAlignment="1">
      <alignment horizontal="center"/>
    </xf>
    <xf numFmtId="0" fontId="0" fillId="0" borderId="0" xfId="0" applyBorder="1" applyAlignment="1">
      <alignment horizontal="left"/>
    </xf>
    <xf numFmtId="0" fontId="0" fillId="0" borderId="6" xfId="0" applyBorder="1" applyAlignment="1"/>
    <xf numFmtId="166" fontId="2" fillId="0" borderId="7" xfId="1" applyNumberFormat="1" applyFont="1" applyBorder="1"/>
    <xf numFmtId="166" fontId="0" fillId="0" borderId="7" xfId="0" applyNumberFormat="1" applyFont="1" applyBorder="1"/>
    <xf numFmtId="0" fontId="0" fillId="0" borderId="7" xfId="0" applyFont="1" applyBorder="1"/>
    <xf numFmtId="0" fontId="0" fillId="0" borderId="3" xfId="0" applyFont="1" applyBorder="1" applyAlignment="1">
      <alignment horizontal="left"/>
    </xf>
    <xf numFmtId="0" fontId="0" fillId="0" borderId="6" xfId="0" applyFont="1" applyBorder="1" applyAlignment="1">
      <alignment horizontal="left"/>
    </xf>
    <xf numFmtId="0" fontId="0" fillId="0" borderId="3" xfId="0" applyBorder="1" applyAlignment="1">
      <alignment wrapText="1"/>
    </xf>
    <xf numFmtId="0" fontId="0" fillId="0" borderId="6" xfId="0" applyBorder="1" applyAlignment="1">
      <alignment wrapText="1"/>
    </xf>
    <xf numFmtId="0" fontId="0" fillId="0" borderId="0" xfId="0"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7" xfId="0" applyFont="1" applyBorder="1" applyAlignment="1">
      <alignment horizontal="center" vertical="center"/>
    </xf>
    <xf numFmtId="0" fontId="0" fillId="0" borderId="8" xfId="0" applyBorder="1" applyAlignment="1">
      <alignment horizontal="center" vertical="center"/>
    </xf>
    <xf numFmtId="0" fontId="0"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Font="1" applyBorder="1" applyAlignment="1">
      <alignment horizontal="center" vertical="center"/>
    </xf>
    <xf numFmtId="0" fontId="0" fillId="0" borderId="7" xfId="0" applyBorder="1" applyAlignment="1">
      <alignment horizontal="center" wrapText="1"/>
    </xf>
    <xf numFmtId="0" fontId="0" fillId="0" borderId="6" xfId="0" applyBorder="1" applyAlignment="1">
      <alignment horizontal="left" wrapText="1"/>
    </xf>
    <xf numFmtId="0" fontId="0" fillId="0" borderId="3" xfId="0"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166" fontId="0" fillId="0" borderId="7" xfId="1" applyNumberFormat="1" applyFont="1" applyBorder="1" applyAlignment="1">
      <alignment vertical="top"/>
    </xf>
    <xf numFmtId="166" fontId="0" fillId="0" borderId="7" xfId="0" applyNumberFormat="1" applyBorder="1" applyAlignment="1">
      <alignment vertical="top"/>
    </xf>
    <xf numFmtId="166" fontId="2" fillId="0" borderId="7" xfId="1" applyNumberFormat="1" applyFont="1" applyBorder="1" applyAlignment="1">
      <alignment vertical="top"/>
    </xf>
    <xf numFmtId="0" fontId="0" fillId="0" borderId="6" xfId="0" applyBorder="1" applyAlignment="1">
      <alignment horizontal="left" vertical="top"/>
    </xf>
    <xf numFmtId="0" fontId="0" fillId="0" borderId="7" xfId="0" applyBorder="1" applyAlignment="1">
      <alignment vertical="top"/>
    </xf>
    <xf numFmtId="0" fontId="0" fillId="0" borderId="7" xfId="0" applyBorder="1" applyAlignment="1">
      <alignment vertical="center"/>
    </xf>
    <xf numFmtId="0" fontId="0" fillId="0" borderId="6" xfId="0"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left" vertical="top"/>
    </xf>
    <xf numFmtId="0" fontId="0" fillId="0" borderId="6" xfId="0" applyBorder="1" applyAlignment="1">
      <alignment vertical="top" wrapText="1"/>
    </xf>
    <xf numFmtId="0" fontId="0" fillId="0" borderId="7" xfId="0" applyBorder="1" applyAlignment="1">
      <alignment horizontal="left" vertical="top"/>
    </xf>
    <xf numFmtId="0" fontId="0" fillId="0" borderId="7" xfId="0" applyBorder="1" applyAlignment="1">
      <alignment horizontal="left" vertical="top" wrapText="1"/>
    </xf>
    <xf numFmtId="166" fontId="0" fillId="0" borderId="7" xfId="1" applyNumberFormat="1" applyFont="1" applyBorder="1" applyAlignment="1">
      <alignment horizontal="left" vertical="top"/>
    </xf>
    <xf numFmtId="166" fontId="0" fillId="0" borderId="7" xfId="0" applyNumberFormat="1" applyBorder="1" applyAlignment="1">
      <alignment horizontal="left" vertical="top"/>
    </xf>
    <xf numFmtId="0" fontId="0" fillId="0" borderId="0" xfId="0" applyAlignment="1">
      <alignment horizontal="left" vertical="top"/>
    </xf>
    <xf numFmtId="0" fontId="0" fillId="0" borderId="3" xfId="0" applyBorder="1" applyAlignment="1">
      <alignment vertical="top"/>
    </xf>
    <xf numFmtId="166" fontId="0" fillId="0" borderId="7" xfId="1" applyNumberFormat="1" applyFont="1" applyBorder="1" applyAlignment="1">
      <alignment horizontal="center" vertical="top"/>
    </xf>
    <xf numFmtId="166" fontId="0" fillId="0" borderId="7" xfId="0" applyNumberFormat="1" applyBorder="1" applyAlignment="1">
      <alignment horizontal="center" vertical="top"/>
    </xf>
    <xf numFmtId="166" fontId="0" fillId="0" borderId="7" xfId="1" applyNumberFormat="1" applyFont="1" applyBorder="1" applyAlignment="1">
      <alignment horizontal="left" vertical="center"/>
    </xf>
    <xf numFmtId="166" fontId="0" fillId="0" borderId="7" xfId="0" applyNumberFormat="1" applyBorder="1" applyAlignment="1">
      <alignment horizontal="left" vertical="center"/>
    </xf>
    <xf numFmtId="0" fontId="0" fillId="0" borderId="6" xfId="0" applyBorder="1" applyAlignment="1">
      <alignment horizontal="left" vertical="top" wrapText="1"/>
    </xf>
    <xf numFmtId="0" fontId="0" fillId="0" borderId="7" xfId="0" applyBorder="1" applyAlignment="1">
      <alignment horizontal="center" wrapText="1"/>
    </xf>
    <xf numFmtId="0" fontId="0" fillId="0" borderId="0" xfId="0" applyBorder="1" applyAlignment="1">
      <alignment horizontal="left" wrapText="1"/>
    </xf>
    <xf numFmtId="0" fontId="0" fillId="0" borderId="3" xfId="0" applyBorder="1" applyAlignment="1">
      <alignment horizontal="left" vertical="top"/>
    </xf>
    <xf numFmtId="0" fontId="0" fillId="0" borderId="3"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4" fillId="0" borderId="0" xfId="0" applyFont="1"/>
    <xf numFmtId="0" fontId="4" fillId="0" borderId="0" xfId="0" applyFont="1" applyAlignment="1">
      <alignment horizontal="center" vertical="center"/>
    </xf>
    <xf numFmtId="166" fontId="4" fillId="0" borderId="0" xfId="1" applyNumberFormat="1" applyFont="1"/>
    <xf numFmtId="0" fontId="0" fillId="0" borderId="1" xfId="0" applyBorder="1" applyAlignment="1">
      <alignment horizontal="center" vertical="center"/>
    </xf>
    <xf numFmtId="166" fontId="0" fillId="0" borderId="1" xfId="0" applyNumberFormat="1" applyBorder="1"/>
    <xf numFmtId="0" fontId="0" fillId="0" borderId="1" xfId="0" applyBorder="1"/>
    <xf numFmtId="166" fontId="1" fillId="0" borderId="1" xfId="0" applyNumberFormat="1" applyFont="1" applyBorder="1"/>
    <xf numFmtId="0" fontId="4" fillId="0" borderId="0" xfId="0" applyFont="1" applyAlignment="1">
      <alignment horizontal="center"/>
    </xf>
    <xf numFmtId="0" fontId="4" fillId="0" borderId="0" xfId="0" applyFont="1" applyAlignment="1"/>
    <xf numFmtId="0" fontId="5" fillId="0" borderId="0" xfId="0" applyFont="1" applyAlignment="1"/>
    <xf numFmtId="0" fontId="4" fillId="0" borderId="0" xfId="0" applyFont="1" applyAlignment="1">
      <alignment horizontal="center" vertical="center"/>
    </xf>
    <xf numFmtId="0" fontId="0" fillId="0" borderId="7" xfId="0" applyBorder="1" applyAlignment="1">
      <alignment wrapText="1"/>
    </xf>
    <xf numFmtId="0" fontId="0" fillId="0" borderId="7" xfId="0" applyBorder="1" applyAlignment="1">
      <alignment vertical="top" wrapText="1"/>
    </xf>
    <xf numFmtId="0" fontId="0" fillId="0" borderId="15" xfId="0" applyBorder="1" applyAlignment="1">
      <alignment horizontal="left"/>
    </xf>
    <xf numFmtId="0" fontId="0" fillId="0" borderId="16" xfId="0" applyBorder="1" applyAlignment="1">
      <alignment horizontal="left"/>
    </xf>
    <xf numFmtId="0" fontId="1" fillId="0" borderId="8" xfId="0" applyFont="1" applyBorder="1" applyAlignment="1">
      <alignment horizontal="center" vertical="center"/>
    </xf>
    <xf numFmtId="0" fontId="0" fillId="0" borderId="9" xfId="0" applyBorder="1" applyAlignment="1">
      <alignment horizontal="left"/>
    </xf>
    <xf numFmtId="0" fontId="0" fillId="0" borderId="10" xfId="0" applyBorder="1" applyAlignment="1">
      <alignment horizontal="left"/>
    </xf>
    <xf numFmtId="0" fontId="0" fillId="0" borderId="8" xfId="0" applyBorder="1" applyAlignment="1">
      <alignment horizontal="center" wrapText="1"/>
    </xf>
    <xf numFmtId="0" fontId="0" fillId="0" borderId="10" xfId="0" applyBorder="1" applyAlignment="1">
      <alignment horizontal="center" vertical="center"/>
    </xf>
    <xf numFmtId="0" fontId="7" fillId="0" borderId="7" xfId="0" applyFont="1" applyBorder="1" applyAlignment="1">
      <alignment horizontal="center"/>
    </xf>
    <xf numFmtId="0" fontId="0" fillId="0" borderId="7" xfId="0" applyBorder="1" applyAlignment="1">
      <alignment horizontal="center"/>
    </xf>
    <xf numFmtId="0" fontId="7" fillId="0" borderId="7" xfId="0" applyFont="1" applyBorder="1" applyAlignment="1">
      <alignment vertical="top"/>
    </xf>
    <xf numFmtId="0" fontId="7" fillId="0" borderId="7" xfId="0" applyFont="1" applyBorder="1" applyAlignment="1">
      <alignment horizontal="center" vertical="top"/>
    </xf>
    <xf numFmtId="0" fontId="0" fillId="0" borderId="16" xfId="0" applyBorder="1"/>
    <xf numFmtId="0" fontId="0" fillId="0" borderId="16" xfId="0" applyBorder="1" applyAlignment="1">
      <alignment horizontal="center" wrapText="1"/>
    </xf>
    <xf numFmtId="0" fontId="0" fillId="0" borderId="16" xfId="0" applyBorder="1" applyAlignment="1">
      <alignment horizontal="center" vertical="top"/>
    </xf>
    <xf numFmtId="0" fontId="0" fillId="0" borderId="15" xfId="0" applyBorder="1"/>
    <xf numFmtId="0" fontId="0" fillId="0" borderId="15" xfId="0" applyBorder="1" applyAlignment="1">
      <alignment horizontal="center" wrapText="1"/>
    </xf>
    <xf numFmtId="0" fontId="0" fillId="0" borderId="15" xfId="0" applyBorder="1" applyAlignment="1">
      <alignment horizontal="center" vertical="top"/>
    </xf>
    <xf numFmtId="166" fontId="0" fillId="0" borderId="0" xfId="0" applyNumberFormat="1"/>
    <xf numFmtId="0" fontId="0" fillId="0" borderId="16" xfId="0" applyBorder="1" applyAlignment="1">
      <alignment horizontal="center" vertical="center"/>
    </xf>
    <xf numFmtId="166" fontId="0" fillId="0" borderId="16" xfId="1" applyNumberFormat="1" applyFont="1" applyBorder="1"/>
    <xf numFmtId="166" fontId="0" fillId="0" borderId="16" xfId="0" applyNumberFormat="1" applyBorder="1"/>
    <xf numFmtId="0" fontId="0" fillId="0" borderId="16" xfId="0" applyBorder="1" applyAlignment="1">
      <alignment horizontal="left" wrapText="1"/>
    </xf>
    <xf numFmtId="0" fontId="0" fillId="0" borderId="15" xfId="0" applyBorder="1" applyAlignment="1">
      <alignment horizontal="center" vertical="center"/>
    </xf>
    <xf numFmtId="166" fontId="0" fillId="0" borderId="15" xfId="1" applyNumberFormat="1" applyFont="1" applyBorder="1"/>
    <xf numFmtId="166" fontId="0" fillId="0" borderId="15" xfId="0" applyNumberFormat="1" applyBorder="1"/>
    <xf numFmtId="0" fontId="0" fillId="0" borderId="15" xfId="0" applyBorder="1" applyAlignment="1">
      <alignment horizontal="left" wrapText="1"/>
    </xf>
    <xf numFmtId="0" fontId="0" fillId="0" borderId="16" xfId="0" applyBorder="1" applyAlignment="1">
      <alignment horizontal="left" vertical="top"/>
    </xf>
    <xf numFmtId="0" fontId="0" fillId="0" borderId="16" xfId="0" applyBorder="1" applyAlignment="1">
      <alignment horizontal="left" vertical="top" wrapText="1"/>
    </xf>
    <xf numFmtId="166" fontId="0" fillId="0" borderId="16" xfId="1" applyNumberFormat="1" applyFont="1" applyBorder="1" applyAlignment="1">
      <alignment vertical="top"/>
    </xf>
    <xf numFmtId="166" fontId="0" fillId="0" borderId="16" xfId="0" applyNumberFormat="1" applyBorder="1" applyAlignment="1">
      <alignment horizontal="left" vertical="top"/>
    </xf>
    <xf numFmtId="166" fontId="0" fillId="0" borderId="16" xfId="1" applyNumberFormat="1" applyFont="1" applyBorder="1" applyAlignment="1">
      <alignment horizontal="left" vertical="top"/>
    </xf>
    <xf numFmtId="0" fontId="0" fillId="0" borderId="16" xfId="0" applyBorder="1" applyAlignment="1">
      <alignment wrapText="1"/>
    </xf>
    <xf numFmtId="0" fontId="0" fillId="0" borderId="15" xfId="0" applyBorder="1" applyAlignment="1">
      <alignment horizontal="left" vertical="top"/>
    </xf>
    <xf numFmtId="0" fontId="0" fillId="0" borderId="15" xfId="0" applyBorder="1" applyAlignment="1">
      <alignment horizontal="left" vertical="top" wrapText="1"/>
    </xf>
    <xf numFmtId="166" fontId="0" fillId="0" borderId="15" xfId="1" applyNumberFormat="1" applyFont="1" applyBorder="1" applyAlignment="1">
      <alignment vertical="top"/>
    </xf>
    <xf numFmtId="166" fontId="0" fillId="0" borderId="15" xfId="0" applyNumberFormat="1" applyBorder="1" applyAlignment="1">
      <alignment horizontal="left" vertical="top"/>
    </xf>
    <xf numFmtId="166" fontId="0" fillId="0" borderId="15" xfId="1" applyNumberFormat="1" applyFont="1" applyBorder="1" applyAlignment="1">
      <alignment horizontal="left" vertical="top"/>
    </xf>
    <xf numFmtId="0" fontId="0" fillId="0" borderId="15" xfId="0" applyBorder="1" applyAlignment="1">
      <alignment wrapText="1"/>
    </xf>
    <xf numFmtId="0" fontId="0" fillId="0" borderId="0" xfId="0" applyBorder="1"/>
    <xf numFmtId="0" fontId="0" fillId="0" borderId="0" xfId="0" applyBorder="1" applyAlignment="1">
      <alignment horizontal="center" wrapText="1"/>
    </xf>
    <xf numFmtId="0" fontId="0" fillId="0" borderId="0" xfId="0" applyBorder="1" applyAlignment="1">
      <alignment horizontal="center" vertical="center"/>
    </xf>
    <xf numFmtId="166" fontId="0" fillId="0" borderId="0" xfId="1" applyNumberFormat="1" applyFont="1" applyBorder="1"/>
    <xf numFmtId="166" fontId="0" fillId="0" borderId="0" xfId="0" applyNumberFormat="1" applyBorder="1"/>
    <xf numFmtId="0" fontId="0" fillId="0" borderId="3" xfId="0" applyBorder="1" applyAlignment="1">
      <alignment horizontal="left"/>
    </xf>
    <xf numFmtId="0" fontId="0" fillId="0" borderId="6" xfId="0" applyBorder="1" applyAlignment="1">
      <alignment horizontal="left"/>
    </xf>
    <xf numFmtId="0" fontId="0" fillId="0" borderId="7" xfId="0" applyBorder="1" applyAlignment="1">
      <alignment horizontal="center" wrapText="1"/>
    </xf>
    <xf numFmtId="0" fontId="0" fillId="0" borderId="0" xfId="0" applyBorder="1" applyAlignment="1">
      <alignment horizontal="left"/>
    </xf>
    <xf numFmtId="0" fontId="1" fillId="0" borderId="0" xfId="0" applyFont="1" applyAlignment="1">
      <alignment horizontal="center"/>
    </xf>
    <xf numFmtId="0" fontId="1" fillId="0" borderId="1" xfId="0" applyFont="1" applyBorder="1" applyAlignment="1">
      <alignment horizontal="center" vertical="center"/>
    </xf>
    <xf numFmtId="0" fontId="4" fillId="0" borderId="0" xfId="0" applyFont="1" applyAlignment="1">
      <alignment horizontal="center" vertical="center"/>
    </xf>
    <xf numFmtId="0" fontId="0" fillId="0" borderId="0" xfId="0" applyBorder="1" applyAlignment="1">
      <alignment horizontal="left"/>
    </xf>
    <xf numFmtId="0" fontId="0" fillId="0" borderId="6" xfId="0" applyBorder="1" applyAlignment="1">
      <alignment horizontal="left"/>
    </xf>
    <xf numFmtId="166" fontId="4" fillId="0" borderId="0" xfId="0" applyNumberFormat="1" applyFont="1"/>
    <xf numFmtId="166" fontId="8" fillId="0" borderId="0" xfId="0" applyNumberFormat="1" applyFont="1"/>
    <xf numFmtId="166" fontId="8" fillId="0" borderId="0" xfId="1" applyNumberFormat="1" applyFont="1"/>
    <xf numFmtId="0" fontId="0" fillId="0" borderId="3"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6" xfId="0" applyFont="1" applyBorder="1" applyAlignment="1">
      <alignment horizontal="left" wrapText="1"/>
    </xf>
    <xf numFmtId="0" fontId="1" fillId="0" borderId="3" xfId="0" applyFont="1" applyBorder="1" applyAlignment="1">
      <alignment horizontal="left" vertical="top"/>
    </xf>
    <xf numFmtId="164" fontId="0" fillId="0" borderId="7" xfId="5" applyFont="1" applyBorder="1" applyAlignment="1">
      <alignment horizontal="left" vertical="top"/>
    </xf>
    <xf numFmtId="164" fontId="0" fillId="0" borderId="7" xfId="5" applyFont="1" applyBorder="1" applyAlignment="1">
      <alignment horizontal="left"/>
    </xf>
    <xf numFmtId="165" fontId="4" fillId="0" borderId="0" xfId="0" applyNumberFormat="1" applyFont="1"/>
    <xf numFmtId="165" fontId="0" fillId="0" borderId="0" xfId="1" applyFont="1"/>
    <xf numFmtId="166" fontId="1" fillId="0" borderId="0" xfId="1" applyNumberFormat="1" applyFont="1"/>
    <xf numFmtId="0" fontId="0" fillId="0" borderId="4" xfId="0" applyBorder="1" applyAlignment="1">
      <alignment horizontal="center"/>
    </xf>
    <xf numFmtId="0" fontId="0" fillId="0" borderId="3" xfId="0" applyFont="1" applyBorder="1" applyAlignment="1">
      <alignment horizontal="center" wrapText="1"/>
    </xf>
    <xf numFmtId="0" fontId="0" fillId="0" borderId="0" xfId="0" applyFont="1" applyBorder="1" applyAlignment="1">
      <alignment horizontal="left"/>
    </xf>
    <xf numFmtId="0" fontId="0" fillId="0" borderId="9" xfId="0" applyFont="1" applyBorder="1" applyAlignment="1">
      <alignment horizontal="center" wrapText="1"/>
    </xf>
    <xf numFmtId="0" fontId="0" fillId="0" borderId="14" xfId="0" applyFont="1" applyBorder="1" applyAlignment="1">
      <alignment horizontal="left"/>
    </xf>
    <xf numFmtId="0" fontId="0" fillId="0" borderId="10" xfId="0" applyFont="1" applyBorder="1" applyAlignment="1">
      <alignment horizontal="left" wrapText="1"/>
    </xf>
    <xf numFmtId="0" fontId="0" fillId="0" borderId="8" xfId="0" applyFont="1" applyBorder="1"/>
    <xf numFmtId="0" fontId="0" fillId="0" borderId="8" xfId="0" applyBorder="1" applyAlignment="1">
      <alignment horizontal="center"/>
    </xf>
    <xf numFmtId="166" fontId="0" fillId="0" borderId="0" xfId="0" applyNumberFormat="1" applyFont="1"/>
    <xf numFmtId="165" fontId="0" fillId="0" borderId="0" xfId="0" applyNumberFormat="1"/>
    <xf numFmtId="0" fontId="0" fillId="0" borderId="0" xfId="0" applyAlignment="1">
      <alignment wrapText="1"/>
    </xf>
    <xf numFmtId="0" fontId="0" fillId="0" borderId="3" xfId="0" applyBorder="1" applyAlignment="1">
      <alignment horizontal="left"/>
    </xf>
    <xf numFmtId="0" fontId="0" fillId="0" borderId="6" xfId="0" applyBorder="1" applyAlignment="1">
      <alignment horizontal="left"/>
    </xf>
    <xf numFmtId="0" fontId="0" fillId="0" borderId="7" xfId="0" applyBorder="1" applyAlignment="1">
      <alignment horizontal="center" wrapText="1"/>
    </xf>
    <xf numFmtId="0" fontId="0" fillId="0" borderId="7" xfId="0" applyBorder="1" applyAlignment="1">
      <alignment horizontal="left"/>
    </xf>
    <xf numFmtId="0" fontId="0" fillId="0" borderId="6" xfId="0" applyBorder="1" applyAlignment="1">
      <alignment horizontal="left" vertical="top"/>
    </xf>
    <xf numFmtId="0" fontId="0" fillId="0" borderId="7" xfId="0" applyBorder="1" applyAlignment="1">
      <alignment horizontal="center" wrapText="1"/>
    </xf>
    <xf numFmtId="0" fontId="0" fillId="0" borderId="3"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6" xfId="0" applyBorder="1" applyAlignment="1">
      <alignment horizontal="left" vertical="top" wrapText="1"/>
    </xf>
    <xf numFmtId="0" fontId="4" fillId="0" borderId="0" xfId="0" applyFont="1" applyAlignment="1">
      <alignment horizontal="center" vertical="center"/>
    </xf>
    <xf numFmtId="0" fontId="0" fillId="0" borderId="8" xfId="0" applyBorder="1" applyAlignment="1">
      <alignment horizontal="center"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0" xfId="0" applyBorder="1" applyAlignment="1">
      <alignment horizontal="center" vertical="top"/>
    </xf>
    <xf numFmtId="166" fontId="0" fillId="0" borderId="8" xfId="1" applyNumberFormat="1" applyFont="1" applyBorder="1" applyAlignment="1">
      <alignment vertical="top"/>
    </xf>
    <xf numFmtId="166" fontId="0" fillId="0" borderId="8" xfId="0" applyNumberFormat="1" applyBorder="1" applyAlignment="1">
      <alignment vertical="top"/>
    </xf>
    <xf numFmtId="166" fontId="2" fillId="0" borderId="8" xfId="1" applyNumberFormat="1" applyFont="1" applyBorder="1" applyAlignment="1">
      <alignment vertical="top"/>
    </xf>
    <xf numFmtId="0" fontId="0" fillId="0" borderId="14" xfId="0" applyBorder="1"/>
    <xf numFmtId="166" fontId="0" fillId="0" borderId="4" xfId="0" applyNumberFormat="1" applyBorder="1" applyAlignment="1">
      <alignment vertical="top"/>
    </xf>
    <xf numFmtId="166" fontId="2" fillId="0" borderId="4" xfId="1" applyNumberFormat="1" applyFont="1" applyBorder="1" applyAlignment="1">
      <alignment vertical="top"/>
    </xf>
    <xf numFmtId="164" fontId="0" fillId="0" borderId="0" xfId="5" applyFont="1" applyBorder="1" applyAlignment="1">
      <alignment horizontal="left"/>
    </xf>
    <xf numFmtId="0" fontId="0" fillId="0" borderId="4" xfId="0" applyBorder="1" applyAlignment="1">
      <alignment horizontal="center" wrapText="1"/>
    </xf>
    <xf numFmtId="0" fontId="0" fillId="0" borderId="3" xfId="0" applyBorder="1" applyAlignment="1">
      <alignment horizontal="left"/>
    </xf>
    <xf numFmtId="0" fontId="0" fillId="0" borderId="6" xfId="0" applyBorder="1" applyAlignment="1">
      <alignment horizontal="left"/>
    </xf>
    <xf numFmtId="0" fontId="0" fillId="0" borderId="7" xfId="0" applyBorder="1" applyAlignment="1">
      <alignment horizontal="center" wrapText="1"/>
    </xf>
    <xf numFmtId="0" fontId="0" fillId="0" borderId="3"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wrapText="1"/>
    </xf>
    <xf numFmtId="0" fontId="0" fillId="0" borderId="0" xfId="0" applyBorder="1" applyAlignment="1">
      <alignment horizontal="left"/>
    </xf>
    <xf numFmtId="0" fontId="0" fillId="0" borderId="2" xfId="0" applyBorder="1" applyAlignment="1">
      <alignment horizontal="left"/>
    </xf>
    <xf numFmtId="0" fontId="0" fillId="0" borderId="5" xfId="0" applyBorder="1" applyAlignment="1">
      <alignment horizontal="left"/>
    </xf>
    <xf numFmtId="0" fontId="0" fillId="0" borderId="3" xfId="0" applyBorder="1" applyAlignment="1">
      <alignment horizontal="center" vertical="top"/>
    </xf>
    <xf numFmtId="0" fontId="0" fillId="0" borderId="19" xfId="0" applyBorder="1" applyAlignment="1">
      <alignment horizontal="left" vertical="top"/>
    </xf>
    <xf numFmtId="0" fontId="0" fillId="0" borderId="20" xfId="0" applyBorder="1" applyAlignment="1">
      <alignment horizontal="left" vertical="top" wrapText="1"/>
    </xf>
    <xf numFmtId="0" fontId="0" fillId="0" borderId="20" xfId="0" applyBorder="1" applyAlignment="1">
      <alignment horizontal="center" vertical="top"/>
    </xf>
    <xf numFmtId="0" fontId="0" fillId="0" borderId="18" xfId="0" applyBorder="1" applyAlignment="1">
      <alignment horizontal="center" vertical="top"/>
    </xf>
    <xf numFmtId="166" fontId="0" fillId="0" borderId="18" xfId="1" applyNumberFormat="1" applyFont="1" applyBorder="1" applyAlignment="1">
      <alignment vertical="top"/>
    </xf>
    <xf numFmtId="166" fontId="0" fillId="0" borderId="18" xfId="0" applyNumberFormat="1" applyBorder="1" applyAlignment="1">
      <alignment horizontal="left" vertical="top"/>
    </xf>
    <xf numFmtId="166" fontId="0" fillId="0" borderId="18" xfId="1" applyNumberFormat="1" applyFont="1" applyBorder="1" applyAlignment="1">
      <alignment horizontal="left" vertical="top"/>
    </xf>
    <xf numFmtId="0" fontId="0" fillId="0" borderId="21" xfId="0" applyBorder="1"/>
    <xf numFmtId="0" fontId="0" fillId="0" borderId="18" xfId="0" applyBorder="1"/>
    <xf numFmtId="0" fontId="0" fillId="0" borderId="18" xfId="0" applyBorder="1" applyAlignment="1">
      <alignment wrapText="1"/>
    </xf>
    <xf numFmtId="0" fontId="0" fillId="0" borderId="20"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center" vertical="top"/>
    </xf>
    <xf numFmtId="0" fontId="0" fillId="0" borderId="27" xfId="0" applyBorder="1" applyAlignment="1">
      <alignment horizontal="center"/>
    </xf>
    <xf numFmtId="0" fontId="0" fillId="0" borderId="27" xfId="0" applyBorder="1" applyAlignment="1">
      <alignment horizontal="center" wrapText="1"/>
    </xf>
    <xf numFmtId="0" fontId="0" fillId="0" borderId="27" xfId="0" applyBorder="1"/>
    <xf numFmtId="0" fontId="0" fillId="0" borderId="22" xfId="0" applyBorder="1" applyAlignment="1"/>
    <xf numFmtId="0" fontId="0" fillId="0" borderId="26" xfId="0" applyBorder="1" applyAlignment="1"/>
    <xf numFmtId="0" fontId="0" fillId="0" borderId="26" xfId="0" applyBorder="1" applyAlignment="1">
      <alignment horizontal="center" vertical="center"/>
    </xf>
    <xf numFmtId="0" fontId="0" fillId="0" borderId="24" xfId="0" applyBorder="1" applyAlignment="1">
      <alignment horizontal="center" vertical="center"/>
    </xf>
    <xf numFmtId="166" fontId="0" fillId="0" borderId="24" xfId="1" applyNumberFormat="1" applyFont="1" applyBorder="1"/>
    <xf numFmtId="166" fontId="0" fillId="0" borderId="24" xfId="0" applyNumberFormat="1" applyBorder="1"/>
    <xf numFmtId="166" fontId="2" fillId="0" borderId="24" xfId="1" applyNumberFormat="1" applyFont="1" applyBorder="1"/>
    <xf numFmtId="0" fontId="0" fillId="0" borderId="24" xfId="0" applyBorder="1"/>
    <xf numFmtId="0" fontId="0" fillId="0" borderId="19" xfId="0" applyBorder="1" applyAlignment="1">
      <alignment vertical="top" wrapText="1"/>
    </xf>
    <xf numFmtId="0" fontId="0" fillId="0" borderId="20" xfId="0" applyBorder="1" applyAlignment="1">
      <alignment horizontal="center" vertical="center" wrapText="1"/>
    </xf>
    <xf numFmtId="0" fontId="0" fillId="0" borderId="18" xfId="0" applyBorder="1" applyAlignment="1">
      <alignment horizontal="center" vertical="center"/>
    </xf>
    <xf numFmtId="166" fontId="0" fillId="0" borderId="18" xfId="1" applyNumberFormat="1" applyFont="1" applyBorder="1" applyAlignment="1">
      <alignment horizontal="center" vertical="center"/>
    </xf>
    <xf numFmtId="166" fontId="0" fillId="0" borderId="18" xfId="0" applyNumberFormat="1" applyBorder="1" applyAlignment="1">
      <alignment vertical="center"/>
    </xf>
    <xf numFmtId="166" fontId="2" fillId="0" borderId="18" xfId="1" applyNumberFormat="1" applyFont="1" applyBorder="1" applyAlignment="1">
      <alignment vertical="center"/>
    </xf>
    <xf numFmtId="166" fontId="0" fillId="0" borderId="18" xfId="0" applyNumberFormat="1" applyBorder="1" applyAlignment="1">
      <alignment vertical="top"/>
    </xf>
    <xf numFmtId="166" fontId="2" fillId="0" borderId="18" xfId="1" applyNumberFormat="1" applyFont="1" applyBorder="1" applyAlignment="1">
      <alignment vertical="top"/>
    </xf>
    <xf numFmtId="0" fontId="0" fillId="0" borderId="20" xfId="0" applyBorder="1"/>
    <xf numFmtId="0" fontId="0" fillId="0" borderId="21" xfId="0" applyBorder="1" applyAlignment="1">
      <alignment wrapText="1"/>
    </xf>
    <xf numFmtId="0" fontId="0" fillId="0" borderId="18" xfId="0" applyBorder="1" applyAlignment="1">
      <alignment horizontal="left" vertical="top"/>
    </xf>
    <xf numFmtId="0" fontId="7" fillId="0" borderId="4" xfId="0" applyFont="1" applyBorder="1" applyAlignment="1">
      <alignment horizontal="center"/>
    </xf>
    <xf numFmtId="0" fontId="0" fillId="0" borderId="24" xfId="0" applyBorder="1" applyAlignment="1">
      <alignment horizontal="left" vertical="top" wrapText="1"/>
    </xf>
    <xf numFmtId="0" fontId="0" fillId="0" borderId="26" xfId="0" applyBorder="1" applyAlignment="1">
      <alignment horizontal="left" vertical="top" wrapText="1"/>
    </xf>
    <xf numFmtId="0" fontId="0" fillId="0" borderId="26" xfId="0" applyBorder="1" applyAlignment="1">
      <alignment horizontal="center" vertical="top"/>
    </xf>
    <xf numFmtId="166" fontId="0" fillId="0" borderId="24" xfId="1" applyNumberFormat="1" applyFont="1" applyBorder="1" applyAlignment="1">
      <alignment horizontal="center" vertical="top"/>
    </xf>
    <xf numFmtId="166" fontId="0" fillId="0" borderId="24" xfId="0" applyNumberFormat="1" applyBorder="1" applyAlignment="1">
      <alignment horizontal="center" vertical="top"/>
    </xf>
    <xf numFmtId="166" fontId="0" fillId="0" borderId="24" xfId="0" applyNumberFormat="1" applyBorder="1" applyAlignment="1">
      <alignment horizontal="left" vertical="top"/>
    </xf>
    <xf numFmtId="0" fontId="0" fillId="0" borderId="24" xfId="0" applyBorder="1" applyAlignment="1">
      <alignment horizontal="left" vertical="top"/>
    </xf>
    <xf numFmtId="0" fontId="0" fillId="0" borderId="29" xfId="0" applyBorder="1" applyAlignment="1">
      <alignment horizontal="left"/>
    </xf>
    <xf numFmtId="0" fontId="0" fillId="0" borderId="20" xfId="0" applyBorder="1" applyAlignment="1">
      <alignment horizontal="left" wrapText="1"/>
    </xf>
    <xf numFmtId="0" fontId="0" fillId="0" borderId="31" xfId="0" applyBorder="1" applyAlignment="1">
      <alignment horizontal="left"/>
    </xf>
    <xf numFmtId="0" fontId="0" fillId="0" borderId="29" xfId="0" applyBorder="1" applyAlignment="1">
      <alignment horizontal="left" vertical="top" wrapText="1"/>
    </xf>
    <xf numFmtId="0" fontId="0" fillId="0" borderId="29" xfId="0" applyBorder="1" applyAlignment="1">
      <alignment horizontal="center" vertical="center"/>
    </xf>
    <xf numFmtId="0" fontId="0" fillId="0" borderId="30" xfId="0" applyBorder="1" applyAlignment="1">
      <alignment horizontal="center" vertical="center"/>
    </xf>
    <xf numFmtId="166" fontId="0" fillId="0" borderId="30" xfId="1" applyNumberFormat="1" applyFont="1" applyBorder="1"/>
    <xf numFmtId="166" fontId="0" fillId="0" borderId="30" xfId="0" applyNumberFormat="1" applyBorder="1" applyAlignment="1">
      <alignment horizontal="left" vertical="top"/>
    </xf>
    <xf numFmtId="166" fontId="0" fillId="0" borderId="30" xfId="1" applyNumberFormat="1" applyFont="1" applyBorder="1" applyAlignment="1">
      <alignment horizontal="left" vertical="top"/>
    </xf>
    <xf numFmtId="0" fontId="0" fillId="0" borderId="30" xfId="0" applyBorder="1"/>
    <xf numFmtId="0" fontId="0" fillId="0" borderId="30" xfId="0" applyBorder="1" applyAlignment="1">
      <alignment horizontal="center" vertical="top"/>
    </xf>
    <xf numFmtId="0" fontId="0" fillId="0" borderId="30" xfId="0" applyBorder="1" applyAlignment="1">
      <alignment horizontal="center" wrapText="1"/>
    </xf>
    <xf numFmtId="0" fontId="0" fillId="0" borderId="31" xfId="0" applyBorder="1" applyAlignment="1">
      <alignment horizontal="left" vertical="top"/>
    </xf>
    <xf numFmtId="0" fontId="0" fillId="0" borderId="29" xfId="0" applyBorder="1" applyAlignment="1">
      <alignment horizontal="center" vertical="top"/>
    </xf>
    <xf numFmtId="166" fontId="0" fillId="0" borderId="30" xfId="1" applyNumberFormat="1" applyFont="1" applyBorder="1" applyAlignment="1">
      <alignment vertical="top"/>
    </xf>
    <xf numFmtId="0" fontId="0" fillId="0" borderId="30" xfId="0" applyBorder="1" applyAlignment="1">
      <alignment horizontal="center" vertical="top" wrapText="1"/>
    </xf>
    <xf numFmtId="0" fontId="0" fillId="0" borderId="29" xfId="0" applyBorder="1" applyAlignment="1">
      <alignment horizontal="left" vertical="top"/>
    </xf>
    <xf numFmtId="166" fontId="0" fillId="0" borderId="30" xfId="0" applyNumberFormat="1" applyBorder="1" applyAlignment="1">
      <alignment vertical="top"/>
    </xf>
    <xf numFmtId="166" fontId="2" fillId="0" borderId="30" xfId="1" applyNumberFormat="1" applyFont="1" applyBorder="1" applyAlignment="1">
      <alignment vertical="top"/>
    </xf>
    <xf numFmtId="0" fontId="0" fillId="0" borderId="30" xfId="0" applyBorder="1" applyAlignment="1">
      <alignment wrapText="1"/>
    </xf>
    <xf numFmtId="0" fontId="0" fillId="0" borderId="28" xfId="0" applyBorder="1" applyAlignment="1">
      <alignment horizontal="left"/>
    </xf>
    <xf numFmtId="0" fontId="0" fillId="0" borderId="28" xfId="0" applyBorder="1" applyAlignment="1">
      <alignment horizontal="center" vertical="top"/>
    </xf>
    <xf numFmtId="0" fontId="0" fillId="0" borderId="27" xfId="0" applyBorder="1" applyAlignment="1">
      <alignment horizontal="center" vertical="top"/>
    </xf>
    <xf numFmtId="166" fontId="0" fillId="0" borderId="27" xfId="1" applyNumberFormat="1" applyFont="1" applyBorder="1" applyAlignment="1">
      <alignment vertical="top"/>
    </xf>
    <xf numFmtId="166" fontId="0" fillId="0" borderId="27" xfId="0" applyNumberFormat="1" applyBorder="1" applyAlignment="1">
      <alignment vertical="top"/>
    </xf>
    <xf numFmtId="166" fontId="2" fillId="0" borderId="27" xfId="1" applyNumberFormat="1" applyFont="1" applyBorder="1" applyAlignment="1">
      <alignment vertical="top"/>
    </xf>
    <xf numFmtId="164" fontId="0" fillId="0" borderId="27" xfId="5" applyFont="1" applyBorder="1" applyAlignment="1">
      <alignment horizontal="left" vertical="top" wrapText="1"/>
    </xf>
    <xf numFmtId="0" fontId="0" fillId="0" borderId="30" xfId="0" applyBorder="1" applyAlignment="1">
      <alignment horizontal="center"/>
    </xf>
    <xf numFmtId="166" fontId="0" fillId="0" borderId="30" xfId="0" applyNumberFormat="1" applyBorder="1"/>
    <xf numFmtId="0" fontId="0" fillId="0" borderId="24" xfId="0" applyFont="1" applyBorder="1" applyAlignment="1">
      <alignment horizontal="center" vertical="top"/>
    </xf>
    <xf numFmtId="166" fontId="0" fillId="0" borderId="24" xfId="1" applyNumberFormat="1" applyFont="1" applyBorder="1" applyAlignment="1">
      <alignment vertical="top"/>
    </xf>
    <xf numFmtId="166" fontId="0" fillId="0" borderId="24" xfId="1" applyNumberFormat="1" applyFont="1" applyBorder="1" applyAlignment="1">
      <alignment horizontal="left" vertical="top"/>
    </xf>
    <xf numFmtId="0" fontId="0" fillId="0" borderId="25" xfId="0" applyBorder="1"/>
    <xf numFmtId="0" fontId="0" fillId="0" borderId="3" xfId="0" applyBorder="1" applyAlignment="1">
      <alignment horizontal="center"/>
    </xf>
    <xf numFmtId="0" fontId="0" fillId="0" borderId="22" xfId="0" applyBorder="1" applyAlignment="1">
      <alignment horizontal="center" vertical="top"/>
    </xf>
    <xf numFmtId="166" fontId="0" fillId="0" borderId="24" xfId="0" applyNumberFormat="1" applyBorder="1" applyAlignment="1">
      <alignment vertical="top"/>
    </xf>
    <xf numFmtId="0" fontId="0" fillId="0" borderId="24" xfId="0" applyBorder="1" applyAlignment="1">
      <alignment vertical="top" wrapText="1"/>
    </xf>
    <xf numFmtId="0" fontId="0" fillId="0" borderId="19" xfId="0" applyBorder="1" applyAlignment="1">
      <alignment horizontal="center" vertical="top"/>
    </xf>
    <xf numFmtId="0" fontId="0" fillId="0" borderId="18" xfId="0" applyBorder="1" applyAlignment="1">
      <alignment vertical="top" wrapText="1"/>
    </xf>
    <xf numFmtId="166" fontId="0" fillId="0" borderId="4" xfId="0" applyNumberFormat="1" applyBorder="1" applyAlignment="1">
      <alignment horizontal="left" vertical="top"/>
    </xf>
    <xf numFmtId="166" fontId="0" fillId="0" borderId="27" xfId="0" applyNumberFormat="1" applyBorder="1" applyAlignment="1">
      <alignment horizontal="left" vertical="top"/>
    </xf>
    <xf numFmtId="0" fontId="0" fillId="0" borderId="0" xfId="0" applyFont="1" applyAlignment="1">
      <alignment horizontal="center"/>
    </xf>
    <xf numFmtId="0" fontId="0" fillId="0" borderId="0" xfId="0" applyFont="1"/>
    <xf numFmtId="0" fontId="0" fillId="0" borderId="23" xfId="0" applyBorder="1" applyAlignment="1">
      <alignment horizontal="center" vertical="top"/>
    </xf>
    <xf numFmtId="0" fontId="0" fillId="0" borderId="22" xfId="0" applyBorder="1" applyAlignment="1">
      <alignment horizontal="center" vertical="top" wrapText="1"/>
    </xf>
    <xf numFmtId="0" fontId="0" fillId="0" borderId="31" xfId="0" applyBorder="1" applyAlignment="1">
      <alignment horizontal="center"/>
    </xf>
    <xf numFmtId="0" fontId="0" fillId="0" borderId="31" xfId="0" applyBorder="1" applyAlignment="1">
      <alignment horizontal="center" vertical="top"/>
    </xf>
    <xf numFmtId="166" fontId="2" fillId="0" borderId="0" xfId="1" applyNumberFormat="1" applyFont="1"/>
    <xf numFmtId="0" fontId="3" fillId="0" borderId="0" xfId="0" applyFont="1" applyAlignment="1"/>
    <xf numFmtId="0" fontId="0" fillId="0" borderId="0" xfId="0" applyBorder="1" applyAlignment="1">
      <alignment horizontal="left" wrapText="1"/>
    </xf>
    <xf numFmtId="0" fontId="0" fillId="0" borderId="0" xfId="0" applyBorder="1" applyAlignment="1">
      <alignment horizontal="left"/>
    </xf>
    <xf numFmtId="164" fontId="0" fillId="0" borderId="0" xfId="5" applyFont="1"/>
    <xf numFmtId="0" fontId="11" fillId="0" borderId="7" xfId="0" applyFont="1" applyBorder="1"/>
    <xf numFmtId="0" fontId="11" fillId="0" borderId="3" xfId="0" applyFont="1" applyBorder="1" applyAlignment="1">
      <alignment horizontal="left"/>
    </xf>
    <xf numFmtId="0" fontId="11" fillId="0" borderId="6" xfId="0" applyFont="1" applyBorder="1" applyAlignment="1">
      <alignment horizontal="left"/>
    </xf>
    <xf numFmtId="0" fontId="11" fillId="0" borderId="6" xfId="0" applyFont="1" applyBorder="1" applyAlignment="1">
      <alignment horizontal="center" vertical="center"/>
    </xf>
    <xf numFmtId="0" fontId="11" fillId="0" borderId="7" xfId="0" applyFont="1" applyBorder="1" applyAlignment="1">
      <alignment horizontal="center" vertical="center"/>
    </xf>
    <xf numFmtId="166" fontId="11" fillId="0" borderId="7" xfId="1" applyNumberFormat="1" applyFont="1" applyBorder="1"/>
    <xf numFmtId="166" fontId="11" fillId="0" borderId="7" xfId="0" applyNumberFormat="1" applyFont="1" applyBorder="1"/>
    <xf numFmtId="0" fontId="11" fillId="0" borderId="6" xfId="0" applyFont="1" applyBorder="1" applyAlignment="1">
      <alignment horizontal="center" vertical="center" wrapText="1"/>
    </xf>
    <xf numFmtId="0" fontId="11" fillId="0" borderId="0" xfId="0" applyFont="1" applyBorder="1" applyAlignment="1">
      <alignment horizontal="left"/>
    </xf>
    <xf numFmtId="0" fontId="11" fillId="0" borderId="3" xfId="0" applyFont="1" applyBorder="1" applyAlignment="1">
      <alignment wrapText="1"/>
    </xf>
    <xf numFmtId="0" fontId="11" fillId="0" borderId="6" xfId="0" applyFont="1" applyBorder="1" applyAlignment="1">
      <alignment wrapText="1"/>
    </xf>
    <xf numFmtId="0" fontId="11" fillId="0" borderId="3" xfId="0" applyFont="1" applyBorder="1" applyAlignment="1">
      <alignment vertical="top"/>
    </xf>
    <xf numFmtId="0" fontId="11" fillId="0" borderId="6" xfId="0" applyFont="1" applyBorder="1" applyAlignment="1"/>
    <xf numFmtId="0" fontId="11" fillId="0" borderId="7" xfId="0" applyFont="1" applyBorder="1" applyAlignment="1">
      <alignment horizontal="center" wrapText="1"/>
    </xf>
    <xf numFmtId="0" fontId="11" fillId="0" borderId="7" xfId="0" applyFont="1" applyBorder="1" applyAlignment="1">
      <alignment horizontal="center" vertical="top" wrapText="1"/>
    </xf>
    <xf numFmtId="0" fontId="11" fillId="0" borderId="3" xfId="0" applyFont="1" applyBorder="1" applyAlignment="1">
      <alignment horizontal="left" vertical="top"/>
    </xf>
    <xf numFmtId="0" fontId="11" fillId="0" borderId="6" xfId="0" applyFont="1" applyBorder="1" applyAlignment="1">
      <alignment horizontal="left" vertical="top" wrapText="1"/>
    </xf>
    <xf numFmtId="0" fontId="11" fillId="0" borderId="6" xfId="0" applyFont="1" applyBorder="1" applyAlignment="1">
      <alignment horizontal="center" vertical="top"/>
    </xf>
    <xf numFmtId="0" fontId="11" fillId="0" borderId="7" xfId="0" applyFont="1" applyBorder="1" applyAlignment="1">
      <alignment horizontal="center" vertical="top"/>
    </xf>
    <xf numFmtId="166" fontId="11" fillId="0" borderId="7" xfId="1" applyNumberFormat="1" applyFont="1" applyBorder="1" applyAlignment="1">
      <alignment vertical="top"/>
    </xf>
    <xf numFmtId="166" fontId="11" fillId="0" borderId="7" xfId="0" applyNumberFormat="1" applyFont="1" applyBorder="1" applyAlignment="1">
      <alignment vertical="top"/>
    </xf>
    <xf numFmtId="0" fontId="11" fillId="0" borderId="7" xfId="0" applyFont="1" applyBorder="1" applyAlignment="1">
      <alignment vertical="center"/>
    </xf>
    <xf numFmtId="0" fontId="11" fillId="0" borderId="6" xfId="0" applyFont="1" applyBorder="1" applyAlignment="1">
      <alignment horizontal="left" vertical="top"/>
    </xf>
    <xf numFmtId="0" fontId="11" fillId="0" borderId="7" xfId="0" applyFont="1" applyBorder="1" applyAlignment="1">
      <alignment vertical="top"/>
    </xf>
    <xf numFmtId="0" fontId="11" fillId="0" borderId="7" xfId="0" applyFont="1" applyBorder="1" applyAlignment="1">
      <alignment horizontal="left" wrapText="1"/>
    </xf>
    <xf numFmtId="0" fontId="11" fillId="0" borderId="9" xfId="0" applyFont="1" applyBorder="1" applyAlignment="1">
      <alignment horizontal="left"/>
    </xf>
    <xf numFmtId="0" fontId="11" fillId="0" borderId="14" xfId="0" applyFont="1" applyBorder="1" applyAlignment="1">
      <alignment horizontal="left"/>
    </xf>
    <xf numFmtId="0" fontId="11" fillId="0" borderId="10" xfId="0" applyFont="1" applyBorder="1" applyAlignment="1">
      <alignment horizontal="left"/>
    </xf>
    <xf numFmtId="0" fontId="11" fillId="0" borderId="8" xfId="0" applyFont="1" applyBorder="1" applyAlignment="1">
      <alignment horizontal="center" wrapText="1"/>
    </xf>
    <xf numFmtId="0" fontId="11" fillId="0" borderId="10" xfId="0" applyFont="1" applyBorder="1" applyAlignment="1">
      <alignment horizontal="center" vertical="center"/>
    </xf>
    <xf numFmtId="0" fontId="11" fillId="0" borderId="8" xfId="0" applyFont="1" applyBorder="1" applyAlignment="1">
      <alignment horizontal="center" vertical="center"/>
    </xf>
    <xf numFmtId="166" fontId="11" fillId="0" borderId="8" xfId="1" applyNumberFormat="1" applyFont="1" applyBorder="1"/>
    <xf numFmtId="166" fontId="11" fillId="0" borderId="8" xfId="0" applyNumberFormat="1" applyFont="1" applyBorder="1"/>
    <xf numFmtId="0" fontId="11" fillId="0" borderId="8" xfId="0" applyFont="1" applyBorder="1" applyAlignment="1">
      <alignment horizontal="left" wrapText="1"/>
    </xf>
    <xf numFmtId="0" fontId="11" fillId="0" borderId="8" xfId="0" applyFont="1" applyBorder="1"/>
    <xf numFmtId="0" fontId="1" fillId="0" borderId="0" xfId="0" applyFont="1" applyAlignment="1">
      <alignment horizontal="center"/>
    </xf>
    <xf numFmtId="0" fontId="0" fillId="0" borderId="3"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3"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1" fillId="0" borderId="1" xfId="0" applyFont="1" applyBorder="1" applyAlignment="1">
      <alignment horizontal="center" vertical="center"/>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wrapText="1"/>
    </xf>
    <xf numFmtId="0" fontId="4" fillId="0" borderId="0" xfId="0" applyFont="1" applyAlignment="1">
      <alignment horizontal="center" vertical="center"/>
    </xf>
    <xf numFmtId="0" fontId="0" fillId="0" borderId="7" xfId="0" applyBorder="1" applyAlignment="1">
      <alignment horizontal="left" vertical="top" wrapText="1"/>
    </xf>
    <xf numFmtId="0" fontId="0" fillId="0" borderId="7" xfId="0" applyBorder="1" applyAlignment="1">
      <alignment horizontal="center" wrapText="1"/>
    </xf>
    <xf numFmtId="0" fontId="1" fillId="0" borderId="3" xfId="0" applyFont="1" applyBorder="1" applyAlignment="1">
      <alignment horizontal="left"/>
    </xf>
    <xf numFmtId="0" fontId="0" fillId="0" borderId="0" xfId="0" applyBorder="1" applyAlignment="1">
      <alignment horizontal="left"/>
    </xf>
    <xf numFmtId="0" fontId="0" fillId="0" borderId="3" xfId="0" applyFont="1" applyBorder="1" applyAlignment="1">
      <alignment horizontal="left"/>
    </xf>
    <xf numFmtId="0" fontId="0" fillId="0" borderId="6" xfId="0" applyFont="1" applyBorder="1" applyAlignment="1">
      <alignment horizontal="left"/>
    </xf>
    <xf numFmtId="0" fontId="0" fillId="0" borderId="8" xfId="0" applyBorder="1" applyAlignment="1">
      <alignment vertical="top" wrapText="1"/>
    </xf>
    <xf numFmtId="0" fontId="0" fillId="0" borderId="0" xfId="0" applyBorder="1" applyAlignment="1">
      <alignment horizontal="left"/>
    </xf>
    <xf numFmtId="0" fontId="0" fillId="0" borderId="6" xfId="0" applyBorder="1" applyAlignment="1">
      <alignment horizontal="left" vertical="top"/>
    </xf>
    <xf numFmtId="0" fontId="0" fillId="0" borderId="7" xfId="0" applyBorder="1" applyAlignment="1">
      <alignment horizontal="left"/>
    </xf>
    <xf numFmtId="0" fontId="0" fillId="0" borderId="0" xfId="0" applyBorder="1" applyAlignment="1">
      <alignment horizontal="left"/>
    </xf>
    <xf numFmtId="0" fontId="0" fillId="0" borderId="3" xfId="0" applyBorder="1" applyAlignment="1">
      <alignment horizontal="center" vertical="top"/>
    </xf>
    <xf numFmtId="0" fontId="4" fillId="0" borderId="0" xfId="0" applyFont="1" applyAlignment="1">
      <alignment horizontal="center" vertical="center"/>
    </xf>
    <xf numFmtId="0" fontId="0" fillId="0" borderId="10" xfId="0" applyBorder="1" applyAlignment="1">
      <alignment horizontal="center" vertical="top" wrapText="1"/>
    </xf>
    <xf numFmtId="0" fontId="0" fillId="0" borderId="14" xfId="0" applyBorder="1" applyAlignment="1">
      <alignment horizontal="left" vertical="top"/>
    </xf>
    <xf numFmtId="166" fontId="0" fillId="0" borderId="8" xfId="0" applyNumberFormat="1" applyBorder="1" applyAlignment="1">
      <alignment horizontal="left" vertical="top"/>
    </xf>
    <xf numFmtId="166" fontId="0" fillId="0" borderId="8" xfId="1" applyNumberFormat="1" applyFont="1" applyBorder="1" applyAlignment="1">
      <alignment horizontal="left" vertical="top"/>
    </xf>
    <xf numFmtId="0" fontId="0" fillId="0" borderId="17" xfId="0" applyBorder="1"/>
    <xf numFmtId="0" fontId="12" fillId="0" borderId="0" xfId="0" applyFont="1" applyAlignment="1">
      <alignment horizontal="center"/>
    </xf>
    <xf numFmtId="0" fontId="13" fillId="0" borderId="1" xfId="0" applyFont="1" applyBorder="1"/>
    <xf numFmtId="166" fontId="13" fillId="0" borderId="1" xfId="0" applyNumberFormat="1" applyFont="1" applyBorder="1"/>
    <xf numFmtId="0" fontId="13" fillId="0" borderId="1" xfId="0" applyFont="1" applyBorder="1" applyAlignment="1">
      <alignment horizontal="center" vertical="center"/>
    </xf>
    <xf numFmtId="0" fontId="14" fillId="0" borderId="0" xfId="0" applyFont="1"/>
    <xf numFmtId="165" fontId="14" fillId="0" borderId="0" xfId="1" applyFont="1"/>
    <xf numFmtId="0" fontId="15" fillId="0" borderId="0" xfId="0" applyFont="1" applyAlignment="1"/>
    <xf numFmtId="0" fontId="15" fillId="0" borderId="0" xfId="0" applyFont="1" applyAlignment="1">
      <alignment horizontal="center"/>
    </xf>
    <xf numFmtId="0" fontId="16" fillId="0" borderId="0" xfId="0" applyFont="1" applyAlignment="1"/>
    <xf numFmtId="0" fontId="14" fillId="0" borderId="0" xfId="0" applyFont="1" applyAlignment="1"/>
    <xf numFmtId="0" fontId="16" fillId="0" borderId="0" xfId="0" applyFont="1" applyAlignment="1">
      <alignment horizontal="center"/>
    </xf>
    <xf numFmtId="0" fontId="14" fillId="0" borderId="0" xfId="0" applyFont="1" applyAlignment="1">
      <alignment horizontal="center"/>
    </xf>
    <xf numFmtId="0" fontId="17" fillId="0" borderId="1" xfId="0" applyFont="1" applyBorder="1" applyAlignment="1">
      <alignment horizontal="center" vertical="center"/>
    </xf>
    <xf numFmtId="0" fontId="18" fillId="3" borderId="4" xfId="0" applyFont="1" applyFill="1" applyBorder="1" applyAlignment="1">
      <alignment horizontal="center"/>
    </xf>
    <xf numFmtId="0" fontId="18" fillId="3" borderId="5" xfId="0" applyFont="1" applyFill="1" applyBorder="1" applyAlignment="1">
      <alignment horizontal="center" vertical="center"/>
    </xf>
    <xf numFmtId="0" fontId="18" fillId="3" borderId="4" xfId="0" applyFont="1" applyFill="1" applyBorder="1" applyAlignment="1">
      <alignment horizontal="center" vertical="center"/>
    </xf>
    <xf numFmtId="166" fontId="18" fillId="3" borderId="4" xfId="1" applyNumberFormat="1" applyFont="1" applyFill="1" applyBorder="1" applyAlignment="1">
      <alignment horizontal="center"/>
    </xf>
    <xf numFmtId="0" fontId="18" fillId="0" borderId="1" xfId="0" applyFont="1" applyBorder="1" applyAlignment="1">
      <alignment horizontal="center" vertical="top"/>
    </xf>
    <xf numFmtId="0" fontId="19" fillId="0" borderId="1" xfId="0" applyFont="1" applyBorder="1" applyAlignment="1">
      <alignment horizontal="left" vertical="top" wrapText="1"/>
    </xf>
    <xf numFmtId="0" fontId="19" fillId="0" borderId="11" xfId="0" applyFont="1" applyBorder="1" applyAlignment="1">
      <alignment horizontal="left" vertical="top"/>
    </xf>
    <xf numFmtId="0" fontId="19" fillId="0" borderId="13" xfId="0" applyFont="1" applyBorder="1" applyAlignment="1">
      <alignment horizontal="left" vertical="top" wrapText="1"/>
    </xf>
    <xf numFmtId="0" fontId="19" fillId="0" borderId="13" xfId="0" applyFont="1" applyBorder="1" applyAlignment="1">
      <alignment horizontal="center" vertical="top"/>
    </xf>
    <xf numFmtId="0" fontId="19" fillId="0" borderId="1" xfId="0" applyFont="1" applyBorder="1" applyAlignment="1">
      <alignment horizontal="center" vertical="top"/>
    </xf>
    <xf numFmtId="166" fontId="19" fillId="0" borderId="1" xfId="1" applyNumberFormat="1" applyFont="1" applyBorder="1" applyAlignment="1">
      <alignment vertical="top"/>
    </xf>
    <xf numFmtId="166" fontId="19" fillId="0" borderId="1" xfId="0" applyNumberFormat="1" applyFont="1" applyBorder="1" applyAlignment="1">
      <alignment horizontal="left" vertical="top"/>
    </xf>
    <xf numFmtId="166" fontId="19" fillId="0" borderId="1" xfId="1" applyNumberFormat="1" applyFont="1" applyBorder="1" applyAlignment="1">
      <alignment horizontal="left" vertical="top"/>
    </xf>
    <xf numFmtId="0" fontId="19" fillId="0" borderId="1" xfId="0" applyFont="1" applyBorder="1"/>
    <xf numFmtId="0" fontId="19" fillId="0" borderId="12" xfId="0" applyFont="1" applyBorder="1"/>
    <xf numFmtId="0" fontId="17" fillId="2" borderId="1" xfId="0" applyFont="1" applyFill="1" applyBorder="1" applyAlignment="1">
      <alignment horizontal="center" vertical="top"/>
    </xf>
    <xf numFmtId="0" fontId="17" fillId="2" borderId="1" xfId="0" applyFont="1" applyFill="1" applyBorder="1" applyAlignment="1">
      <alignment horizontal="left" vertical="top" wrapText="1"/>
    </xf>
    <xf numFmtId="0" fontId="17" fillId="2" borderId="11" xfId="0" applyFont="1" applyFill="1" applyBorder="1" applyAlignment="1">
      <alignment horizontal="center" vertical="top"/>
    </xf>
    <xf numFmtId="0" fontId="17" fillId="2" borderId="13" xfId="0" applyFont="1" applyFill="1" applyBorder="1" applyAlignment="1">
      <alignment horizontal="center" vertical="top"/>
    </xf>
    <xf numFmtId="166" fontId="17" fillId="2" borderId="1" xfId="1" applyNumberFormat="1" applyFont="1" applyFill="1" applyBorder="1" applyAlignment="1">
      <alignment vertical="top"/>
    </xf>
    <xf numFmtId="166" fontId="17" fillId="2" borderId="1" xfId="0" applyNumberFormat="1" applyFont="1" applyFill="1" applyBorder="1" applyAlignment="1">
      <alignment horizontal="left" vertical="top"/>
    </xf>
    <xf numFmtId="166" fontId="17" fillId="2" borderId="1" xfId="1" applyNumberFormat="1" applyFont="1" applyFill="1" applyBorder="1" applyAlignment="1">
      <alignment horizontal="left" vertical="top"/>
    </xf>
    <xf numFmtId="0" fontId="17" fillId="2" borderId="12" xfId="0" applyFont="1" applyFill="1" applyBorder="1" applyAlignment="1">
      <alignment horizontal="center" vertical="top"/>
    </xf>
    <xf numFmtId="0" fontId="17" fillId="2" borderId="1" xfId="0" applyFont="1" applyFill="1" applyBorder="1"/>
    <xf numFmtId="0" fontId="19" fillId="0" borderId="7" xfId="0" applyFont="1" applyBorder="1"/>
    <xf numFmtId="0" fontId="19" fillId="0" borderId="3" xfId="0" applyFont="1" applyBorder="1" applyAlignment="1">
      <alignment horizontal="left"/>
    </xf>
    <xf numFmtId="0" fontId="19" fillId="0" borderId="0" xfId="0" applyFont="1" applyBorder="1" applyAlignment="1">
      <alignment horizontal="left"/>
    </xf>
    <xf numFmtId="0" fontId="19" fillId="0" borderId="6" xfId="0" applyFont="1" applyBorder="1" applyAlignment="1">
      <alignment horizontal="left"/>
    </xf>
    <xf numFmtId="0" fontId="19" fillId="0" borderId="7" xfId="0" applyFont="1" applyBorder="1" applyAlignment="1">
      <alignment horizontal="center" wrapText="1"/>
    </xf>
    <xf numFmtId="0" fontId="19" fillId="0" borderId="23" xfId="0" quotePrefix="1" applyFont="1" applyBorder="1" applyAlignment="1">
      <alignment horizontal="center" vertical="top"/>
    </xf>
    <xf numFmtId="0" fontId="19" fillId="0" borderId="28" xfId="0" applyFont="1" applyBorder="1" applyAlignment="1">
      <alignment horizontal="left" vertical="top" wrapText="1"/>
    </xf>
    <xf numFmtId="0" fontId="19" fillId="0" borderId="28" xfId="0" applyFont="1" applyBorder="1" applyAlignment="1">
      <alignment horizontal="center" vertical="top"/>
    </xf>
    <xf numFmtId="0" fontId="19" fillId="0" borderId="27" xfId="0" applyFont="1" applyBorder="1" applyAlignment="1">
      <alignment horizontal="center" vertical="top"/>
    </xf>
    <xf numFmtId="166" fontId="19" fillId="0" borderId="27" xfId="1" applyNumberFormat="1" applyFont="1" applyBorder="1" applyAlignment="1">
      <alignment vertical="top"/>
    </xf>
    <xf numFmtId="166" fontId="19" fillId="0" borderId="27" xfId="0" applyNumberFormat="1" applyFont="1" applyBorder="1" applyAlignment="1">
      <alignment horizontal="left" vertical="top"/>
    </xf>
    <xf numFmtId="166" fontId="19" fillId="0" borderId="27" xfId="1" applyNumberFormat="1" applyFont="1" applyBorder="1" applyAlignment="1">
      <alignment horizontal="left" vertical="top"/>
    </xf>
    <xf numFmtId="0" fontId="19" fillId="0" borderId="27" xfId="0" applyFont="1" applyBorder="1"/>
    <xf numFmtId="0" fontId="19" fillId="0" borderId="15" xfId="0" applyFont="1" applyBorder="1"/>
    <xf numFmtId="0" fontId="19" fillId="0" borderId="31" xfId="0" quotePrefix="1" applyFont="1" applyBorder="1" applyAlignment="1">
      <alignment horizontal="center" vertical="top"/>
    </xf>
    <xf numFmtId="0" fontId="19" fillId="0" borderId="6" xfId="0" applyFont="1" applyBorder="1" applyAlignment="1">
      <alignment horizontal="center" vertical="top"/>
    </xf>
    <xf numFmtId="0" fontId="19" fillId="0" borderId="7" xfId="0" applyFont="1" applyBorder="1" applyAlignment="1">
      <alignment horizontal="center" vertical="top"/>
    </xf>
    <xf numFmtId="0" fontId="19" fillId="0" borderId="18" xfId="0" applyFont="1" applyBorder="1" applyAlignment="1">
      <alignment wrapText="1"/>
    </xf>
    <xf numFmtId="0" fontId="19" fillId="0" borderId="20" xfId="0" applyFont="1" applyBorder="1" applyAlignment="1">
      <alignment wrapText="1"/>
    </xf>
    <xf numFmtId="0" fontId="19" fillId="0" borderId="20" xfId="0" applyFont="1" applyBorder="1" applyAlignment="1">
      <alignment horizontal="left" vertical="top" wrapText="1"/>
    </xf>
    <xf numFmtId="0" fontId="19" fillId="0" borderId="20" xfId="0" applyFont="1" applyBorder="1" applyAlignment="1">
      <alignment horizontal="center" vertical="top"/>
    </xf>
    <xf numFmtId="0" fontId="19" fillId="0" borderId="18" xfId="0" applyFont="1" applyBorder="1" applyAlignment="1">
      <alignment horizontal="center" vertical="top"/>
    </xf>
    <xf numFmtId="0" fontId="19" fillId="0" borderId="18" xfId="0" applyFont="1" applyBorder="1"/>
    <xf numFmtId="0" fontId="19" fillId="0" borderId="6" xfId="0" applyFont="1" applyBorder="1" applyAlignment="1">
      <alignment horizontal="left" vertical="top"/>
    </xf>
    <xf numFmtId="0" fontId="19" fillId="0" borderId="29" xfId="0" applyFont="1" applyBorder="1" applyAlignment="1">
      <alignment horizontal="left" vertical="top" wrapText="1"/>
    </xf>
    <xf numFmtId="0" fontId="19" fillId="0" borderId="29" xfId="0" applyFont="1" applyBorder="1" applyAlignment="1">
      <alignment horizontal="center" vertical="top"/>
    </xf>
    <xf numFmtId="0" fontId="19" fillId="0" borderId="30" xfId="0" applyFont="1" applyBorder="1" applyAlignment="1">
      <alignment horizontal="center" vertical="top"/>
    </xf>
    <xf numFmtId="166" fontId="19" fillId="0" borderId="7" xfId="1" applyNumberFormat="1" applyFont="1" applyBorder="1" applyAlignment="1">
      <alignment vertical="top"/>
    </xf>
    <xf numFmtId="166" fontId="19" fillId="0" borderId="7" xfId="0" applyNumberFormat="1" applyFont="1" applyBorder="1" applyAlignment="1">
      <alignment horizontal="left" vertical="top"/>
    </xf>
    <xf numFmtId="166" fontId="19" fillId="0" borderId="7" xfId="1" applyNumberFormat="1" applyFont="1" applyBorder="1" applyAlignment="1">
      <alignment horizontal="left" vertical="top"/>
    </xf>
    <xf numFmtId="0" fontId="19" fillId="0" borderId="30" xfId="0" applyFont="1" applyBorder="1" applyAlignment="1">
      <alignment wrapText="1"/>
    </xf>
    <xf numFmtId="0" fontId="19" fillId="0" borderId="29" xfId="0" applyFont="1" applyBorder="1" applyAlignment="1">
      <alignment wrapText="1"/>
    </xf>
    <xf numFmtId="0" fontId="19" fillId="0" borderId="30" xfId="0" applyFont="1" applyBorder="1"/>
    <xf numFmtId="0" fontId="17" fillId="2" borderId="11" xfId="0" applyFont="1" applyFill="1" applyBorder="1" applyAlignment="1">
      <alignment horizontal="left" vertical="top"/>
    </xf>
    <xf numFmtId="0" fontId="17" fillId="2" borderId="12" xfId="0" applyFont="1" applyFill="1" applyBorder="1" applyAlignment="1">
      <alignment horizontal="left" vertical="top"/>
    </xf>
    <xf numFmtId="0" fontId="17" fillId="2" borderId="13" xfId="0" applyFont="1" applyFill="1" applyBorder="1" applyAlignment="1">
      <alignment horizontal="left" vertical="top"/>
    </xf>
    <xf numFmtId="0" fontId="17" fillId="2" borderId="1" xfId="0" applyFont="1" applyFill="1" applyBorder="1" applyAlignment="1">
      <alignment horizontal="center" vertical="top" wrapText="1"/>
    </xf>
    <xf numFmtId="0" fontId="17" fillId="2" borderId="13" xfId="0" applyFont="1" applyFill="1" applyBorder="1" applyAlignment="1">
      <alignment horizontal="center" vertical="top" wrapText="1"/>
    </xf>
    <xf numFmtId="0" fontId="17" fillId="2" borderId="1" xfId="0" applyFont="1" applyFill="1" applyBorder="1" applyAlignment="1">
      <alignment vertical="top"/>
    </xf>
    <xf numFmtId="0" fontId="19" fillId="0" borderId="7" xfId="0" applyFont="1" applyBorder="1" applyAlignment="1">
      <alignment vertical="top"/>
    </xf>
    <xf numFmtId="0" fontId="19" fillId="0" borderId="3" xfId="0" applyFont="1" applyBorder="1" applyAlignment="1">
      <alignment horizontal="left" vertical="top"/>
    </xf>
    <xf numFmtId="0" fontId="19" fillId="0" borderId="0" xfId="0" applyFont="1" applyBorder="1" applyAlignment="1">
      <alignment horizontal="left" vertical="top"/>
    </xf>
    <xf numFmtId="0" fontId="19" fillId="0" borderId="7" xfId="0" applyFont="1" applyBorder="1" applyAlignment="1">
      <alignment horizontal="center" vertical="top" wrapText="1"/>
    </xf>
    <xf numFmtId="0" fontId="19" fillId="0" borderId="22" xfId="0" quotePrefix="1" applyFont="1" applyBorder="1" applyAlignment="1">
      <alignment horizontal="center" vertical="top"/>
    </xf>
    <xf numFmtId="0" fontId="19" fillId="0" borderId="26" xfId="0" applyFont="1" applyBorder="1" applyAlignment="1">
      <alignment horizontal="left" vertical="top"/>
    </xf>
    <xf numFmtId="0" fontId="19" fillId="0" borderId="26" xfId="0" applyFont="1" applyBorder="1" applyAlignment="1">
      <alignment horizontal="center" vertical="top"/>
    </xf>
    <xf numFmtId="0" fontId="19" fillId="0" borderId="24" xfId="0" applyFont="1" applyBorder="1" applyAlignment="1">
      <alignment horizontal="center" vertical="top"/>
    </xf>
    <xf numFmtId="166" fontId="19" fillId="0" borderId="24" xfId="1" applyNumberFormat="1" applyFont="1" applyBorder="1" applyAlignment="1">
      <alignment vertical="top"/>
    </xf>
    <xf numFmtId="0" fontId="19" fillId="0" borderId="27" xfId="0" applyFont="1" applyBorder="1" applyAlignment="1">
      <alignment vertical="top"/>
    </xf>
    <xf numFmtId="0" fontId="19" fillId="0" borderId="19" xfId="0" quotePrefix="1" applyFont="1" applyBorder="1" applyAlignment="1">
      <alignment horizontal="center" vertical="top"/>
    </xf>
    <xf numFmtId="0" fontId="19" fillId="0" borderId="20" xfId="0" applyFont="1" applyBorder="1" applyAlignment="1">
      <alignment horizontal="left" vertical="top"/>
    </xf>
    <xf numFmtId="166" fontId="19" fillId="0" borderId="18" xfId="1" applyNumberFormat="1" applyFont="1" applyBorder="1" applyAlignment="1">
      <alignment vertical="top"/>
    </xf>
    <xf numFmtId="0" fontId="19" fillId="0" borderId="18" xfId="0" applyFont="1" applyBorder="1" applyAlignment="1">
      <alignment vertical="top" wrapText="1"/>
    </xf>
    <xf numFmtId="0" fontId="19" fillId="0" borderId="20" xfId="0" applyFont="1" applyBorder="1" applyAlignment="1">
      <alignment vertical="top" wrapText="1"/>
    </xf>
    <xf numFmtId="0" fontId="19" fillId="0" borderId="18" xfId="0" applyFont="1" applyBorder="1" applyAlignment="1">
      <alignment vertical="top"/>
    </xf>
    <xf numFmtId="0" fontId="19" fillId="0" borderId="28" xfId="0" applyFont="1" applyBorder="1" applyAlignment="1">
      <alignment horizontal="left" vertical="top"/>
    </xf>
    <xf numFmtId="0" fontId="19" fillId="0" borderId="3" xfId="0" quotePrefix="1" applyFont="1" applyBorder="1" applyAlignment="1">
      <alignment horizontal="center" vertical="top"/>
    </xf>
    <xf numFmtId="0" fontId="19" fillId="0" borderId="29" xfId="0" applyFont="1" applyBorder="1" applyAlignment="1">
      <alignment horizontal="left" vertical="top"/>
    </xf>
    <xf numFmtId="166" fontId="19" fillId="0" borderId="30" xfId="1" applyNumberFormat="1" applyFont="1" applyBorder="1" applyAlignment="1">
      <alignment vertical="top"/>
    </xf>
    <xf numFmtId="0" fontId="19" fillId="0" borderId="30" xfId="0" applyFont="1" applyBorder="1" applyAlignment="1">
      <alignment vertical="top" wrapText="1"/>
    </xf>
    <xf numFmtId="0" fontId="19" fillId="0" borderId="29" xfId="0" applyFont="1" applyBorder="1" applyAlignment="1">
      <alignment vertical="top" wrapText="1"/>
    </xf>
    <xf numFmtId="0" fontId="19" fillId="0" borderId="30" xfId="0" applyFont="1" applyBorder="1" applyAlignment="1">
      <alignment vertical="top"/>
    </xf>
    <xf numFmtId="0" fontId="17" fillId="0" borderId="1" xfId="0" applyFont="1" applyFill="1" applyBorder="1" applyAlignment="1">
      <alignment vertical="top"/>
    </xf>
    <xf numFmtId="0" fontId="17" fillId="0" borderId="1" xfId="0" applyFont="1" applyFill="1" applyBorder="1" applyAlignment="1">
      <alignment horizontal="left" vertical="top" wrapText="1"/>
    </xf>
    <xf numFmtId="0" fontId="17" fillId="2" borderId="1" xfId="0" applyFont="1" applyFill="1" applyBorder="1" applyAlignment="1">
      <alignment vertical="top" wrapText="1"/>
    </xf>
    <xf numFmtId="0" fontId="17" fillId="2" borderId="13" xfId="0" applyFont="1" applyFill="1" applyBorder="1" applyAlignment="1">
      <alignment vertical="top" wrapText="1"/>
    </xf>
    <xf numFmtId="0" fontId="19" fillId="0" borderId="27" xfId="0" applyFont="1" applyBorder="1" applyAlignment="1">
      <alignment vertical="top" wrapText="1"/>
    </xf>
    <xf numFmtId="0" fontId="19" fillId="0" borderId="28" xfId="0" applyFont="1" applyBorder="1" applyAlignment="1">
      <alignment vertical="top" wrapText="1"/>
    </xf>
    <xf numFmtId="166" fontId="19" fillId="0" borderId="24" xfId="0" applyNumberFormat="1" applyFont="1" applyBorder="1" applyAlignment="1">
      <alignment horizontal="left" vertical="top"/>
    </xf>
    <xf numFmtId="166" fontId="19" fillId="0" borderId="24" xfId="1" applyNumberFormat="1" applyFont="1" applyBorder="1" applyAlignment="1">
      <alignment horizontal="left" vertical="top"/>
    </xf>
    <xf numFmtId="0" fontId="19" fillId="0" borderId="24" xfId="0" applyFont="1" applyBorder="1"/>
    <xf numFmtId="0" fontId="19" fillId="0" borderId="25" xfId="0" applyFont="1" applyBorder="1"/>
    <xf numFmtId="0" fontId="19" fillId="0" borderId="24" xfId="0" applyFont="1" applyBorder="1" applyAlignment="1">
      <alignment vertical="top"/>
    </xf>
    <xf numFmtId="166" fontId="19" fillId="0" borderId="18" xfId="0" applyNumberFormat="1" applyFont="1" applyBorder="1" applyAlignment="1">
      <alignment horizontal="left" vertical="top"/>
    </xf>
    <xf numFmtId="166" fontId="19" fillId="0" borderId="18" xfId="1" applyNumberFormat="1" applyFont="1" applyBorder="1" applyAlignment="1">
      <alignment horizontal="left" vertical="top"/>
    </xf>
    <xf numFmtId="166" fontId="19" fillId="0" borderId="30" xfId="0" applyNumberFormat="1" applyFont="1" applyBorder="1" applyAlignment="1">
      <alignment horizontal="left" vertical="top"/>
    </xf>
    <xf numFmtId="166" fontId="19" fillId="0" borderId="30" xfId="1" applyNumberFormat="1" applyFont="1" applyBorder="1" applyAlignment="1">
      <alignment horizontal="left" vertical="top"/>
    </xf>
    <xf numFmtId="0" fontId="19" fillId="0" borderId="14" xfId="0" applyFont="1" applyBorder="1" applyAlignment="1">
      <alignment horizontal="left" vertical="top"/>
    </xf>
    <xf numFmtId="0" fontId="19" fillId="0" borderId="3" xfId="0" applyFont="1" applyBorder="1" applyAlignment="1">
      <alignment vertical="top"/>
    </xf>
    <xf numFmtId="0" fontId="19" fillId="0" borderId="9" xfId="0" applyFont="1" applyBorder="1" applyAlignment="1">
      <alignment horizontal="left" vertical="top"/>
    </xf>
    <xf numFmtId="0" fontId="19" fillId="0" borderId="10" xfId="0" applyFont="1" applyBorder="1" applyAlignment="1">
      <alignment horizontal="left" vertical="top"/>
    </xf>
    <xf numFmtId="0" fontId="19" fillId="0" borderId="10" xfId="0" applyFont="1" applyBorder="1" applyAlignment="1">
      <alignment horizontal="center" vertical="top" wrapText="1"/>
    </xf>
    <xf numFmtId="0" fontId="19" fillId="0" borderId="7" xfId="0" applyFont="1" applyBorder="1" applyAlignment="1">
      <alignment vertical="top" wrapText="1"/>
    </xf>
    <xf numFmtId="0" fontId="19" fillId="0" borderId="6" xfId="0" applyFont="1" applyBorder="1" applyAlignment="1">
      <alignment vertical="top" wrapText="1"/>
    </xf>
    <xf numFmtId="0" fontId="17" fillId="0" borderId="11" xfId="0" applyFont="1" applyFill="1" applyBorder="1" applyAlignment="1">
      <alignment vertical="top"/>
    </xf>
    <xf numFmtId="0" fontId="17" fillId="0" borderId="13" xfId="0" applyFont="1" applyFill="1" applyBorder="1" applyAlignment="1">
      <alignment horizontal="left" vertical="top" wrapText="1"/>
    </xf>
    <xf numFmtId="0" fontId="19" fillId="0" borderId="3" xfId="0" applyFont="1" applyFill="1" applyBorder="1" applyAlignment="1">
      <alignment vertical="top"/>
    </xf>
    <xf numFmtId="0" fontId="19" fillId="0" borderId="3" xfId="0" applyFont="1" applyFill="1" applyBorder="1" applyAlignment="1">
      <alignment horizontal="left" vertical="top"/>
    </xf>
    <xf numFmtId="0" fontId="19" fillId="0" borderId="0" xfId="0" applyFont="1" applyFill="1" applyBorder="1" applyAlignment="1">
      <alignment horizontal="left" vertical="top"/>
    </xf>
    <xf numFmtId="0" fontId="19" fillId="0" borderId="6" xfId="0" applyFont="1" applyFill="1" applyBorder="1" applyAlignment="1">
      <alignment horizontal="left" vertical="top"/>
    </xf>
    <xf numFmtId="0" fontId="19" fillId="0" borderId="6" xfId="0" applyFont="1" applyFill="1" applyBorder="1" applyAlignment="1">
      <alignment horizontal="center" vertical="top" wrapText="1"/>
    </xf>
    <xf numFmtId="0" fontId="19" fillId="0" borderId="24" xfId="0" applyFont="1" applyBorder="1" applyAlignment="1">
      <alignment vertical="top" wrapText="1"/>
    </xf>
    <xf numFmtId="0" fontId="19" fillId="0" borderId="26" xfId="0" applyFont="1" applyBorder="1" applyAlignment="1">
      <alignment vertical="top" wrapText="1"/>
    </xf>
    <xf numFmtId="0" fontId="19" fillId="0" borderId="33" xfId="0" quotePrefix="1" applyFont="1" applyBorder="1" applyAlignment="1">
      <alignment horizontal="center" vertical="top"/>
    </xf>
    <xf numFmtId="0" fontId="19" fillId="0" borderId="34" xfId="0" applyFont="1" applyBorder="1" applyAlignment="1">
      <alignment horizontal="left" vertical="top"/>
    </xf>
    <xf numFmtId="0" fontId="19" fillId="0" borderId="34" xfId="0" applyFont="1" applyBorder="1" applyAlignment="1">
      <alignment horizontal="center" vertical="top"/>
    </xf>
    <xf numFmtId="0" fontId="19" fillId="0" borderId="32" xfId="0" applyFont="1" applyBorder="1" applyAlignment="1">
      <alignment horizontal="center" vertical="top"/>
    </xf>
    <xf numFmtId="166" fontId="19" fillId="0" borderId="32" xfId="1" applyNumberFormat="1" applyFont="1" applyBorder="1" applyAlignment="1">
      <alignment vertical="top"/>
    </xf>
    <xf numFmtId="166" fontId="19" fillId="0" borderId="32" xfId="0" applyNumberFormat="1" applyFont="1" applyBorder="1" applyAlignment="1">
      <alignment horizontal="left" vertical="top"/>
    </xf>
    <xf numFmtId="166" fontId="19" fillId="0" borderId="32" xfId="1" applyNumberFormat="1" applyFont="1" applyBorder="1" applyAlignment="1">
      <alignment horizontal="left" vertical="top"/>
    </xf>
    <xf numFmtId="0" fontId="19" fillId="0" borderId="32" xfId="0" applyFont="1" applyBorder="1" applyAlignment="1">
      <alignment vertical="top" wrapText="1"/>
    </xf>
    <xf numFmtId="0" fontId="19" fillId="0" borderId="34" xfId="0" applyFont="1" applyBorder="1" applyAlignment="1">
      <alignment vertical="top" wrapText="1"/>
    </xf>
    <xf numFmtId="0" fontId="19" fillId="0" borderId="32" xfId="0" applyFont="1" applyBorder="1" applyAlignment="1">
      <alignment vertical="top"/>
    </xf>
    <xf numFmtId="166" fontId="17" fillId="0" borderId="24" xfId="0" applyNumberFormat="1" applyFont="1" applyFill="1" applyBorder="1" applyAlignment="1">
      <alignment horizontal="left" vertical="top"/>
    </xf>
    <xf numFmtId="166" fontId="17" fillId="0" borderId="24" xfId="1" applyNumberFormat="1" applyFont="1" applyFill="1" applyBorder="1" applyAlignment="1">
      <alignment horizontal="left" vertical="top"/>
    </xf>
    <xf numFmtId="0" fontId="19" fillId="0" borderId="6" xfId="0" applyFont="1" applyBorder="1" applyAlignment="1">
      <alignment horizontal="center" vertical="top" wrapText="1"/>
    </xf>
    <xf numFmtId="0" fontId="17" fillId="0" borderId="1" xfId="0" applyFont="1" applyFill="1" applyBorder="1"/>
    <xf numFmtId="0" fontId="19" fillId="0" borderId="7" xfId="0" applyFont="1" applyFill="1" applyBorder="1"/>
    <xf numFmtId="0" fontId="19" fillId="0" borderId="3" xfId="0" applyFont="1" applyFill="1" applyBorder="1" applyAlignment="1">
      <alignment horizontal="left"/>
    </xf>
    <xf numFmtId="0" fontId="19" fillId="0" borderId="0" xfId="0" applyFont="1" applyFill="1" applyBorder="1" applyAlignment="1">
      <alignment horizontal="left"/>
    </xf>
    <xf numFmtId="0" fontId="19" fillId="0" borderId="6" xfId="0" applyFont="1" applyFill="1" applyBorder="1" applyAlignment="1">
      <alignment horizontal="left"/>
    </xf>
    <xf numFmtId="0" fontId="19" fillId="0" borderId="7" xfId="0" applyFont="1" applyFill="1" applyBorder="1" applyAlignment="1">
      <alignment horizontal="center" wrapText="1"/>
    </xf>
    <xf numFmtId="0" fontId="19" fillId="0" borderId="23" xfId="0" quotePrefix="1" applyFont="1" applyFill="1" applyBorder="1" applyAlignment="1">
      <alignment horizontal="center" vertical="top"/>
    </xf>
    <xf numFmtId="0" fontId="19" fillId="0" borderId="28" xfId="0" applyFont="1" applyFill="1" applyBorder="1" applyAlignment="1">
      <alignment horizontal="left" vertical="top" wrapText="1"/>
    </xf>
    <xf numFmtId="0" fontId="19" fillId="0" borderId="28" xfId="0" applyFont="1" applyFill="1" applyBorder="1" applyAlignment="1">
      <alignment horizontal="center" vertical="top"/>
    </xf>
    <xf numFmtId="0" fontId="19" fillId="0" borderId="27" xfId="0" applyFont="1" applyFill="1" applyBorder="1" applyAlignment="1">
      <alignment horizontal="center" vertical="top"/>
    </xf>
    <xf numFmtId="166" fontId="19" fillId="0" borderId="27" xfId="1" applyNumberFormat="1" applyFont="1" applyFill="1" applyBorder="1" applyAlignment="1">
      <alignment vertical="top"/>
    </xf>
    <xf numFmtId="166" fontId="19" fillId="0" borderId="27" xfId="0" applyNumberFormat="1" applyFont="1" applyFill="1" applyBorder="1" applyAlignment="1">
      <alignment horizontal="left" vertical="top"/>
    </xf>
    <xf numFmtId="166" fontId="19" fillId="0" borderId="27" xfId="1" applyNumberFormat="1" applyFont="1" applyFill="1" applyBorder="1" applyAlignment="1">
      <alignment horizontal="left" vertical="top"/>
    </xf>
    <xf numFmtId="0" fontId="19" fillId="0" borderId="27" xfId="0" applyFont="1" applyFill="1" applyBorder="1"/>
    <xf numFmtId="0" fontId="19" fillId="0" borderId="31" xfId="0" quotePrefix="1" applyFont="1" applyFill="1" applyBorder="1" applyAlignment="1">
      <alignment horizontal="center" vertical="top"/>
    </xf>
    <xf numFmtId="0" fontId="19" fillId="0" borderId="6" xfId="0" applyFont="1" applyFill="1" applyBorder="1" applyAlignment="1">
      <alignment horizontal="left" vertical="top" wrapText="1"/>
    </xf>
    <xf numFmtId="0" fontId="19" fillId="0" borderId="6" xfId="0" applyFont="1" applyFill="1" applyBorder="1" applyAlignment="1">
      <alignment horizontal="center" vertical="top"/>
    </xf>
    <xf numFmtId="0" fontId="19" fillId="0" borderId="7" xfId="0" applyFont="1" applyFill="1" applyBorder="1" applyAlignment="1">
      <alignment horizontal="center" vertical="top"/>
    </xf>
    <xf numFmtId="0" fontId="19" fillId="0" borderId="18" xfId="0" applyFont="1" applyFill="1" applyBorder="1" applyAlignment="1">
      <alignment wrapText="1"/>
    </xf>
    <xf numFmtId="0" fontId="19" fillId="0" borderId="20" xfId="0" applyFont="1" applyFill="1" applyBorder="1" applyAlignment="1">
      <alignment horizontal="left" vertical="top" wrapText="1"/>
    </xf>
    <xf numFmtId="0" fontId="19" fillId="0" borderId="20" xfId="0" applyFont="1" applyFill="1" applyBorder="1" applyAlignment="1">
      <alignment horizontal="center" vertical="top"/>
    </xf>
    <xf numFmtId="0" fontId="19" fillId="0" borderId="18" xfId="0" applyFont="1" applyFill="1" applyBorder="1" applyAlignment="1">
      <alignment horizontal="center" vertical="top"/>
    </xf>
    <xf numFmtId="0" fontId="19" fillId="0" borderId="18" xfId="0" applyFont="1" applyFill="1" applyBorder="1"/>
    <xf numFmtId="0" fontId="19" fillId="0" borderId="29" xfId="0" applyFont="1" applyFill="1" applyBorder="1" applyAlignment="1">
      <alignment horizontal="left" vertical="top" wrapText="1"/>
    </xf>
    <xf numFmtId="0" fontId="19" fillId="0" borderId="29" xfId="0" applyFont="1" applyFill="1" applyBorder="1" applyAlignment="1">
      <alignment horizontal="center" vertical="top"/>
    </xf>
    <xf numFmtId="0" fontId="19" fillId="0" borderId="30" xfId="0" applyFont="1" applyFill="1" applyBorder="1" applyAlignment="1">
      <alignment horizontal="center" vertical="top"/>
    </xf>
    <xf numFmtId="166" fontId="19" fillId="0" borderId="7" xfId="1" applyNumberFormat="1" applyFont="1" applyFill="1" applyBorder="1" applyAlignment="1">
      <alignment vertical="top"/>
    </xf>
    <xf numFmtId="166" fontId="19" fillId="0" borderId="7" xfId="0" applyNumberFormat="1" applyFont="1" applyFill="1" applyBorder="1" applyAlignment="1">
      <alignment horizontal="left" vertical="top"/>
    </xf>
    <xf numFmtId="166" fontId="19" fillId="0" borderId="7" xfId="1" applyNumberFormat="1" applyFont="1" applyFill="1" applyBorder="1" applyAlignment="1">
      <alignment horizontal="left" vertical="top"/>
    </xf>
    <xf numFmtId="0" fontId="19" fillId="0" borderId="30" xfId="0" applyFont="1" applyFill="1" applyBorder="1" applyAlignment="1">
      <alignment wrapText="1"/>
    </xf>
    <xf numFmtId="0" fontId="19" fillId="0" borderId="30" xfId="0" applyFont="1" applyFill="1" applyBorder="1"/>
    <xf numFmtId="0" fontId="19" fillId="0" borderId="7" xfId="0" applyFont="1" applyFill="1" applyBorder="1" applyAlignment="1">
      <alignment vertical="top"/>
    </xf>
    <xf numFmtId="0" fontId="19" fillId="0" borderId="7" xfId="0" applyFont="1" applyFill="1" applyBorder="1" applyAlignment="1">
      <alignment horizontal="center" vertical="top" wrapText="1"/>
    </xf>
    <xf numFmtId="0" fontId="19" fillId="0" borderId="22" xfId="0" quotePrefix="1" applyFont="1" applyFill="1" applyBorder="1" applyAlignment="1">
      <alignment horizontal="center" vertical="top"/>
    </xf>
    <xf numFmtId="0" fontId="19" fillId="0" borderId="26" xfId="0" applyFont="1" applyFill="1" applyBorder="1" applyAlignment="1">
      <alignment horizontal="left" vertical="top"/>
    </xf>
    <xf numFmtId="0" fontId="19" fillId="0" borderId="26" xfId="0" applyFont="1" applyFill="1" applyBorder="1" applyAlignment="1">
      <alignment horizontal="center" vertical="top"/>
    </xf>
    <xf numFmtId="0" fontId="19" fillId="0" borderId="24" xfId="0" applyFont="1" applyFill="1" applyBorder="1" applyAlignment="1">
      <alignment horizontal="center" vertical="top"/>
    </xf>
    <xf numFmtId="166" fontId="19" fillId="0" borderId="24" xfId="1" applyNumberFormat="1" applyFont="1" applyFill="1" applyBorder="1" applyAlignment="1">
      <alignment vertical="top"/>
    </xf>
    <xf numFmtId="0" fontId="19" fillId="0" borderId="27" xfId="0" applyFont="1" applyFill="1" applyBorder="1" applyAlignment="1">
      <alignment vertical="top"/>
    </xf>
    <xf numFmtId="0" fontId="19" fillId="0" borderId="19" xfId="0" quotePrefix="1" applyFont="1" applyFill="1" applyBorder="1" applyAlignment="1">
      <alignment horizontal="center" vertical="top"/>
    </xf>
    <xf numFmtId="0" fontId="19" fillId="0" borderId="20" xfId="0" applyFont="1" applyFill="1" applyBorder="1" applyAlignment="1">
      <alignment horizontal="left" vertical="top"/>
    </xf>
    <xf numFmtId="166" fontId="19" fillId="0" borderId="18" xfId="1" applyNumberFormat="1" applyFont="1" applyFill="1" applyBorder="1" applyAlignment="1">
      <alignment vertical="top"/>
    </xf>
    <xf numFmtId="0" fontId="19" fillId="0" borderId="18" xfId="0" applyFont="1" applyFill="1" applyBorder="1" applyAlignment="1">
      <alignment vertical="top" wrapText="1"/>
    </xf>
    <xf numFmtId="0" fontId="19" fillId="0" borderId="18" xfId="0" applyFont="1" applyFill="1" applyBorder="1" applyAlignment="1">
      <alignment vertical="top"/>
    </xf>
    <xf numFmtId="0" fontId="19" fillId="0" borderId="28" xfId="0" applyFont="1" applyFill="1" applyBorder="1" applyAlignment="1">
      <alignment horizontal="left" vertical="top"/>
    </xf>
    <xf numFmtId="0" fontId="19" fillId="0" borderId="3" xfId="0" quotePrefix="1" applyFont="1" applyFill="1" applyBorder="1" applyAlignment="1">
      <alignment horizontal="center" vertical="top"/>
    </xf>
    <xf numFmtId="0" fontId="19" fillId="0" borderId="29" xfId="0" applyFont="1" applyFill="1" applyBorder="1" applyAlignment="1">
      <alignment horizontal="left" vertical="top"/>
    </xf>
    <xf numFmtId="166" fontId="19" fillId="0" borderId="30" xfId="1" applyNumberFormat="1" applyFont="1" applyFill="1" applyBorder="1" applyAlignment="1">
      <alignment vertical="top"/>
    </xf>
    <xf numFmtId="0" fontId="19" fillId="0" borderId="30" xfId="0" applyFont="1" applyFill="1" applyBorder="1" applyAlignment="1">
      <alignment vertical="top" wrapText="1"/>
    </xf>
    <xf numFmtId="0" fontId="19" fillId="0" borderId="30" xfId="0" applyFont="1" applyFill="1" applyBorder="1" applyAlignment="1">
      <alignment vertical="top"/>
    </xf>
    <xf numFmtId="0" fontId="19" fillId="0" borderId="27" xfId="0" applyFont="1" applyFill="1" applyBorder="1" applyAlignment="1">
      <alignment vertical="top" wrapText="1"/>
    </xf>
    <xf numFmtId="166" fontId="19" fillId="0" borderId="24" xfId="0" applyNumberFormat="1" applyFont="1" applyFill="1" applyBorder="1" applyAlignment="1">
      <alignment horizontal="left" vertical="top"/>
    </xf>
    <xf numFmtId="166" fontId="19" fillId="0" borderId="24" xfId="1" applyNumberFormat="1" applyFont="1" applyFill="1" applyBorder="1" applyAlignment="1">
      <alignment horizontal="left" vertical="top"/>
    </xf>
    <xf numFmtId="0" fontId="19" fillId="0" borderId="24" xfId="0" applyFont="1" applyFill="1" applyBorder="1"/>
    <xf numFmtId="0" fontId="19" fillId="0" borderId="24" xfId="0" applyFont="1" applyFill="1" applyBorder="1" applyAlignment="1">
      <alignment vertical="top"/>
    </xf>
    <xf numFmtId="166" fontId="19" fillId="0" borderId="18" xfId="0" applyNumberFormat="1" applyFont="1" applyFill="1" applyBorder="1" applyAlignment="1">
      <alignment horizontal="left" vertical="top"/>
    </xf>
    <xf numFmtId="166" fontId="19" fillId="0" borderId="18" xfId="1" applyNumberFormat="1" applyFont="1" applyFill="1" applyBorder="1" applyAlignment="1">
      <alignment horizontal="left" vertical="top"/>
    </xf>
    <xf numFmtId="166" fontId="19" fillId="0" borderId="30" xfId="0" applyNumberFormat="1" applyFont="1" applyFill="1" applyBorder="1" applyAlignment="1">
      <alignment horizontal="left" vertical="top"/>
    </xf>
    <xf numFmtId="166" fontId="19" fillId="0" borderId="30" xfId="1" applyNumberFormat="1" applyFont="1" applyFill="1" applyBorder="1" applyAlignment="1">
      <alignment horizontal="left" vertical="top"/>
    </xf>
    <xf numFmtId="0" fontId="19" fillId="0" borderId="17" xfId="0" applyFont="1" applyFill="1" applyBorder="1" applyAlignment="1">
      <alignment vertical="top"/>
    </xf>
    <xf numFmtId="0" fontId="19" fillId="0" borderId="17" xfId="0" applyFont="1" applyFill="1" applyBorder="1" applyAlignment="1">
      <alignment horizontal="left" vertical="top"/>
    </xf>
    <xf numFmtId="0" fontId="19" fillId="0" borderId="17" xfId="0" applyFont="1" applyFill="1" applyBorder="1" applyAlignment="1">
      <alignment horizontal="center" vertical="top" wrapText="1"/>
    </xf>
    <xf numFmtId="0" fontId="19" fillId="0" borderId="17" xfId="0" quotePrefix="1" applyFont="1" applyFill="1" applyBorder="1" applyAlignment="1">
      <alignment horizontal="center" vertical="top"/>
    </xf>
    <xf numFmtId="0" fontId="19" fillId="0" borderId="17" xfId="0" applyFont="1" applyFill="1" applyBorder="1" applyAlignment="1">
      <alignment horizontal="center" vertical="top"/>
    </xf>
    <xf numFmtId="166" fontId="19" fillId="0" borderId="17" xfId="1" applyNumberFormat="1" applyFont="1" applyFill="1" applyBorder="1" applyAlignment="1">
      <alignment vertical="top"/>
    </xf>
    <xf numFmtId="166" fontId="19" fillId="0" borderId="17" xfId="0" applyNumberFormat="1" applyFont="1" applyFill="1" applyBorder="1" applyAlignment="1">
      <alignment horizontal="left" vertical="top"/>
    </xf>
    <xf numFmtId="166" fontId="19" fillId="0" borderId="17" xfId="1" applyNumberFormat="1" applyFont="1" applyFill="1" applyBorder="1" applyAlignment="1">
      <alignment horizontal="left" vertical="top"/>
    </xf>
    <xf numFmtId="0" fontId="19" fillId="0" borderId="17" xfId="0" applyFont="1" applyFill="1" applyBorder="1" applyAlignment="1">
      <alignment vertical="top" wrapText="1"/>
    </xf>
    <xf numFmtId="0" fontId="19" fillId="0" borderId="14" xfId="0" applyFont="1" applyFill="1" applyBorder="1" applyAlignment="1">
      <alignment vertical="top"/>
    </xf>
    <xf numFmtId="0" fontId="19" fillId="0" borderId="14" xfId="0" applyFont="1" applyFill="1" applyBorder="1" applyAlignment="1">
      <alignment horizontal="left" vertical="top"/>
    </xf>
    <xf numFmtId="0" fontId="19" fillId="0" borderId="14" xfId="0" applyFont="1" applyFill="1" applyBorder="1" applyAlignment="1">
      <alignment horizontal="center" vertical="top" wrapText="1"/>
    </xf>
    <xf numFmtId="0" fontId="19" fillId="0" borderId="14" xfId="0" quotePrefix="1" applyFont="1" applyFill="1" applyBorder="1" applyAlignment="1">
      <alignment horizontal="center" vertical="top"/>
    </xf>
    <xf numFmtId="0" fontId="19" fillId="0" borderId="14" xfId="0" applyFont="1" applyFill="1" applyBorder="1" applyAlignment="1">
      <alignment horizontal="center" vertical="top"/>
    </xf>
    <xf numFmtId="166" fontId="19" fillId="0" borderId="14" xfId="1" applyNumberFormat="1" applyFont="1" applyFill="1" applyBorder="1" applyAlignment="1">
      <alignment vertical="top"/>
    </xf>
    <xf numFmtId="166" fontId="19" fillId="0" borderId="14" xfId="0" applyNumberFormat="1" applyFont="1" applyFill="1" applyBorder="1" applyAlignment="1">
      <alignment horizontal="left" vertical="top"/>
    </xf>
    <xf numFmtId="166" fontId="19" fillId="0" borderId="14" xfId="1" applyNumberFormat="1" applyFont="1" applyFill="1" applyBorder="1" applyAlignment="1">
      <alignment horizontal="left" vertical="top"/>
    </xf>
    <xf numFmtId="0" fontId="19" fillId="0" borderId="14" xfId="0" applyFont="1" applyFill="1" applyBorder="1" applyAlignment="1">
      <alignment vertical="top" wrapText="1"/>
    </xf>
    <xf numFmtId="0" fontId="19" fillId="0" borderId="9" xfId="0" applyFont="1" applyFill="1" applyBorder="1" applyAlignment="1">
      <alignment horizontal="left" vertical="top"/>
    </xf>
    <xf numFmtId="0" fontId="19" fillId="0" borderId="10" xfId="0" applyFont="1" applyFill="1" applyBorder="1" applyAlignment="1">
      <alignment horizontal="left" vertical="top"/>
    </xf>
    <xf numFmtId="0" fontId="19" fillId="0" borderId="10" xfId="0" applyFont="1" applyFill="1" applyBorder="1" applyAlignment="1">
      <alignment horizontal="center" vertical="top" wrapText="1"/>
    </xf>
    <xf numFmtId="0" fontId="19" fillId="0" borderId="7" xfId="0" applyFont="1" applyFill="1" applyBorder="1" applyAlignment="1">
      <alignment vertical="top" wrapText="1"/>
    </xf>
    <xf numFmtId="0" fontId="19" fillId="0" borderId="24" xfId="0" applyFont="1" applyFill="1" applyBorder="1" applyAlignment="1">
      <alignment vertical="top" wrapText="1"/>
    </xf>
    <xf numFmtId="0" fontId="19" fillId="0" borderId="33" xfId="0" quotePrefix="1" applyFont="1" applyFill="1" applyBorder="1" applyAlignment="1">
      <alignment horizontal="center" vertical="top"/>
    </xf>
    <xf numFmtId="0" fontId="19" fillId="0" borderId="34" xfId="0" applyFont="1" applyFill="1" applyBorder="1" applyAlignment="1">
      <alignment horizontal="left" vertical="top"/>
    </xf>
    <xf numFmtId="0" fontId="19" fillId="0" borderId="34" xfId="0" applyFont="1" applyFill="1" applyBorder="1" applyAlignment="1">
      <alignment horizontal="center" vertical="top"/>
    </xf>
    <xf numFmtId="0" fontId="19" fillId="0" borderId="32" xfId="0" applyFont="1" applyFill="1" applyBorder="1" applyAlignment="1">
      <alignment horizontal="center" vertical="top"/>
    </xf>
    <xf numFmtId="166" fontId="19" fillId="0" borderId="32" xfId="1" applyNumberFormat="1" applyFont="1" applyFill="1" applyBorder="1" applyAlignment="1">
      <alignment vertical="top"/>
    </xf>
    <xf numFmtId="166" fontId="19" fillId="0" borderId="32" xfId="0" applyNumberFormat="1" applyFont="1" applyFill="1" applyBorder="1" applyAlignment="1">
      <alignment horizontal="left" vertical="top"/>
    </xf>
    <xf numFmtId="166" fontId="19" fillId="0" borderId="32" xfId="1" applyNumberFormat="1" applyFont="1" applyFill="1" applyBorder="1" applyAlignment="1">
      <alignment horizontal="left" vertical="top"/>
    </xf>
    <xf numFmtId="0" fontId="19" fillId="0" borderId="32" xfId="0" applyFont="1" applyFill="1" applyBorder="1" applyAlignment="1">
      <alignment vertical="top" wrapText="1"/>
    </xf>
    <xf numFmtId="0" fontId="19" fillId="0" borderId="32" xfId="0" applyFont="1" applyFill="1" applyBorder="1" applyAlignment="1">
      <alignment vertical="top"/>
    </xf>
    <xf numFmtId="0" fontId="20" fillId="0" borderId="1" xfId="0" applyFont="1" applyBorder="1" applyAlignment="1">
      <alignment horizontal="center" vertical="top"/>
    </xf>
    <xf numFmtId="0" fontId="19"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19" fillId="0" borderId="11" xfId="0" applyFont="1" applyFill="1" applyBorder="1" applyAlignment="1">
      <alignment horizontal="center" vertical="top"/>
    </xf>
    <xf numFmtId="0" fontId="19" fillId="0" borderId="13" xfId="0" applyFont="1" applyFill="1" applyBorder="1" applyAlignment="1">
      <alignment horizontal="left" vertical="top" wrapText="1"/>
    </xf>
    <xf numFmtId="0" fontId="19" fillId="0" borderId="13" xfId="0" applyFont="1" applyFill="1" applyBorder="1" applyAlignment="1">
      <alignment horizontal="center" vertical="top"/>
    </xf>
    <xf numFmtId="166" fontId="19" fillId="0" borderId="1" xfId="1" applyNumberFormat="1" applyFont="1" applyFill="1" applyBorder="1" applyAlignment="1">
      <alignment vertical="top"/>
    </xf>
    <xf numFmtId="166" fontId="19" fillId="0" borderId="1" xfId="0" applyNumberFormat="1" applyFont="1" applyFill="1" applyBorder="1" applyAlignment="1">
      <alignment horizontal="left" vertical="top"/>
    </xf>
    <xf numFmtId="166" fontId="19" fillId="0" borderId="1" xfId="1" applyNumberFormat="1" applyFont="1" applyFill="1" applyBorder="1" applyAlignment="1">
      <alignment horizontal="left" vertical="top"/>
    </xf>
    <xf numFmtId="0" fontId="19" fillId="0" borderId="11" xfId="0" applyFont="1" applyFill="1" applyBorder="1" applyAlignment="1">
      <alignment horizontal="left" vertical="top"/>
    </xf>
    <xf numFmtId="0" fontId="19" fillId="0" borderId="12" xfId="0" applyFont="1" applyFill="1" applyBorder="1" applyAlignment="1">
      <alignment horizontal="left" vertical="top"/>
    </xf>
    <xf numFmtId="0" fontId="19" fillId="0" borderId="13" xfId="0" applyFont="1" applyFill="1" applyBorder="1" applyAlignment="1">
      <alignment horizontal="left" vertical="top"/>
    </xf>
    <xf numFmtId="0" fontId="19" fillId="0" borderId="1" xfId="0" applyFont="1" applyFill="1" applyBorder="1" applyAlignment="1">
      <alignment horizontal="center" vertical="top" wrapText="1"/>
    </xf>
    <xf numFmtId="0" fontId="19" fillId="0" borderId="1" xfId="0" applyFont="1" applyFill="1" applyBorder="1" applyAlignment="1">
      <alignment vertical="top"/>
    </xf>
    <xf numFmtId="0" fontId="19" fillId="0" borderId="1" xfId="0" applyFont="1" applyFill="1" applyBorder="1" applyAlignment="1">
      <alignment vertical="top" wrapText="1"/>
    </xf>
    <xf numFmtId="0" fontId="19" fillId="0" borderId="11" xfId="0" applyFont="1" applyFill="1" applyBorder="1" applyAlignment="1">
      <alignment vertical="top"/>
    </xf>
    <xf numFmtId="0" fontId="19" fillId="0" borderId="15" xfId="0" applyFont="1" applyFill="1" applyBorder="1" applyAlignment="1">
      <alignment horizontal="left"/>
    </xf>
    <xf numFmtId="0" fontId="19" fillId="0" borderId="20" xfId="0" applyFont="1" applyFill="1" applyBorder="1" applyAlignment="1">
      <alignment horizontal="left" wrapText="1"/>
    </xf>
    <xf numFmtId="0" fontId="19" fillId="0" borderId="29" xfId="0" applyFont="1" applyFill="1" applyBorder="1" applyAlignment="1">
      <alignment horizontal="left" wrapText="1"/>
    </xf>
    <xf numFmtId="0" fontId="19" fillId="0" borderId="25" xfId="0" applyFont="1" applyFill="1" applyBorder="1" applyAlignment="1">
      <alignment horizontal="left"/>
    </xf>
    <xf numFmtId="0" fontId="19" fillId="0" borderId="17" xfId="0" applyFont="1" applyFill="1" applyBorder="1" applyAlignment="1">
      <alignment horizontal="left" vertical="top" wrapText="1"/>
    </xf>
    <xf numFmtId="0" fontId="19" fillId="0" borderId="14" xfId="0" applyFont="1" applyFill="1" applyBorder="1" applyAlignment="1">
      <alignment horizontal="left" vertical="top" wrapText="1"/>
    </xf>
    <xf numFmtId="0" fontId="19" fillId="0" borderId="26" xfId="0" applyFont="1" applyFill="1" applyBorder="1" applyAlignment="1">
      <alignment horizontal="left" vertical="top" wrapText="1"/>
    </xf>
    <xf numFmtId="0" fontId="19" fillId="0" borderId="34" xfId="0" applyFont="1" applyFill="1" applyBorder="1" applyAlignment="1">
      <alignment horizontal="left" vertical="top" wrapText="1"/>
    </xf>
    <xf numFmtId="166" fontId="1" fillId="0" borderId="0" xfId="0" applyNumberFormat="1" applyFont="1"/>
    <xf numFmtId="164" fontId="19" fillId="0" borderId="6" xfId="5" applyNumberFormat="1" applyFont="1" applyBorder="1" applyAlignment="1">
      <alignment horizontal="left" vertical="top"/>
    </xf>
    <xf numFmtId="164" fontId="19" fillId="0" borderId="6" xfId="0" applyNumberFormat="1" applyFont="1" applyBorder="1" applyAlignment="1">
      <alignment horizontal="left" vertical="top"/>
    </xf>
    <xf numFmtId="164" fontId="19" fillId="0" borderId="6" xfId="5" applyFont="1" applyBorder="1" applyAlignment="1">
      <alignment horizontal="left"/>
    </xf>
    <xf numFmtId="0" fontId="0" fillId="0" borderId="14" xfId="0" applyBorder="1" applyAlignment="1">
      <alignment horizontal="center" vertical="top" wrapText="1"/>
    </xf>
    <xf numFmtId="0" fontId="1" fillId="0" borderId="0" xfId="0" applyFont="1" applyAlignment="1"/>
    <xf numFmtId="0" fontId="0" fillId="0" borderId="0" xfId="0" applyFont="1" applyAlignment="1">
      <alignment horizontal="center" vertical="center"/>
    </xf>
    <xf numFmtId="164" fontId="0" fillId="0" borderId="0" xfId="0" applyNumberFormat="1" applyFont="1"/>
    <xf numFmtId="0" fontId="9" fillId="0" borderId="0" xfId="0" applyFont="1" applyAlignment="1"/>
    <xf numFmtId="0" fontId="0" fillId="0" borderId="9" xfId="0" applyBorder="1" applyAlignment="1">
      <alignment horizontal="center" vertical="top"/>
    </xf>
    <xf numFmtId="0" fontId="0" fillId="0" borderId="3"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xf>
    <xf numFmtId="0" fontId="0" fillId="0" borderId="0" xfId="0" applyBorder="1" applyAlignment="1">
      <alignment horizontal="left"/>
    </xf>
    <xf numFmtId="0" fontId="0" fillId="0" borderId="3" xfId="0" applyBorder="1" applyAlignment="1">
      <alignment horizontal="center" vertical="top"/>
    </xf>
    <xf numFmtId="0" fontId="0" fillId="0" borderId="6" xfId="0" applyBorder="1" applyAlignment="1">
      <alignment horizontal="center" vertical="top" wrapText="1"/>
    </xf>
    <xf numFmtId="0" fontId="4" fillId="0" borderId="0" xfId="0" applyFont="1" applyAlignment="1">
      <alignment horizontal="center" vertical="center"/>
    </xf>
    <xf numFmtId="0" fontId="19" fillId="0" borderId="13" xfId="0" applyFont="1" applyBorder="1" applyAlignment="1">
      <alignment horizontal="left" vertical="top"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3" borderId="4" xfId="0" applyFont="1" applyFill="1" applyBorder="1" applyAlignment="1">
      <alignment horizontal="center"/>
    </xf>
    <xf numFmtId="0" fontId="17" fillId="2" borderId="13" xfId="0" applyFont="1" applyFill="1" applyBorder="1" applyAlignment="1">
      <alignment horizontal="left" vertical="top" wrapText="1"/>
    </xf>
    <xf numFmtId="0" fontId="0" fillId="0" borderId="19" xfId="0" applyBorder="1" applyAlignment="1">
      <alignment vertical="top"/>
    </xf>
    <xf numFmtId="0" fontId="0" fillId="0" borderId="21" xfId="0" applyBorder="1" applyAlignment="1">
      <alignment horizontal="left" vertical="top"/>
    </xf>
    <xf numFmtId="0" fontId="0" fillId="0" borderId="21" xfId="0" applyBorder="1" applyAlignment="1">
      <alignment horizontal="center" vertical="top" wrapText="1"/>
    </xf>
    <xf numFmtId="0" fontId="0" fillId="0" borderId="20" xfId="0" applyBorder="1" applyAlignment="1">
      <alignment vertical="top" wrapText="1"/>
    </xf>
    <xf numFmtId="0" fontId="0" fillId="0" borderId="18" xfId="0" applyBorder="1" applyAlignment="1">
      <alignmen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164" fontId="0" fillId="0" borderId="0" xfId="5" applyFont="1" applyFill="1"/>
    <xf numFmtId="0" fontId="0" fillId="0" borderId="0" xfId="0" applyFont="1" applyFill="1"/>
    <xf numFmtId="164" fontId="0" fillId="0" borderId="0" xfId="0" applyNumberFormat="1" applyFont="1" applyFill="1"/>
    <xf numFmtId="167" fontId="0" fillId="0" borderId="0" xfId="5" applyNumberFormat="1" applyFont="1" applyFill="1"/>
    <xf numFmtId="165" fontId="0" fillId="0" borderId="0" xfId="0" applyNumberFormat="1" applyFont="1" applyFill="1"/>
    <xf numFmtId="166" fontId="19" fillId="0" borderId="6" xfId="0" applyNumberFormat="1" applyFont="1" applyBorder="1" applyAlignment="1">
      <alignment horizontal="left"/>
    </xf>
    <xf numFmtId="0" fontId="21" fillId="0" borderId="18" xfId="0" applyFont="1" applyFill="1" applyBorder="1" applyAlignment="1">
      <alignment horizontal="center" vertical="top"/>
    </xf>
    <xf numFmtId="0" fontId="21" fillId="0" borderId="18" xfId="0" quotePrefix="1" applyFont="1" applyFill="1" applyBorder="1" applyAlignment="1">
      <alignment horizontal="center" vertical="top"/>
    </xf>
    <xf numFmtId="0" fontId="13" fillId="0" borderId="18" xfId="0" applyFont="1" applyFill="1" applyBorder="1" applyAlignment="1">
      <alignment vertical="center"/>
    </xf>
    <xf numFmtId="0" fontId="22" fillId="0" borderId="18" xfId="0" applyFont="1" applyFill="1" applyBorder="1" applyAlignment="1">
      <alignment horizontal="center"/>
    </xf>
    <xf numFmtId="164" fontId="22" fillId="0" borderId="18" xfId="5" applyFont="1" applyFill="1" applyBorder="1" applyAlignment="1">
      <alignment horizontal="center"/>
    </xf>
    <xf numFmtId="164" fontId="21" fillId="0" borderId="18" xfId="5" applyFont="1" applyFill="1" applyBorder="1" applyAlignment="1">
      <alignment horizontal="center" vertical="center"/>
    </xf>
    <xf numFmtId="0" fontId="21" fillId="0" borderId="18" xfId="0" applyFont="1" applyFill="1" applyBorder="1" applyAlignment="1">
      <alignment horizontal="center"/>
    </xf>
    <xf numFmtId="0" fontId="21" fillId="0" borderId="18" xfId="0" quotePrefix="1" applyFont="1" applyFill="1" applyBorder="1" applyAlignment="1">
      <alignment horizontal="center"/>
    </xf>
    <xf numFmtId="164" fontId="21" fillId="0" borderId="18" xfId="5" applyFont="1" applyFill="1" applyBorder="1" applyAlignment="1">
      <alignment horizontal="center"/>
    </xf>
    <xf numFmtId="164" fontId="21" fillId="0" borderId="18" xfId="5" applyFont="1" applyFill="1" applyBorder="1"/>
    <xf numFmtId="0" fontId="21" fillId="0" borderId="21" xfId="0" quotePrefix="1" applyFont="1" applyFill="1" applyBorder="1"/>
    <xf numFmtId="0" fontId="21" fillId="0" borderId="21" xfId="0" applyFont="1" applyFill="1" applyBorder="1"/>
    <xf numFmtId="0" fontId="21" fillId="0" borderId="21" xfId="0" applyFont="1" applyFill="1" applyBorder="1" applyAlignment="1">
      <alignment vertical="center" wrapText="1"/>
    </xf>
    <xf numFmtId="0" fontId="23" fillId="0" borderId="21" xfId="0" quotePrefix="1" applyFont="1" applyFill="1" applyBorder="1"/>
    <xf numFmtId="0" fontId="23" fillId="0" borderId="21" xfId="0" applyFont="1" applyFill="1" applyBorder="1"/>
    <xf numFmtId="0" fontId="23" fillId="0" borderId="21" xfId="0" applyFont="1" applyFill="1" applyBorder="1" applyAlignment="1">
      <alignment vertical="center" wrapText="1"/>
    </xf>
    <xf numFmtId="0" fontId="23" fillId="0" borderId="18" xfId="0" applyFont="1" applyFill="1" applyBorder="1" applyAlignment="1">
      <alignment horizontal="center"/>
    </xf>
    <xf numFmtId="164" fontId="23" fillId="0" borderId="18" xfId="5" applyFont="1" applyFill="1" applyBorder="1" applyAlignment="1">
      <alignment horizontal="center"/>
    </xf>
    <xf numFmtId="164" fontId="23" fillId="0" borderId="18" xfId="5" applyFont="1" applyFill="1" applyBorder="1"/>
    <xf numFmtId="0" fontId="21" fillId="0" borderId="30" xfId="0" applyFont="1" applyFill="1" applyBorder="1" applyAlignment="1">
      <alignment horizontal="center"/>
    </xf>
    <xf numFmtId="0" fontId="21" fillId="0" borderId="30" xfId="0" quotePrefix="1" applyFont="1" applyFill="1" applyBorder="1" applyAlignment="1">
      <alignment horizontal="center"/>
    </xf>
    <xf numFmtId="0" fontId="23" fillId="0" borderId="16" xfId="0" quotePrefix="1" applyFont="1" applyFill="1" applyBorder="1"/>
    <xf numFmtId="0" fontId="23" fillId="0" borderId="16" xfId="0" applyFont="1" applyFill="1" applyBorder="1"/>
    <xf numFmtId="0" fontId="23" fillId="0" borderId="16" xfId="0" applyFont="1" applyFill="1" applyBorder="1" applyAlignment="1">
      <alignment vertical="center" wrapText="1"/>
    </xf>
    <xf numFmtId="0" fontId="23" fillId="0" borderId="30" xfId="0" applyFont="1" applyFill="1" applyBorder="1" applyAlignment="1">
      <alignment horizontal="center"/>
    </xf>
    <xf numFmtId="164" fontId="23" fillId="0" borderId="30" xfId="5" applyFont="1" applyFill="1" applyBorder="1" applyAlignment="1">
      <alignment horizontal="center"/>
    </xf>
    <xf numFmtId="164" fontId="23" fillId="0" borderId="30" xfId="5" applyFont="1" applyFill="1" applyBorder="1"/>
    <xf numFmtId="0" fontId="21" fillId="4" borderId="27" xfId="0" quotePrefix="1" applyFont="1" applyFill="1" applyBorder="1"/>
    <xf numFmtId="0" fontId="23" fillId="4" borderId="27" xfId="0" applyFont="1" applyFill="1" applyBorder="1"/>
    <xf numFmtId="0" fontId="23" fillId="4" borderId="27" xfId="0" applyFont="1" applyFill="1" applyBorder="1" applyAlignment="1">
      <alignment vertical="center" wrapText="1"/>
    </xf>
    <xf numFmtId="0" fontId="21" fillId="4" borderId="27" xfId="0" applyFont="1" applyFill="1" applyBorder="1" applyAlignment="1">
      <alignment horizontal="center"/>
    </xf>
    <xf numFmtId="164" fontId="21" fillId="4" borderId="27" xfId="5" applyFont="1" applyFill="1" applyBorder="1" applyAlignment="1">
      <alignment horizontal="center"/>
    </xf>
    <xf numFmtId="164" fontId="21" fillId="4" borderId="27" xfId="5" applyFont="1" applyFill="1" applyBorder="1"/>
    <xf numFmtId="0" fontId="23" fillId="4" borderId="16" xfId="0" quotePrefix="1" applyFont="1" applyFill="1" applyBorder="1"/>
    <xf numFmtId="0" fontId="23" fillId="4" borderId="21" xfId="0" applyFont="1" applyFill="1" applyBorder="1"/>
    <xf numFmtId="0" fontId="23" fillId="4" borderId="20" xfId="0" applyFont="1" applyFill="1" applyBorder="1" applyAlignment="1">
      <alignment vertical="center" wrapText="1"/>
    </xf>
    <xf numFmtId="0" fontId="23" fillId="4" borderId="18" xfId="0" applyFont="1" applyFill="1" applyBorder="1" applyAlignment="1">
      <alignment horizontal="center"/>
    </xf>
    <xf numFmtId="164" fontId="23" fillId="4" borderId="18" xfId="5" applyFont="1" applyFill="1" applyBorder="1" applyAlignment="1">
      <alignment horizontal="center"/>
    </xf>
    <xf numFmtId="164" fontId="23" fillId="4" borderId="18" xfId="5" applyFont="1" applyFill="1" applyBorder="1"/>
    <xf numFmtId="0" fontId="22" fillId="4" borderId="27" xfId="0" applyFont="1" applyFill="1" applyBorder="1" applyAlignment="1">
      <alignment horizontal="center"/>
    </xf>
    <xf numFmtId="0" fontId="22" fillId="4" borderId="27" xfId="0" quotePrefix="1" applyFont="1" applyFill="1" applyBorder="1" applyAlignment="1">
      <alignment horizontal="center"/>
    </xf>
    <xf numFmtId="0" fontId="22" fillId="4" borderId="18" xfId="0" applyFont="1" applyFill="1" applyBorder="1" applyAlignment="1">
      <alignment horizontal="center"/>
    </xf>
    <xf numFmtId="0" fontId="22" fillId="4" borderId="18" xfId="0" quotePrefix="1" applyFont="1" applyFill="1" applyBorder="1" applyAlignment="1">
      <alignment horizontal="center"/>
    </xf>
    <xf numFmtId="0" fontId="22" fillId="4" borderId="30" xfId="0" applyFont="1" applyFill="1" applyBorder="1" applyAlignment="1">
      <alignment horizontal="center"/>
    </xf>
    <xf numFmtId="0" fontId="22" fillId="4" borderId="30" xfId="0" quotePrefix="1" applyFont="1" applyFill="1" applyBorder="1" applyAlignment="1">
      <alignment horizontal="center"/>
    </xf>
    <xf numFmtId="0" fontId="23" fillId="4" borderId="30" xfId="0" applyFont="1" applyFill="1" applyBorder="1" applyAlignment="1">
      <alignment horizontal="center"/>
    </xf>
    <xf numFmtId="164" fontId="23" fillId="4" borderId="30" xfId="5" applyFont="1" applyFill="1" applyBorder="1" applyAlignment="1">
      <alignment horizontal="center"/>
    </xf>
    <xf numFmtId="164" fontId="23" fillId="4" borderId="30" xfId="5" applyFont="1" applyFill="1" applyBorder="1"/>
    <xf numFmtId="0" fontId="21" fillId="4" borderId="18" xfId="0" quotePrefix="1" applyFont="1" applyFill="1" applyBorder="1"/>
    <xf numFmtId="0" fontId="23" fillId="4" borderId="18" xfId="0" applyFont="1" applyFill="1" applyBorder="1"/>
    <xf numFmtId="0" fontId="23" fillId="4" borderId="18" xfId="0" applyFont="1" applyFill="1" applyBorder="1" applyAlignment="1">
      <alignment vertical="center" wrapText="1"/>
    </xf>
    <xf numFmtId="0" fontId="21" fillId="4" borderId="18" xfId="0" applyFont="1" applyFill="1" applyBorder="1" applyAlignment="1">
      <alignment horizontal="center"/>
    </xf>
    <xf numFmtId="164" fontId="21" fillId="4" borderId="18" xfId="5" applyFont="1" applyFill="1" applyBorder="1" applyAlignment="1">
      <alignment horizontal="center"/>
    </xf>
    <xf numFmtId="164" fontId="21" fillId="4" borderId="18" xfId="5" applyFont="1" applyFill="1" applyBorder="1"/>
    <xf numFmtId="0" fontId="22" fillId="0" borderId="30" xfId="0" applyFont="1" applyFill="1" applyBorder="1" applyAlignment="1">
      <alignment horizontal="center"/>
    </xf>
    <xf numFmtId="0" fontId="22" fillId="0" borderId="30" xfId="0" quotePrefix="1" applyFont="1" applyFill="1" applyBorder="1" applyAlignment="1">
      <alignment horizontal="center"/>
    </xf>
    <xf numFmtId="0" fontId="21" fillId="0" borderId="15" xfId="0" applyFont="1" applyFill="1" applyBorder="1" applyAlignment="1">
      <alignment horizontal="left"/>
    </xf>
    <xf numFmtId="0" fontId="21" fillId="0" borderId="15" xfId="0" applyFont="1" applyFill="1" applyBorder="1" applyAlignment="1">
      <alignment horizontal="left" wrapText="1"/>
    </xf>
    <xf numFmtId="0" fontId="21" fillId="0" borderId="15" xfId="0" quotePrefix="1" applyFont="1" applyFill="1" applyBorder="1"/>
    <xf numFmtId="0" fontId="23" fillId="0" borderId="15" xfId="0" applyFont="1" applyFill="1" applyBorder="1"/>
    <xf numFmtId="0" fontId="23" fillId="0" borderId="15" xfId="0" applyFont="1" applyFill="1" applyBorder="1" applyAlignment="1">
      <alignment vertical="center" wrapText="1"/>
    </xf>
    <xf numFmtId="0" fontId="21" fillId="0" borderId="27" xfId="0" applyFont="1" applyFill="1" applyBorder="1" applyAlignment="1">
      <alignment horizontal="center"/>
    </xf>
    <xf numFmtId="164" fontId="21" fillId="0" borderId="27" xfId="5" applyFont="1" applyFill="1" applyBorder="1"/>
    <xf numFmtId="0" fontId="23" fillId="4" borderId="16" xfId="0" applyFont="1" applyFill="1" applyBorder="1"/>
    <xf numFmtId="0" fontId="23" fillId="4" borderId="29" xfId="0" applyFont="1" applyFill="1" applyBorder="1" applyAlignment="1">
      <alignment vertical="center" wrapText="1"/>
    </xf>
    <xf numFmtId="0" fontId="23" fillId="4" borderId="0" xfId="0" applyFont="1" applyFill="1" applyBorder="1"/>
    <xf numFmtId="0" fontId="22" fillId="0" borderId="14" xfId="0" applyFont="1" applyFill="1" applyBorder="1" applyAlignment="1">
      <alignment horizontal="center"/>
    </xf>
    <xf numFmtId="0" fontId="22" fillId="0" borderId="14" xfId="0" quotePrefix="1" applyFont="1" applyFill="1" applyBorder="1" applyAlignment="1">
      <alignment horizontal="center"/>
    </xf>
    <xf numFmtId="0" fontId="23" fillId="4" borderId="14" xfId="0" quotePrefix="1" applyFont="1" applyFill="1" applyBorder="1"/>
    <xf numFmtId="0" fontId="23" fillId="4" borderId="14" xfId="0" applyFont="1" applyFill="1" applyBorder="1"/>
    <xf numFmtId="0" fontId="23" fillId="4" borderId="14" xfId="0" applyFont="1" applyFill="1" applyBorder="1" applyAlignment="1">
      <alignment vertical="center" wrapText="1"/>
    </xf>
    <xf numFmtId="0" fontId="23" fillId="4" borderId="14" xfId="0" applyFont="1" applyFill="1" applyBorder="1" applyAlignment="1">
      <alignment horizontal="center"/>
    </xf>
    <xf numFmtId="164" fontId="23" fillId="4" borderId="14" xfId="5" applyFont="1" applyFill="1" applyBorder="1" applyAlignment="1">
      <alignment horizontal="center"/>
    </xf>
    <xf numFmtId="164" fontId="23" fillId="4" borderId="14" xfId="5" applyFont="1" applyFill="1" applyBorder="1"/>
    <xf numFmtId="0" fontId="22" fillId="0" borderId="7" xfId="0" applyFont="1" applyFill="1" applyBorder="1" applyAlignment="1">
      <alignment horizontal="center"/>
    </xf>
    <xf numFmtId="0" fontId="22" fillId="0" borderId="7" xfId="0" quotePrefix="1" applyFont="1" applyFill="1" applyBorder="1" applyAlignment="1">
      <alignment horizontal="center"/>
    </xf>
    <xf numFmtId="0" fontId="21" fillId="4" borderId="0" xfId="0" applyFont="1" applyFill="1" applyBorder="1"/>
    <xf numFmtId="0" fontId="23" fillId="4" borderId="6" xfId="0" applyFont="1" applyFill="1" applyBorder="1" applyAlignment="1">
      <alignment vertical="center" wrapText="1"/>
    </xf>
    <xf numFmtId="0" fontId="21" fillId="4" borderId="7" xfId="0" applyFont="1" applyFill="1" applyBorder="1" applyAlignment="1">
      <alignment horizontal="center"/>
    </xf>
    <xf numFmtId="164" fontId="21" fillId="4" borderId="7" xfId="5" applyFont="1" applyFill="1" applyBorder="1" applyAlignment="1">
      <alignment horizontal="center"/>
    </xf>
    <xf numFmtId="164" fontId="21" fillId="4" borderId="7" xfId="5" applyFont="1" applyFill="1" applyBorder="1"/>
    <xf numFmtId="0" fontId="21" fillId="4" borderId="16" xfId="0" applyFont="1" applyFill="1" applyBorder="1"/>
    <xf numFmtId="0" fontId="21" fillId="4" borderId="30" xfId="0" applyFont="1" applyFill="1" applyBorder="1" applyAlignment="1">
      <alignment horizontal="center"/>
    </xf>
    <xf numFmtId="164" fontId="21" fillId="4" borderId="30" xfId="5" applyFont="1" applyFill="1" applyBorder="1" applyAlignment="1">
      <alignment horizontal="center"/>
    </xf>
    <xf numFmtId="164" fontId="21" fillId="4" borderId="30" xfId="5" applyFont="1" applyFill="1" applyBorder="1"/>
    <xf numFmtId="0" fontId="21" fillId="4" borderId="16" xfId="0" quotePrefix="1" applyFont="1" applyFill="1" applyBorder="1"/>
    <xf numFmtId="0" fontId="22" fillId="0" borderId="18" xfId="0" quotePrefix="1" applyFont="1" applyFill="1" applyBorder="1" applyAlignment="1">
      <alignment horizontal="center"/>
    </xf>
    <xf numFmtId="0" fontId="23" fillId="4" borderId="19" xfId="0" quotePrefix="1" applyFont="1" applyFill="1" applyBorder="1"/>
    <xf numFmtId="0" fontId="23" fillId="4" borderId="7" xfId="0" applyFont="1" applyFill="1" applyBorder="1" applyAlignment="1">
      <alignment horizontal="center"/>
    </xf>
    <xf numFmtId="164" fontId="23" fillId="4" borderId="7" xfId="5" applyFont="1" applyFill="1" applyBorder="1" applyAlignment="1">
      <alignment horizontal="center"/>
    </xf>
    <xf numFmtId="164" fontId="23" fillId="4" borderId="7" xfId="5" applyFont="1" applyFill="1" applyBorder="1"/>
    <xf numFmtId="0" fontId="21" fillId="0" borderId="3" xfId="0" applyFont="1" applyFill="1" applyBorder="1" applyAlignment="1">
      <alignment vertical="top"/>
    </xf>
    <xf numFmtId="0" fontId="21" fillId="0" borderId="0" xfId="0" applyFont="1" applyFill="1" applyBorder="1" applyAlignment="1">
      <alignment vertical="top"/>
    </xf>
    <xf numFmtId="0" fontId="21" fillId="0" borderId="6" xfId="0" applyFont="1" applyFill="1" applyBorder="1" applyAlignment="1">
      <alignment vertical="top"/>
    </xf>
    <xf numFmtId="164" fontId="21" fillId="0" borderId="27" xfId="5" applyFont="1" applyFill="1" applyBorder="1" applyAlignment="1">
      <alignment horizontal="center"/>
    </xf>
    <xf numFmtId="0" fontId="21" fillId="0" borderId="11" xfId="0" applyFont="1" applyFill="1" applyBorder="1" applyAlignment="1">
      <alignment horizontal="center"/>
    </xf>
    <xf numFmtId="0" fontId="21" fillId="0" borderId="12" xfId="0" quotePrefix="1" applyFont="1" applyFill="1" applyBorder="1" applyAlignment="1">
      <alignment horizontal="center"/>
    </xf>
    <xf numFmtId="0" fontId="21" fillId="0" borderId="12" xfId="0" applyFont="1" applyFill="1" applyBorder="1" applyAlignment="1">
      <alignment horizontal="center"/>
    </xf>
    <xf numFmtId="0" fontId="23" fillId="0" borderId="12" xfId="0" quotePrefix="1" applyFont="1" applyFill="1" applyBorder="1"/>
    <xf numFmtId="0" fontId="23" fillId="0" borderId="12" xfId="0" applyFont="1" applyFill="1" applyBorder="1"/>
    <xf numFmtId="0" fontId="23" fillId="0" borderId="12" xfId="0" applyFont="1" applyFill="1" applyBorder="1" applyAlignment="1">
      <alignment vertical="center" wrapText="1"/>
    </xf>
    <xf numFmtId="0" fontId="23" fillId="0" borderId="12" xfId="0" applyFont="1" applyFill="1" applyBorder="1" applyAlignment="1">
      <alignment horizontal="center"/>
    </xf>
    <xf numFmtId="166" fontId="23" fillId="0" borderId="12" xfId="1" applyNumberFormat="1" applyFont="1" applyFill="1" applyBorder="1" applyAlignment="1">
      <alignment horizontal="center"/>
    </xf>
    <xf numFmtId="166" fontId="21" fillId="0" borderId="1" xfId="1" applyNumberFormat="1" applyFont="1" applyFill="1" applyBorder="1" applyAlignment="1">
      <alignment horizontal="center"/>
    </xf>
    <xf numFmtId="0" fontId="19" fillId="0" borderId="27" xfId="0" quotePrefix="1" applyFont="1" applyBorder="1"/>
    <xf numFmtId="0" fontId="19" fillId="0" borderId="18" xfId="0" quotePrefix="1" applyFont="1" applyBorder="1"/>
    <xf numFmtId="164" fontId="4" fillId="0" borderId="0" xfId="5" applyFont="1"/>
    <xf numFmtId="164" fontId="4" fillId="0" borderId="0" xfId="0" applyNumberFormat="1" applyFont="1"/>
    <xf numFmtId="0" fontId="0" fillId="0" borderId="0" xfId="0" applyBorder="1" applyAlignment="1">
      <alignment vertical="top"/>
    </xf>
    <xf numFmtId="0" fontId="0" fillId="0" borderId="0" xfId="0" applyBorder="1" applyAlignment="1">
      <alignment horizontal="center" vertical="top" wrapText="1"/>
    </xf>
    <xf numFmtId="0" fontId="0" fillId="0" borderId="0" xfId="0" applyBorder="1" applyAlignment="1">
      <alignment horizontal="center" vertical="top"/>
    </xf>
    <xf numFmtId="166" fontId="0" fillId="0" borderId="0" xfId="1" applyNumberFormat="1" applyFont="1" applyBorder="1" applyAlignment="1">
      <alignment vertical="top"/>
    </xf>
    <xf numFmtId="166" fontId="0" fillId="0" borderId="0" xfId="0" applyNumberFormat="1" applyBorder="1" applyAlignment="1">
      <alignment horizontal="left" vertical="top"/>
    </xf>
    <xf numFmtId="166" fontId="0" fillId="0" borderId="0" xfId="1" applyNumberFormat="1" applyFont="1" applyBorder="1" applyAlignment="1">
      <alignment horizontal="left" vertical="top"/>
    </xf>
    <xf numFmtId="0" fontId="0" fillId="0" borderId="0" xfId="0" applyBorder="1" applyAlignment="1">
      <alignment vertical="top" wrapText="1"/>
    </xf>
    <xf numFmtId="0" fontId="0" fillId="0" borderId="14" xfId="0" applyBorder="1" applyAlignment="1">
      <alignment vertical="top"/>
    </xf>
    <xf numFmtId="0" fontId="0" fillId="0" borderId="14" xfId="0" applyBorder="1" applyAlignment="1">
      <alignment horizontal="center" vertical="top"/>
    </xf>
    <xf numFmtId="166" fontId="0" fillId="0" borderId="14" xfId="1" applyNumberFormat="1" applyFont="1" applyBorder="1" applyAlignment="1">
      <alignment vertical="top"/>
    </xf>
    <xf numFmtId="166" fontId="0" fillId="0" borderId="14" xfId="0" applyNumberFormat="1" applyBorder="1" applyAlignment="1">
      <alignment horizontal="left" vertical="top"/>
    </xf>
    <xf numFmtId="166" fontId="0" fillId="0" borderId="14" xfId="1" applyNumberFormat="1" applyFont="1" applyBorder="1" applyAlignment="1">
      <alignment horizontal="left" vertical="top"/>
    </xf>
    <xf numFmtId="0" fontId="0" fillId="0" borderId="14" xfId="0" applyBorder="1" applyAlignment="1">
      <alignment vertical="top" wrapText="1"/>
    </xf>
    <xf numFmtId="0" fontId="19" fillId="0" borderId="22" xfId="0" applyFont="1" applyFill="1" applyBorder="1" applyAlignment="1">
      <alignment vertical="top"/>
    </xf>
    <xf numFmtId="0" fontId="19" fillId="0" borderId="22" xfId="0" applyFont="1" applyFill="1" applyBorder="1" applyAlignment="1">
      <alignment horizontal="left" vertical="top"/>
    </xf>
    <xf numFmtId="0" fontId="19" fillId="0" borderId="25" xfId="0" applyFont="1" applyFill="1" applyBorder="1" applyAlignment="1">
      <alignment horizontal="left" vertical="top"/>
    </xf>
    <xf numFmtId="0" fontId="19" fillId="0" borderId="26" xfId="0" applyFont="1" applyFill="1" applyBorder="1" applyAlignment="1">
      <alignment horizontal="center" vertical="top" wrapText="1"/>
    </xf>
    <xf numFmtId="166" fontId="18" fillId="3" borderId="4" xfId="1" applyNumberFormat="1" applyFont="1" applyFill="1" applyBorder="1" applyAlignment="1">
      <alignment horizontal="center" vertical="center"/>
    </xf>
    <xf numFmtId="0" fontId="24" fillId="0" borderId="18" xfId="0" applyFont="1" applyFill="1" applyBorder="1" applyAlignment="1">
      <alignment vertical="top"/>
    </xf>
    <xf numFmtId="0" fontId="24" fillId="0" borderId="19" xfId="0" quotePrefix="1" applyFont="1" applyBorder="1" applyAlignment="1">
      <alignment horizontal="center" vertical="top"/>
    </xf>
    <xf numFmtId="0" fontId="24" fillId="0" borderId="20" xfId="0" applyFont="1" applyBorder="1" applyAlignment="1">
      <alignment horizontal="left" vertical="top"/>
    </xf>
    <xf numFmtId="0" fontId="24" fillId="0" borderId="20" xfId="0" applyFont="1" applyBorder="1" applyAlignment="1">
      <alignment horizontal="center" vertical="top"/>
    </xf>
    <xf numFmtId="0" fontId="24" fillId="0" borderId="18" xfId="0" applyFont="1" applyBorder="1" applyAlignment="1">
      <alignment horizontal="center" vertical="top"/>
    </xf>
    <xf numFmtId="166" fontId="24" fillId="0" borderId="18" xfId="1" applyNumberFormat="1" applyFont="1" applyBorder="1" applyAlignment="1">
      <alignment vertical="top"/>
    </xf>
    <xf numFmtId="166" fontId="24" fillId="0" borderId="18" xfId="0" applyNumberFormat="1" applyFont="1" applyBorder="1" applyAlignment="1">
      <alignment horizontal="left" vertical="top"/>
    </xf>
    <xf numFmtId="166" fontId="24" fillId="0" borderId="18" xfId="1" applyNumberFormat="1" applyFont="1" applyBorder="1" applyAlignment="1">
      <alignment horizontal="left" vertical="top"/>
    </xf>
    <xf numFmtId="0" fontId="24" fillId="0" borderId="18" xfId="0" applyFont="1" applyBorder="1" applyAlignment="1">
      <alignment vertical="top" wrapText="1"/>
    </xf>
    <xf numFmtId="0" fontId="24" fillId="0" borderId="20" xfId="0" applyFont="1" applyBorder="1" applyAlignment="1">
      <alignment vertical="top" wrapText="1"/>
    </xf>
    <xf numFmtId="0" fontId="24" fillId="0" borderId="18" xfId="0" applyFont="1" applyBorder="1" applyAlignment="1">
      <alignment vertical="top"/>
    </xf>
    <xf numFmtId="0" fontId="24" fillId="0" borderId="23" xfId="0" quotePrefix="1" applyFont="1" applyBorder="1" applyAlignment="1">
      <alignment horizontal="center" vertical="top"/>
    </xf>
    <xf numFmtId="0" fontId="24" fillId="0" borderId="28" xfId="0" applyFont="1" applyBorder="1" applyAlignment="1">
      <alignment horizontal="left" vertical="top"/>
    </xf>
    <xf numFmtId="0" fontId="24" fillId="0" borderId="28" xfId="0" applyFont="1" applyBorder="1" applyAlignment="1">
      <alignment horizontal="center" vertical="top"/>
    </xf>
    <xf numFmtId="0" fontId="24" fillId="0" borderId="27" xfId="0" applyFont="1" applyBorder="1" applyAlignment="1">
      <alignment horizontal="center" vertical="top"/>
    </xf>
    <xf numFmtId="166" fontId="24" fillId="0" borderId="27" xfId="1" applyNumberFormat="1" applyFont="1" applyBorder="1" applyAlignment="1">
      <alignment vertical="top"/>
    </xf>
    <xf numFmtId="166" fontId="24" fillId="0" borderId="27" xfId="0" applyNumberFormat="1" applyFont="1" applyBorder="1" applyAlignment="1">
      <alignment horizontal="left" vertical="top"/>
    </xf>
    <xf numFmtId="166" fontId="24" fillId="0" borderId="27" xfId="1" applyNumberFormat="1" applyFont="1" applyBorder="1" applyAlignment="1">
      <alignment horizontal="left" vertical="top"/>
    </xf>
    <xf numFmtId="0" fontId="24" fillId="0" borderId="27" xfId="0" applyFont="1" applyBorder="1" applyAlignment="1">
      <alignment vertical="top" wrapText="1"/>
    </xf>
    <xf numFmtId="0" fontId="24" fillId="0" borderId="28" xfId="0" applyFont="1" applyBorder="1" applyAlignment="1">
      <alignment vertical="top" wrapText="1"/>
    </xf>
    <xf numFmtId="0" fontId="24" fillId="0" borderId="27" xfId="0" applyFont="1" applyBorder="1" applyAlignment="1">
      <alignment vertical="top"/>
    </xf>
    <xf numFmtId="0" fontId="18" fillId="3" borderId="24" xfId="0" applyFont="1" applyFill="1" applyBorder="1" applyAlignment="1">
      <alignment horizontal="center"/>
    </xf>
    <xf numFmtId="0" fontId="19" fillId="0" borderId="18" xfId="0" quotePrefix="1" applyFont="1" applyFill="1" applyBorder="1" applyAlignment="1">
      <alignment horizontal="center" vertical="top"/>
    </xf>
    <xf numFmtId="0" fontId="19" fillId="0" borderId="18" xfId="0" applyFont="1" applyFill="1" applyBorder="1" applyAlignment="1">
      <alignment horizontal="left" vertical="top"/>
    </xf>
    <xf numFmtId="0" fontId="19" fillId="0" borderId="18" xfId="0" applyFont="1" applyFill="1" applyBorder="1" applyAlignment="1">
      <alignment horizontal="center" vertical="top" wrapText="1"/>
    </xf>
    <xf numFmtId="0" fontId="13" fillId="0" borderId="32" xfId="0" applyFont="1" applyFill="1" applyBorder="1"/>
    <xf numFmtId="166" fontId="13" fillId="0" borderId="32" xfId="0" applyNumberFormat="1" applyFont="1" applyFill="1" applyBorder="1"/>
    <xf numFmtId="0" fontId="13" fillId="0" borderId="32" xfId="0" applyFont="1" applyFill="1" applyBorder="1" applyAlignment="1">
      <alignment horizontal="center" vertical="center"/>
    </xf>
    <xf numFmtId="166" fontId="19" fillId="0" borderId="18" xfId="0" applyNumberFormat="1" applyFont="1" applyFill="1" applyBorder="1" applyAlignment="1">
      <alignment wrapText="1"/>
    </xf>
    <xf numFmtId="166" fontId="0" fillId="0" borderId="0" xfId="0" applyNumberFormat="1" applyAlignment="1">
      <alignment horizontal="center" vertical="center"/>
    </xf>
    <xf numFmtId="166" fontId="14" fillId="0" borderId="0" xfId="0" applyNumberFormat="1" applyFont="1" applyAlignment="1"/>
    <xf numFmtId="164" fontId="14" fillId="0" borderId="0" xfId="5" applyFont="1"/>
    <xf numFmtId="0" fontId="0" fillId="0" borderId="3"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center" vertical="top"/>
    </xf>
    <xf numFmtId="0" fontId="0" fillId="0" borderId="6" xfId="0" applyBorder="1" applyAlignment="1">
      <alignment horizontal="center" vertical="top" wrapText="1"/>
    </xf>
    <xf numFmtId="0" fontId="4" fillId="0" borderId="0" xfId="0" applyFont="1" applyAlignment="1">
      <alignment horizontal="center" vertical="center"/>
    </xf>
    <xf numFmtId="0" fontId="19" fillId="0" borderId="13" xfId="0" applyFont="1" applyBorder="1" applyAlignment="1">
      <alignment horizontal="left" vertical="top"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3" borderId="5" xfId="0" applyFont="1" applyFill="1" applyBorder="1" applyAlignment="1">
      <alignment horizontal="center" vertical="center"/>
    </xf>
    <xf numFmtId="0" fontId="16" fillId="0" borderId="0" xfId="0" applyFont="1" applyAlignment="1">
      <alignment horizontal="center"/>
    </xf>
    <xf numFmtId="0" fontId="14" fillId="0" borderId="0" xfId="0" applyFont="1" applyAlignment="1">
      <alignment horizontal="center"/>
    </xf>
    <xf numFmtId="0" fontId="17" fillId="2" borderId="13" xfId="0" applyFont="1" applyFill="1" applyBorder="1" applyAlignment="1">
      <alignment horizontal="left" vertical="top" wrapText="1"/>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5" fillId="0" borderId="0" xfId="0" applyFont="1" applyAlignment="1">
      <alignment horizontal="center"/>
    </xf>
    <xf numFmtId="0" fontId="18" fillId="3" borderId="4" xfId="0" applyFont="1" applyFill="1" applyBorder="1" applyAlignment="1">
      <alignment horizontal="center" vertical="center"/>
    </xf>
    <xf numFmtId="0" fontId="17" fillId="0" borderId="1" xfId="0" applyFont="1" applyBorder="1" applyAlignment="1">
      <alignment horizontal="center" vertical="center" wrapText="1"/>
    </xf>
    <xf numFmtId="0" fontId="16"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8" fillId="2" borderId="24" xfId="0" applyFont="1" applyFill="1" applyBorder="1" applyAlignment="1">
      <alignment horizontal="center"/>
    </xf>
    <xf numFmtId="0" fontId="18" fillId="2" borderId="24" xfId="0" applyFont="1" applyFill="1" applyBorder="1" applyAlignment="1">
      <alignment horizontal="center" vertical="center"/>
    </xf>
    <xf numFmtId="166" fontId="18" fillId="2" borderId="24" xfId="1" applyNumberFormat="1" applyFont="1" applyFill="1" applyBorder="1" applyAlignment="1">
      <alignment horizontal="center" vertical="center"/>
    </xf>
    <xf numFmtId="0" fontId="17" fillId="0" borderId="18" xfId="0" applyFont="1" applyFill="1" applyBorder="1" applyAlignment="1">
      <alignment vertical="top"/>
    </xf>
    <xf numFmtId="0" fontId="19" fillId="0" borderId="18" xfId="0" quotePrefix="1" applyFont="1" applyFill="1" applyBorder="1" applyAlignment="1">
      <alignment vertical="top"/>
    </xf>
    <xf numFmtId="166" fontId="19" fillId="0" borderId="18" xfId="0" applyNumberFormat="1" applyFont="1" applyFill="1" applyBorder="1" applyAlignment="1">
      <alignment vertical="top"/>
    </xf>
    <xf numFmtId="0" fontId="18" fillId="0" borderId="27" xfId="0" applyFont="1" applyFill="1" applyBorder="1" applyAlignment="1">
      <alignment vertical="top"/>
    </xf>
    <xf numFmtId="166" fontId="18" fillId="0" borderId="27" xfId="1" applyNumberFormat="1" applyFont="1" applyFill="1" applyBorder="1" applyAlignment="1">
      <alignment vertical="top"/>
    </xf>
    <xf numFmtId="0" fontId="18" fillId="0" borderId="18" xfId="0" applyFont="1" applyFill="1" applyBorder="1" applyAlignment="1">
      <alignment vertical="top"/>
    </xf>
    <xf numFmtId="0" fontId="17" fillId="0" borderId="19" xfId="0" applyFont="1" applyFill="1" applyBorder="1" applyAlignment="1">
      <alignment horizontal="left" vertical="top"/>
    </xf>
    <xf numFmtId="0" fontId="17" fillId="0" borderId="21" xfId="0" applyFont="1" applyFill="1" applyBorder="1" applyAlignment="1">
      <alignment horizontal="left" vertical="top"/>
    </xf>
    <xf numFmtId="0" fontId="17" fillId="0" borderId="20" xfId="0" applyFont="1" applyFill="1" applyBorder="1" applyAlignment="1">
      <alignment horizontal="left" vertical="top"/>
    </xf>
    <xf numFmtId="166" fontId="25" fillId="0" borderId="32" xfId="0" applyNumberFormat="1" applyFont="1" applyFill="1" applyBorder="1"/>
    <xf numFmtId="166" fontId="19" fillId="0" borderId="30" xfId="0" applyNumberFormat="1" applyFont="1" applyFill="1" applyBorder="1" applyAlignment="1">
      <alignment wrapText="1"/>
    </xf>
    <xf numFmtId="166" fontId="19" fillId="0" borderId="1" xfId="0" applyNumberFormat="1" applyFont="1" applyFill="1" applyBorder="1" applyAlignment="1">
      <alignment vertical="top" wrapText="1"/>
    </xf>
    <xf numFmtId="0" fontId="19" fillId="0" borderId="20" xfId="0" applyFont="1" applyFill="1" applyBorder="1" applyAlignment="1">
      <alignment vertical="top" wrapText="1"/>
    </xf>
    <xf numFmtId="166" fontId="26" fillId="0" borderId="27" xfId="0" applyNumberFormat="1" applyFont="1" applyFill="1" applyBorder="1" applyAlignment="1">
      <alignment horizontal="left" vertical="top"/>
    </xf>
    <xf numFmtId="166" fontId="26" fillId="0" borderId="27" xfId="1" applyNumberFormat="1" applyFont="1" applyFill="1" applyBorder="1" applyAlignment="1">
      <alignment horizontal="left" vertical="top"/>
    </xf>
    <xf numFmtId="0" fontId="27" fillId="0" borderId="23" xfId="0" quotePrefix="1" applyFont="1" applyFill="1" applyBorder="1" applyAlignment="1">
      <alignment horizontal="center" vertical="top"/>
    </xf>
    <xf numFmtId="0" fontId="27" fillId="0" borderId="20" xfId="0" applyFont="1" applyFill="1" applyBorder="1" applyAlignment="1">
      <alignment horizontal="left" vertical="top"/>
    </xf>
    <xf numFmtId="0" fontId="27" fillId="0" borderId="20" xfId="0" applyFont="1" applyFill="1" applyBorder="1" applyAlignment="1">
      <alignment horizontal="center" vertical="top"/>
    </xf>
    <xf numFmtId="0" fontId="27" fillId="0" borderId="18" xfId="0" applyFont="1" applyFill="1" applyBorder="1" applyAlignment="1">
      <alignment horizontal="center" vertical="top"/>
    </xf>
    <xf numFmtId="166" fontId="27" fillId="0" borderId="18" xfId="1" applyNumberFormat="1" applyFont="1" applyFill="1" applyBorder="1" applyAlignment="1">
      <alignment vertical="top"/>
    </xf>
    <xf numFmtId="166" fontId="27" fillId="0" borderId="27" xfId="0" applyNumberFormat="1" applyFont="1" applyFill="1" applyBorder="1" applyAlignment="1">
      <alignment horizontal="left" vertical="top"/>
    </xf>
    <xf numFmtId="166" fontId="27" fillId="0" borderId="27" xfId="1" applyNumberFormat="1" applyFont="1" applyFill="1" applyBorder="1" applyAlignment="1">
      <alignment horizontal="left" vertical="top"/>
    </xf>
    <xf numFmtId="0" fontId="27" fillId="0" borderId="18" xfId="0" applyFont="1" applyFill="1" applyBorder="1" applyAlignment="1">
      <alignment vertical="top" wrapText="1"/>
    </xf>
    <xf numFmtId="0" fontId="27" fillId="0" borderId="20" xfId="0" applyFont="1" applyFill="1" applyBorder="1" applyAlignment="1">
      <alignment vertical="top" wrapText="1"/>
    </xf>
    <xf numFmtId="0" fontId="26" fillId="0" borderId="28" xfId="0" applyFont="1" applyFill="1" applyBorder="1" applyAlignment="1">
      <alignment horizontal="left" vertical="top"/>
    </xf>
    <xf numFmtId="0" fontId="26" fillId="0" borderId="28" xfId="0" applyFont="1" applyFill="1" applyBorder="1" applyAlignment="1">
      <alignment horizontal="center" vertical="top"/>
    </xf>
    <xf numFmtId="0" fontId="26" fillId="0" borderId="27" xfId="0" applyFont="1" applyFill="1" applyBorder="1" applyAlignment="1">
      <alignment horizontal="center" vertical="top"/>
    </xf>
    <xf numFmtId="166" fontId="26" fillId="0" borderId="27" xfId="1" applyNumberFormat="1" applyFont="1" applyFill="1" applyBorder="1" applyAlignment="1">
      <alignment vertical="top"/>
    </xf>
    <xf numFmtId="0" fontId="26" fillId="0" borderId="27" xfId="0" applyFont="1" applyFill="1" applyBorder="1" applyAlignment="1">
      <alignment vertical="top" wrapText="1"/>
    </xf>
    <xf numFmtId="0" fontId="26" fillId="0" borderId="28" xfId="0" applyFont="1" applyFill="1" applyBorder="1" applyAlignment="1">
      <alignment vertical="top" wrapText="1"/>
    </xf>
    <xf numFmtId="0" fontId="14" fillId="0" borderId="0" xfId="0" applyFont="1" applyAlignment="1">
      <alignment horizontal="center"/>
    </xf>
    <xf numFmtId="0" fontId="18" fillId="3" borderId="26" xfId="0" applyFont="1" applyFill="1" applyBorder="1" applyAlignment="1">
      <alignment horizontal="center"/>
    </xf>
    <xf numFmtId="0" fontId="19" fillId="0" borderId="20" xfId="0" applyFont="1" applyFill="1" applyBorder="1"/>
    <xf numFmtId="166" fontId="19" fillId="0" borderId="20" xfId="0" applyNumberFormat="1" applyFont="1" applyFill="1" applyBorder="1" applyAlignment="1">
      <alignment wrapText="1"/>
    </xf>
    <xf numFmtId="166" fontId="19" fillId="0" borderId="29" xfId="0" applyNumberFormat="1" applyFont="1" applyFill="1" applyBorder="1" applyAlignment="1">
      <alignment wrapText="1"/>
    </xf>
    <xf numFmtId="166" fontId="19" fillId="0" borderId="13" xfId="0" applyNumberFormat="1" applyFont="1" applyFill="1" applyBorder="1" applyAlignment="1">
      <alignment vertical="top" wrapText="1"/>
    </xf>
    <xf numFmtId="0" fontId="19" fillId="0" borderId="20" xfId="0" applyFont="1" applyFill="1" applyBorder="1" applyAlignment="1">
      <alignment wrapText="1"/>
    </xf>
    <xf numFmtId="166" fontId="19" fillId="0" borderId="20" xfId="0" applyNumberFormat="1" applyFont="1" applyFill="1" applyBorder="1" applyAlignment="1">
      <alignment vertical="top" wrapText="1"/>
    </xf>
    <xf numFmtId="166" fontId="18" fillId="3" borderId="1" xfId="1" applyNumberFormat="1" applyFont="1" applyFill="1" applyBorder="1" applyAlignment="1">
      <alignment horizontal="center" vertical="center"/>
    </xf>
    <xf numFmtId="0" fontId="31" fillId="0" borderId="0" xfId="0" applyFont="1"/>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3" fillId="3" borderId="4" xfId="0" applyFont="1" applyFill="1" applyBorder="1" applyAlignment="1">
      <alignment horizontal="center" vertical="center"/>
    </xf>
    <xf numFmtId="0" fontId="33" fillId="3" borderId="5" xfId="0" applyFont="1" applyFill="1" applyBorder="1" applyAlignment="1">
      <alignment horizontal="center" vertical="center"/>
    </xf>
    <xf numFmtId="166" fontId="33" fillId="3" borderId="4" xfId="1" applyNumberFormat="1" applyFont="1" applyFill="1" applyBorder="1" applyAlignment="1">
      <alignment horizontal="center" vertical="center"/>
    </xf>
    <xf numFmtId="0" fontId="33" fillId="0" borderId="1" xfId="0" applyFont="1" applyBorder="1" applyAlignment="1">
      <alignment horizontal="center" vertical="top"/>
    </xf>
    <xf numFmtId="0" fontId="28" fillId="0" borderId="1" xfId="0" applyFont="1" applyBorder="1" applyAlignment="1">
      <alignment horizontal="left" vertical="top" wrapText="1"/>
    </xf>
    <xf numFmtId="0" fontId="28" fillId="0" borderId="11" xfId="0" applyFont="1" applyBorder="1" applyAlignment="1">
      <alignment horizontal="left" vertical="top"/>
    </xf>
    <xf numFmtId="0" fontId="28" fillId="0" borderId="13" xfId="0" applyFont="1" applyBorder="1" applyAlignment="1">
      <alignment horizontal="left" vertical="top" wrapText="1"/>
    </xf>
    <xf numFmtId="0" fontId="28" fillId="0" borderId="13" xfId="0" applyFont="1" applyBorder="1" applyAlignment="1">
      <alignment horizontal="center" vertical="top"/>
    </xf>
    <xf numFmtId="0" fontId="28" fillId="0" borderId="1" xfId="0" applyFont="1" applyBorder="1" applyAlignment="1">
      <alignment horizontal="center" vertical="top"/>
    </xf>
    <xf numFmtId="166" fontId="28" fillId="0" borderId="1" xfId="1" applyNumberFormat="1" applyFont="1" applyBorder="1" applyAlignment="1">
      <alignment vertical="top"/>
    </xf>
    <xf numFmtId="166" fontId="28" fillId="0" borderId="1" xfId="0" applyNumberFormat="1" applyFont="1" applyBorder="1" applyAlignment="1">
      <alignment horizontal="left" vertical="top"/>
    </xf>
    <xf numFmtId="166" fontId="28" fillId="0" borderId="1" xfId="1" applyNumberFormat="1" applyFont="1" applyBorder="1" applyAlignment="1">
      <alignment horizontal="left" vertical="top"/>
    </xf>
    <xf numFmtId="0" fontId="28" fillId="0" borderId="1" xfId="0" applyFont="1" applyBorder="1"/>
    <xf numFmtId="0" fontId="28" fillId="0" borderId="12" xfId="0" applyFont="1" applyBorder="1"/>
    <xf numFmtId="0" fontId="31" fillId="0" borderId="0" xfId="0" applyFont="1" applyBorder="1"/>
    <xf numFmtId="0" fontId="32" fillId="2" borderId="1" xfId="0" applyFont="1" applyFill="1" applyBorder="1" applyAlignment="1">
      <alignment horizontal="center" vertical="top"/>
    </xf>
    <xf numFmtId="0" fontId="32" fillId="2" borderId="1" xfId="0" applyFont="1" applyFill="1" applyBorder="1" applyAlignment="1">
      <alignment horizontal="left" vertical="top" wrapText="1"/>
    </xf>
    <xf numFmtId="0" fontId="32" fillId="2" borderId="11" xfId="0" applyFont="1" applyFill="1" applyBorder="1" applyAlignment="1">
      <alignment horizontal="center" vertical="top"/>
    </xf>
    <xf numFmtId="0" fontId="32" fillId="2" borderId="13" xfId="0" applyFont="1" applyFill="1" applyBorder="1" applyAlignment="1">
      <alignment horizontal="left" vertical="top" wrapText="1"/>
    </xf>
    <xf numFmtId="0" fontId="32" fillId="2" borderId="13" xfId="0" applyFont="1" applyFill="1" applyBorder="1" applyAlignment="1">
      <alignment horizontal="center" vertical="top"/>
    </xf>
    <xf numFmtId="166" fontId="32" fillId="2" borderId="1" xfId="1" applyNumberFormat="1" applyFont="1" applyFill="1" applyBorder="1" applyAlignment="1">
      <alignment vertical="top"/>
    </xf>
    <xf numFmtId="166" fontId="32" fillId="2" borderId="1" xfId="0" applyNumberFormat="1" applyFont="1" applyFill="1" applyBorder="1" applyAlignment="1">
      <alignment horizontal="left" vertical="top"/>
    </xf>
    <xf numFmtId="166" fontId="32" fillId="2" borderId="1" xfId="1" applyNumberFormat="1" applyFont="1" applyFill="1" applyBorder="1" applyAlignment="1">
      <alignment horizontal="left" vertical="top"/>
    </xf>
    <xf numFmtId="0" fontId="32" fillId="2" borderId="12" xfId="0" applyFont="1" applyFill="1" applyBorder="1" applyAlignment="1">
      <alignment horizontal="center" vertical="top"/>
    </xf>
    <xf numFmtId="166" fontId="32" fillId="2" borderId="1" xfId="0" applyNumberFormat="1" applyFont="1" applyFill="1" applyBorder="1" applyAlignment="1">
      <alignment vertical="top"/>
    </xf>
    <xf numFmtId="0" fontId="28" fillId="0" borderId="7" xfId="0" applyFont="1" applyBorder="1"/>
    <xf numFmtId="0" fontId="28" fillId="0" borderId="3" xfId="0" applyFont="1" applyBorder="1" applyAlignment="1">
      <alignment horizontal="left"/>
    </xf>
    <xf numFmtId="0" fontId="28" fillId="0" borderId="0" xfId="0" applyFont="1" applyBorder="1" applyAlignment="1">
      <alignment horizontal="left"/>
    </xf>
    <xf numFmtId="0" fontId="28" fillId="0" borderId="6" xfId="0" applyFont="1" applyBorder="1" applyAlignment="1">
      <alignment horizontal="left"/>
    </xf>
    <xf numFmtId="0" fontId="28" fillId="0" borderId="7" xfId="0" applyFont="1" applyBorder="1" applyAlignment="1">
      <alignment horizontal="center" wrapText="1"/>
    </xf>
    <xf numFmtId="0" fontId="28" fillId="0" borderId="23" xfId="0" quotePrefix="1" applyFont="1" applyBorder="1" applyAlignment="1">
      <alignment horizontal="center" vertical="top"/>
    </xf>
    <xf numFmtId="0" fontId="28" fillId="0" borderId="28" xfId="0" applyFont="1" applyBorder="1" applyAlignment="1">
      <alignment horizontal="left" vertical="top" wrapText="1"/>
    </xf>
    <xf numFmtId="0" fontId="28" fillId="0" borderId="28" xfId="0" applyFont="1" applyBorder="1" applyAlignment="1">
      <alignment horizontal="center" vertical="top"/>
    </xf>
    <xf numFmtId="0" fontId="28" fillId="0" borderId="27" xfId="0" applyFont="1" applyBorder="1" applyAlignment="1">
      <alignment horizontal="center" vertical="top"/>
    </xf>
    <xf numFmtId="166" fontId="28" fillId="0" borderId="27" xfId="1" applyNumberFormat="1" applyFont="1" applyBorder="1" applyAlignment="1">
      <alignment vertical="top"/>
    </xf>
    <xf numFmtId="166" fontId="28" fillId="0" borderId="27" xfId="0" applyNumberFormat="1" applyFont="1" applyBorder="1" applyAlignment="1">
      <alignment horizontal="left" vertical="top"/>
    </xf>
    <xf numFmtId="166" fontId="28" fillId="0" borderId="27" xfId="1" applyNumberFormat="1" applyFont="1" applyBorder="1" applyAlignment="1">
      <alignment horizontal="left" vertical="top"/>
    </xf>
    <xf numFmtId="0" fontId="28" fillId="0" borderId="27" xfId="0" applyFont="1" applyBorder="1"/>
    <xf numFmtId="0" fontId="28" fillId="0" borderId="15" xfId="0" applyFont="1" applyBorder="1"/>
    <xf numFmtId="164" fontId="28" fillId="0" borderId="6" xfId="5" applyFont="1" applyBorder="1" applyAlignment="1">
      <alignment horizontal="left"/>
    </xf>
    <xf numFmtId="0" fontId="28" fillId="0" borderId="31" xfId="0" quotePrefix="1" applyFont="1" applyBorder="1" applyAlignment="1">
      <alignment horizontal="center" vertical="top"/>
    </xf>
    <xf numFmtId="0" fontId="28" fillId="0" borderId="20" xfId="0" applyFont="1" applyBorder="1" applyAlignment="1">
      <alignment horizontal="left" vertical="top" wrapText="1"/>
    </xf>
    <xf numFmtId="0" fontId="28" fillId="0" borderId="20" xfId="0" applyFont="1" applyBorder="1" applyAlignment="1">
      <alignment horizontal="center" vertical="top"/>
    </xf>
    <xf numFmtId="0" fontId="28" fillId="0" borderId="18" xfId="0" applyFont="1" applyBorder="1" applyAlignment="1">
      <alignment horizontal="center" vertical="top"/>
    </xf>
    <xf numFmtId="0" fontId="28" fillId="0" borderId="18" xfId="0" applyFont="1" applyBorder="1" applyAlignment="1">
      <alignment wrapText="1"/>
    </xf>
    <xf numFmtId="0" fontId="28" fillId="0" borderId="20" xfId="0" applyFont="1" applyBorder="1" applyAlignment="1">
      <alignment wrapText="1"/>
    </xf>
    <xf numFmtId="0" fontId="28" fillId="0" borderId="18" xfId="0" applyFont="1" applyBorder="1"/>
    <xf numFmtId="166" fontId="28" fillId="0" borderId="6" xfId="0" applyNumberFormat="1" applyFont="1" applyBorder="1" applyAlignment="1">
      <alignment horizontal="left"/>
    </xf>
    <xf numFmtId="0" fontId="28" fillId="0" borderId="6" xfId="0" applyFont="1" applyBorder="1" applyAlignment="1">
      <alignment horizontal="left" vertical="top"/>
    </xf>
    <xf numFmtId="0" fontId="28" fillId="0" borderId="6" xfId="0" applyFont="1" applyBorder="1" applyAlignment="1">
      <alignment horizontal="center" vertical="top"/>
    </xf>
    <xf numFmtId="0" fontId="28" fillId="0" borderId="7" xfId="0" applyFont="1" applyBorder="1" applyAlignment="1">
      <alignment horizontal="center" vertical="top"/>
    </xf>
    <xf numFmtId="0" fontId="28" fillId="0" borderId="20" xfId="0" applyFont="1" applyBorder="1" applyAlignment="1">
      <alignment horizontal="left" vertical="top"/>
    </xf>
    <xf numFmtId="0" fontId="28" fillId="0" borderId="29" xfId="0" applyFont="1" applyBorder="1" applyAlignment="1">
      <alignment horizontal="left" vertical="top" wrapText="1"/>
    </xf>
    <xf numFmtId="0" fontId="28" fillId="0" borderId="29" xfId="0" applyFont="1" applyBorder="1" applyAlignment="1">
      <alignment horizontal="center" vertical="top"/>
    </xf>
    <xf numFmtId="0" fontId="28" fillId="0" borderId="30" xfId="0" applyFont="1" applyBorder="1" applyAlignment="1">
      <alignment horizontal="center" vertical="top"/>
    </xf>
    <xf numFmtId="166" fontId="28" fillId="0" borderId="7" xfId="1" applyNumberFormat="1" applyFont="1" applyBorder="1" applyAlignment="1">
      <alignment vertical="top"/>
    </xf>
    <xf numFmtId="166" fontId="28" fillId="0" borderId="7" xfId="0" applyNumberFormat="1" applyFont="1" applyBorder="1" applyAlignment="1">
      <alignment horizontal="left" vertical="top"/>
    </xf>
    <xf numFmtId="166" fontId="28" fillId="0" borderId="7" xfId="1" applyNumberFormat="1" applyFont="1" applyBorder="1" applyAlignment="1">
      <alignment horizontal="left" vertical="top"/>
    </xf>
    <xf numFmtId="0" fontId="28" fillId="0" borderId="30" xfId="0" applyFont="1" applyBorder="1" applyAlignment="1">
      <alignment wrapText="1"/>
    </xf>
    <xf numFmtId="0" fontId="28" fillId="0" borderId="29" xfId="0" applyFont="1" applyBorder="1" applyAlignment="1">
      <alignment wrapText="1"/>
    </xf>
    <xf numFmtId="0" fontId="28" fillId="0" borderId="30" xfId="0" applyFont="1" applyBorder="1"/>
    <xf numFmtId="0" fontId="32" fillId="2" borderId="11" xfId="0" applyFont="1" applyFill="1" applyBorder="1" applyAlignment="1">
      <alignment horizontal="left" vertical="top"/>
    </xf>
    <xf numFmtId="0" fontId="32" fillId="2" borderId="12" xfId="0" applyFont="1" applyFill="1" applyBorder="1" applyAlignment="1">
      <alignment horizontal="left" vertical="top"/>
    </xf>
    <xf numFmtId="0" fontId="32" fillId="2" borderId="13" xfId="0" applyFont="1" applyFill="1" applyBorder="1" applyAlignment="1">
      <alignment horizontal="left" vertical="top"/>
    </xf>
    <xf numFmtId="0" fontId="32" fillId="2" borderId="1" xfId="0" applyFont="1" applyFill="1" applyBorder="1" applyAlignment="1">
      <alignment horizontal="center" vertical="top" wrapText="1"/>
    </xf>
    <xf numFmtId="0" fontId="32" fillId="2" borderId="13" xfId="0" applyFont="1" applyFill="1" applyBorder="1" applyAlignment="1">
      <alignment horizontal="center" vertical="top" wrapText="1"/>
    </xf>
    <xf numFmtId="0" fontId="32" fillId="2" borderId="1" xfId="0" applyFont="1" applyFill="1" applyBorder="1" applyAlignment="1">
      <alignment vertical="top"/>
    </xf>
    <xf numFmtId="0" fontId="28" fillId="0" borderId="7" xfId="0" applyFont="1" applyBorder="1" applyAlignment="1">
      <alignment vertical="top"/>
    </xf>
    <xf numFmtId="0" fontId="28" fillId="0" borderId="3" xfId="0" applyFont="1" applyBorder="1" applyAlignment="1">
      <alignment horizontal="left" vertical="top"/>
    </xf>
    <xf numFmtId="0" fontId="28" fillId="0" borderId="0" xfId="0" applyFont="1" applyBorder="1" applyAlignment="1">
      <alignment horizontal="left" vertical="top"/>
    </xf>
    <xf numFmtId="164" fontId="28" fillId="0" borderId="6" xfId="5" applyNumberFormat="1" applyFont="1" applyBorder="1" applyAlignment="1">
      <alignment horizontal="left" vertical="top"/>
    </xf>
    <xf numFmtId="0" fontId="28" fillId="0" borderId="7" xfId="0" applyFont="1" applyBorder="1" applyAlignment="1">
      <alignment horizontal="center" vertical="top" wrapText="1"/>
    </xf>
    <xf numFmtId="0" fontId="28" fillId="0" borderId="19" xfId="0" quotePrefix="1" applyFont="1" applyBorder="1" applyAlignment="1">
      <alignment horizontal="center" vertical="top"/>
    </xf>
    <xf numFmtId="166" fontId="28" fillId="0" borderId="18" xfId="1" applyNumberFormat="1" applyFont="1" applyBorder="1" applyAlignment="1">
      <alignment vertical="top"/>
    </xf>
    <xf numFmtId="0" fontId="28" fillId="0" borderId="18" xfId="0" applyFont="1" applyBorder="1" applyAlignment="1">
      <alignment vertical="top" wrapText="1"/>
    </xf>
    <xf numFmtId="0" fontId="28" fillId="0" borderId="20" xfId="0" applyFont="1" applyBorder="1" applyAlignment="1">
      <alignment vertical="top" wrapText="1"/>
    </xf>
    <xf numFmtId="0" fontId="28" fillId="0" borderId="28" xfId="0" applyFont="1" applyBorder="1" applyAlignment="1">
      <alignment vertical="top" wrapText="1"/>
    </xf>
    <xf numFmtId="0" fontId="28" fillId="0" borderId="27" xfId="0" applyFont="1" applyBorder="1" applyAlignment="1">
      <alignment vertical="top"/>
    </xf>
    <xf numFmtId="0" fontId="28" fillId="0" borderId="28" xfId="0" applyFont="1" applyBorder="1" applyAlignment="1">
      <alignment horizontal="left" vertical="top"/>
    </xf>
    <xf numFmtId="164" fontId="28" fillId="0" borderId="6" xfId="0" applyNumberFormat="1" applyFont="1" applyBorder="1" applyAlignment="1">
      <alignment horizontal="left" vertical="top"/>
    </xf>
    <xf numFmtId="0" fontId="28" fillId="0" borderId="18" xfId="0" applyFont="1" applyBorder="1" applyAlignment="1">
      <alignment vertical="top"/>
    </xf>
    <xf numFmtId="0" fontId="28" fillId="0" borderId="3" xfId="0" quotePrefix="1" applyFont="1" applyBorder="1" applyAlignment="1">
      <alignment horizontal="center" vertical="top"/>
    </xf>
    <xf numFmtId="0" fontId="28" fillId="0" borderId="29" xfId="0" applyFont="1" applyBorder="1" applyAlignment="1">
      <alignment horizontal="left" vertical="top"/>
    </xf>
    <xf numFmtId="166" fontId="28" fillId="0" borderId="30" xfId="1" applyNumberFormat="1" applyFont="1" applyBorder="1" applyAlignment="1">
      <alignment vertical="top"/>
    </xf>
    <xf numFmtId="0" fontId="28" fillId="0" borderId="30" xfId="0" applyFont="1" applyBorder="1" applyAlignment="1">
      <alignment vertical="top" wrapText="1"/>
    </xf>
    <xf numFmtId="0" fontId="28" fillId="0" borderId="29" xfId="0" applyFont="1" applyBorder="1" applyAlignment="1">
      <alignment vertical="top" wrapText="1"/>
    </xf>
    <xf numFmtId="0" fontId="28" fillId="0" borderId="30" xfId="0" applyFont="1" applyBorder="1" applyAlignment="1">
      <alignment vertical="top"/>
    </xf>
    <xf numFmtId="0" fontId="32" fillId="0" borderId="1" xfId="0" applyFont="1" applyFill="1" applyBorder="1" applyAlignment="1">
      <alignment vertical="top"/>
    </xf>
    <xf numFmtId="0" fontId="32" fillId="0" borderId="11" xfId="0" applyFont="1" applyFill="1" applyBorder="1" applyAlignment="1">
      <alignment horizontal="left" vertical="top"/>
    </xf>
    <xf numFmtId="0" fontId="32" fillId="0" borderId="12" xfId="0" applyFont="1" applyFill="1" applyBorder="1" applyAlignment="1">
      <alignment horizontal="left" vertical="top"/>
    </xf>
    <xf numFmtId="0" fontId="32" fillId="0" borderId="13" xfId="0" applyFont="1" applyFill="1" applyBorder="1" applyAlignment="1">
      <alignment horizontal="left" vertical="top"/>
    </xf>
    <xf numFmtId="0" fontId="32" fillId="0" borderId="1" xfId="0" applyFont="1" applyFill="1" applyBorder="1" applyAlignment="1">
      <alignment horizontal="left" vertical="top" wrapText="1"/>
    </xf>
    <xf numFmtId="0" fontId="32" fillId="2" borderId="1" xfId="0" applyFont="1" applyFill="1" applyBorder="1" applyAlignment="1">
      <alignment vertical="top" wrapText="1"/>
    </xf>
    <xf numFmtId="0" fontId="32" fillId="2" borderId="13" xfId="0" applyFont="1" applyFill="1" applyBorder="1" applyAlignment="1">
      <alignment vertical="top" wrapText="1"/>
    </xf>
    <xf numFmtId="0" fontId="32" fillId="0" borderId="23" xfId="0" quotePrefix="1" applyFont="1" applyBorder="1" applyAlignment="1">
      <alignment horizontal="center" vertical="top"/>
    </xf>
    <xf numFmtId="0" fontId="32" fillId="0" borderId="28" xfId="0" applyFont="1" applyBorder="1" applyAlignment="1">
      <alignment horizontal="left" vertical="top"/>
    </xf>
    <xf numFmtId="0" fontId="32" fillId="0" borderId="28" xfId="0" applyFont="1" applyBorder="1" applyAlignment="1">
      <alignment horizontal="center" vertical="top"/>
    </xf>
    <xf numFmtId="0" fontId="32" fillId="0" borderId="27" xfId="0" applyFont="1" applyBorder="1" applyAlignment="1">
      <alignment horizontal="center" vertical="top"/>
    </xf>
    <xf numFmtId="166" fontId="32" fillId="0" borderId="27" xfId="1" applyNumberFormat="1" applyFont="1" applyBorder="1" applyAlignment="1">
      <alignment vertical="top"/>
    </xf>
    <xf numFmtId="166" fontId="32" fillId="0" borderId="27" xfId="0" applyNumberFormat="1" applyFont="1" applyBorder="1" applyAlignment="1">
      <alignment horizontal="left" vertical="top"/>
    </xf>
    <xf numFmtId="166" fontId="32" fillId="0" borderId="27" xfId="1" applyNumberFormat="1" applyFont="1" applyBorder="1" applyAlignment="1">
      <alignment horizontal="left" vertical="top"/>
    </xf>
    <xf numFmtId="0" fontId="32" fillId="0" borderId="27" xfId="0" applyFont="1" applyBorder="1" applyAlignment="1">
      <alignment vertical="top" wrapText="1"/>
    </xf>
    <xf numFmtId="0" fontId="32" fillId="0" borderId="28" xfId="0" applyFont="1" applyBorder="1" applyAlignment="1">
      <alignment vertical="top" wrapText="1"/>
    </xf>
    <xf numFmtId="0" fontId="32" fillId="0" borderId="27" xfId="0" applyFont="1" applyBorder="1" applyAlignment="1">
      <alignment vertical="top"/>
    </xf>
    <xf numFmtId="0" fontId="32" fillId="0" borderId="23" xfId="0" quotePrefix="1" applyFont="1" applyFill="1" applyBorder="1" applyAlignment="1">
      <alignment horizontal="center" vertical="top"/>
    </xf>
    <xf numFmtId="0" fontId="32" fillId="0" borderId="20" xfId="0" applyFont="1" applyFill="1" applyBorder="1" applyAlignment="1">
      <alignment horizontal="left" vertical="top"/>
    </xf>
    <xf numFmtId="0" fontId="32" fillId="0" borderId="20" xfId="0" applyFont="1" applyFill="1" applyBorder="1" applyAlignment="1">
      <alignment horizontal="center" vertical="top"/>
    </xf>
    <xf numFmtId="0" fontId="32" fillId="0" borderId="18" xfId="0" applyFont="1" applyFill="1" applyBorder="1" applyAlignment="1">
      <alignment horizontal="center" vertical="top"/>
    </xf>
    <xf numFmtId="166" fontId="32" fillId="0" borderId="18" xfId="1" applyNumberFormat="1" applyFont="1" applyFill="1" applyBorder="1" applyAlignment="1">
      <alignment vertical="top"/>
    </xf>
    <xf numFmtId="166" fontId="32" fillId="0" borderId="27" xfId="0" applyNumberFormat="1" applyFont="1" applyFill="1" applyBorder="1" applyAlignment="1">
      <alignment horizontal="left" vertical="top"/>
    </xf>
    <xf numFmtId="166" fontId="32" fillId="0" borderId="27" xfId="1" applyNumberFormat="1" applyFont="1" applyFill="1" applyBorder="1" applyAlignment="1">
      <alignment horizontal="left" vertical="top"/>
    </xf>
    <xf numFmtId="0" fontId="32" fillId="0" borderId="18" xfId="0" applyFont="1" applyFill="1" applyBorder="1" applyAlignment="1">
      <alignment vertical="top" wrapText="1"/>
    </xf>
    <xf numFmtId="0" fontId="32" fillId="0" borderId="20" xfId="0" applyFont="1" applyFill="1" applyBorder="1" applyAlignment="1">
      <alignment vertical="top" wrapText="1"/>
    </xf>
    <xf numFmtId="0" fontId="32" fillId="0" borderId="18" xfId="0" applyFont="1" applyFill="1" applyBorder="1" applyAlignment="1">
      <alignment vertical="top"/>
    </xf>
    <xf numFmtId="0" fontId="32" fillId="0" borderId="20" xfId="0" applyFont="1" applyBorder="1" applyAlignment="1">
      <alignment horizontal="left" vertical="top"/>
    </xf>
    <xf numFmtId="0" fontId="32" fillId="0" borderId="20" xfId="0" applyFont="1" applyBorder="1" applyAlignment="1">
      <alignment horizontal="center" vertical="top"/>
    </xf>
    <xf numFmtId="0" fontId="32" fillId="0" borderId="18" xfId="0" applyFont="1" applyBorder="1" applyAlignment="1">
      <alignment horizontal="center" vertical="top"/>
    </xf>
    <xf numFmtId="166" fontId="32" fillId="0" borderId="18" xfId="1" applyNumberFormat="1" applyFont="1" applyBorder="1" applyAlignment="1">
      <alignment vertical="top"/>
    </xf>
    <xf numFmtId="0" fontId="32" fillId="0" borderId="18" xfId="0" applyFont="1" applyBorder="1" applyAlignment="1">
      <alignment vertical="top" wrapText="1"/>
    </xf>
    <xf numFmtId="0" fontId="32" fillId="0" borderId="20" xfId="0" applyFont="1" applyBorder="1" applyAlignment="1">
      <alignment vertical="top" wrapText="1"/>
    </xf>
    <xf numFmtId="0" fontId="32" fillId="0" borderId="18" xfId="0" applyFont="1" applyBorder="1" applyAlignment="1">
      <alignment vertical="top"/>
    </xf>
    <xf numFmtId="0" fontId="28" fillId="0" borderId="22" xfId="0" quotePrefix="1" applyFont="1" applyBorder="1" applyAlignment="1">
      <alignment horizontal="center" vertical="top"/>
    </xf>
    <xf numFmtId="0" fontId="28" fillId="0" borderId="26" xfId="0" applyFont="1" applyBorder="1" applyAlignment="1">
      <alignment horizontal="left" vertical="top"/>
    </xf>
    <xf numFmtId="0" fontId="28" fillId="0" borderId="26" xfId="0" applyFont="1" applyBorder="1" applyAlignment="1">
      <alignment horizontal="center" vertical="top"/>
    </xf>
    <xf numFmtId="0" fontId="28" fillId="0" borderId="24" xfId="0" applyFont="1" applyBorder="1" applyAlignment="1">
      <alignment horizontal="center" vertical="top"/>
    </xf>
    <xf numFmtId="166" fontId="28" fillId="0" borderId="24" xfId="1" applyNumberFormat="1" applyFont="1" applyBorder="1" applyAlignment="1">
      <alignment vertical="top"/>
    </xf>
    <xf numFmtId="166" fontId="28" fillId="0" borderId="24" xfId="0" applyNumberFormat="1" applyFont="1" applyBorder="1" applyAlignment="1">
      <alignment horizontal="left" vertical="top"/>
    </xf>
    <xf numFmtId="166" fontId="28" fillId="0" borderId="24" xfId="1" applyNumberFormat="1" applyFont="1" applyBorder="1" applyAlignment="1">
      <alignment horizontal="left" vertical="top"/>
    </xf>
    <xf numFmtId="0" fontId="28" fillId="0" borderId="24" xfId="0" applyFont="1" applyBorder="1"/>
    <xf numFmtId="0" fontId="28" fillId="0" borderId="25" xfId="0" applyFont="1" applyBorder="1"/>
    <xf numFmtId="0" fontId="28" fillId="0" borderId="24" xfId="0" applyFont="1" applyBorder="1" applyAlignment="1">
      <alignment vertical="top"/>
    </xf>
    <xf numFmtId="0" fontId="32" fillId="0" borderId="19" xfId="0" quotePrefix="1" applyFont="1" applyBorder="1" applyAlignment="1">
      <alignment horizontal="center" vertical="top"/>
    </xf>
    <xf numFmtId="166" fontId="32" fillId="0" borderId="18" xfId="0" applyNumberFormat="1" applyFont="1" applyBorder="1" applyAlignment="1">
      <alignment horizontal="left" vertical="top"/>
    </xf>
    <xf numFmtId="166" fontId="32" fillId="0" borderId="18" xfId="1" applyNumberFormat="1" applyFont="1" applyBorder="1" applyAlignment="1">
      <alignment horizontal="left" vertical="top"/>
    </xf>
    <xf numFmtId="0" fontId="32" fillId="0" borderId="29" xfId="0" applyFont="1" applyBorder="1" applyAlignment="1">
      <alignment vertical="top" wrapText="1"/>
    </xf>
    <xf numFmtId="0" fontId="32" fillId="0" borderId="6" xfId="0" applyFont="1" applyBorder="1" applyAlignment="1">
      <alignment vertical="top" wrapText="1"/>
    </xf>
    <xf numFmtId="166" fontId="28" fillId="0" borderId="18" xfId="0" applyNumberFormat="1" applyFont="1" applyBorder="1" applyAlignment="1">
      <alignment horizontal="left" vertical="top"/>
    </xf>
    <xf numFmtId="166" fontId="28" fillId="0" borderId="18" xfId="1" applyNumberFormat="1" applyFont="1" applyBorder="1" applyAlignment="1">
      <alignment horizontal="left" vertical="top"/>
    </xf>
    <xf numFmtId="0" fontId="28" fillId="0" borderId="3" xfId="0" applyFont="1" applyBorder="1" applyAlignment="1">
      <alignment vertical="top"/>
    </xf>
    <xf numFmtId="0" fontId="28" fillId="0" borderId="9" xfId="0" applyFont="1" applyBorder="1" applyAlignment="1">
      <alignment horizontal="left" vertical="top"/>
    </xf>
    <xf numFmtId="0" fontId="28" fillId="0" borderId="14" xfId="0" applyFont="1" applyBorder="1" applyAlignment="1">
      <alignment horizontal="left" vertical="top"/>
    </xf>
    <xf numFmtId="0" fontId="28" fillId="0" borderId="10" xfId="0" applyFont="1" applyBorder="1" applyAlignment="1">
      <alignment horizontal="left" vertical="top"/>
    </xf>
    <xf numFmtId="0" fontId="28" fillId="0" borderId="10" xfId="0" applyFont="1" applyBorder="1" applyAlignment="1">
      <alignment horizontal="center" vertical="top" wrapText="1"/>
    </xf>
    <xf numFmtId="0" fontId="28" fillId="0" borderId="7" xfId="0" applyFont="1" applyBorder="1" applyAlignment="1">
      <alignment vertical="top" wrapText="1"/>
    </xf>
    <xf numFmtId="0" fontId="28" fillId="0" borderId="6" xfId="0" applyFont="1" applyBorder="1" applyAlignment="1">
      <alignment vertical="top" wrapText="1"/>
    </xf>
    <xf numFmtId="0" fontId="32" fillId="0" borderId="11" xfId="0" applyFont="1" applyFill="1" applyBorder="1" applyAlignment="1">
      <alignment vertical="top"/>
    </xf>
    <xf numFmtId="0" fontId="28" fillId="0" borderId="22" xfId="0" applyFont="1" applyFill="1" applyBorder="1" applyAlignment="1">
      <alignment vertical="top"/>
    </xf>
    <xf numFmtId="0" fontId="28" fillId="0" borderId="22" xfId="0" applyFont="1" applyFill="1" applyBorder="1" applyAlignment="1">
      <alignment horizontal="left" vertical="top"/>
    </xf>
    <xf numFmtId="0" fontId="28" fillId="0" borderId="25" xfId="0" applyFont="1" applyFill="1" applyBorder="1" applyAlignment="1">
      <alignment horizontal="left" vertical="top"/>
    </xf>
    <xf numFmtId="0" fontId="28" fillId="0" borderId="24" xfId="0" applyFont="1" applyBorder="1" applyAlignment="1">
      <alignment vertical="top" wrapText="1"/>
    </xf>
    <xf numFmtId="0" fontId="28" fillId="0" borderId="26" xfId="0" applyFont="1" applyBorder="1" applyAlignment="1">
      <alignment vertical="top" wrapText="1"/>
    </xf>
    <xf numFmtId="0" fontId="28" fillId="0" borderId="3" xfId="0" applyFont="1" applyFill="1" applyBorder="1" applyAlignment="1">
      <alignment vertical="top"/>
    </xf>
    <xf numFmtId="0" fontId="28" fillId="0" borderId="3" xfId="0" applyFont="1" applyFill="1" applyBorder="1" applyAlignment="1">
      <alignment horizontal="left" vertical="top"/>
    </xf>
    <xf numFmtId="0" fontId="28" fillId="0" borderId="0" xfId="0" applyFont="1" applyFill="1" applyBorder="1" applyAlignment="1">
      <alignment horizontal="left" vertical="top"/>
    </xf>
    <xf numFmtId="0" fontId="28" fillId="0" borderId="33" xfId="0" quotePrefix="1" applyFont="1" applyBorder="1" applyAlignment="1">
      <alignment horizontal="center" vertical="top"/>
    </xf>
    <xf numFmtId="0" fontId="28" fillId="0" borderId="34" xfId="0" applyFont="1" applyBorder="1" applyAlignment="1">
      <alignment horizontal="left" vertical="top"/>
    </xf>
    <xf numFmtId="0" fontId="28" fillId="0" borderId="34" xfId="0" applyFont="1" applyBorder="1" applyAlignment="1">
      <alignment horizontal="center" vertical="top"/>
    </xf>
    <xf numFmtId="0" fontId="28" fillId="0" borderId="32" xfId="0" applyFont="1" applyBorder="1" applyAlignment="1">
      <alignment horizontal="center" vertical="top"/>
    </xf>
    <xf numFmtId="166" fontId="28" fillId="0" borderId="32" xfId="1" applyNumberFormat="1" applyFont="1" applyBorder="1" applyAlignment="1">
      <alignment vertical="top"/>
    </xf>
    <xf numFmtId="166" fontId="28" fillId="0" borderId="32" xfId="0" applyNumberFormat="1" applyFont="1" applyBorder="1" applyAlignment="1">
      <alignment horizontal="left" vertical="top"/>
    </xf>
    <xf numFmtId="166" fontId="28" fillId="0" borderId="32" xfId="1" applyNumberFormat="1" applyFont="1" applyBorder="1" applyAlignment="1">
      <alignment horizontal="left" vertical="top"/>
    </xf>
    <xf numFmtId="0" fontId="28" fillId="0" borderId="32" xfId="0" applyFont="1" applyBorder="1" applyAlignment="1">
      <alignment vertical="top" wrapText="1"/>
    </xf>
    <xf numFmtId="0" fontId="28" fillId="0" borderId="34" xfId="0" applyFont="1" applyBorder="1" applyAlignment="1">
      <alignment vertical="top" wrapText="1"/>
    </xf>
    <xf numFmtId="0" fontId="28" fillId="0" borderId="32" xfId="0" applyFont="1" applyBorder="1" applyAlignment="1">
      <alignment vertical="top"/>
    </xf>
    <xf numFmtId="166" fontId="28" fillId="0" borderId="30" xfId="0" applyNumberFormat="1" applyFont="1" applyBorder="1" applyAlignment="1">
      <alignment horizontal="left" vertical="top"/>
    </xf>
    <xf numFmtId="166" fontId="28" fillId="0" borderId="30" xfId="1" applyNumberFormat="1" applyFont="1" applyBorder="1" applyAlignment="1">
      <alignment horizontal="left" vertical="top"/>
    </xf>
    <xf numFmtId="166" fontId="32" fillId="0" borderId="24" xfId="0" applyNumberFormat="1" applyFont="1" applyFill="1" applyBorder="1" applyAlignment="1">
      <alignment horizontal="left" vertical="top"/>
    </xf>
    <xf numFmtId="166" fontId="32" fillId="0" borderId="24" xfId="1" applyNumberFormat="1" applyFont="1" applyFill="1" applyBorder="1" applyAlignment="1">
      <alignment horizontal="left" vertical="top"/>
    </xf>
    <xf numFmtId="0" fontId="31" fillId="0" borderId="3" xfId="0" applyFont="1" applyBorder="1" applyAlignment="1">
      <alignment vertical="top"/>
    </xf>
    <xf numFmtId="0" fontId="31" fillId="0" borderId="3" xfId="0" applyFont="1" applyBorder="1" applyAlignment="1">
      <alignment horizontal="left" vertical="top"/>
    </xf>
    <xf numFmtId="0" fontId="31" fillId="0" borderId="0" xfId="0" applyFont="1" applyBorder="1" applyAlignment="1">
      <alignment horizontal="left" vertical="top"/>
    </xf>
    <xf numFmtId="0" fontId="31" fillId="0" borderId="6" xfId="0" applyFont="1" applyBorder="1" applyAlignment="1">
      <alignment horizontal="left" vertical="top"/>
    </xf>
    <xf numFmtId="0" fontId="31" fillId="0" borderId="3" xfId="0" applyFont="1" applyBorder="1" applyAlignment="1">
      <alignment horizontal="center" vertical="top"/>
    </xf>
    <xf numFmtId="0" fontId="31" fillId="0" borderId="6" xfId="0" applyFont="1" applyBorder="1" applyAlignment="1">
      <alignment horizontal="center" vertical="top"/>
    </xf>
    <xf numFmtId="0" fontId="31" fillId="0" borderId="7" xfId="0" applyFont="1" applyBorder="1" applyAlignment="1">
      <alignment horizontal="center" vertical="top"/>
    </xf>
    <xf numFmtId="166" fontId="31" fillId="0" borderId="7" xfId="1" applyNumberFormat="1" applyFont="1" applyBorder="1" applyAlignment="1">
      <alignment vertical="top"/>
    </xf>
    <xf numFmtId="166" fontId="31" fillId="0" borderId="7" xfId="0" applyNumberFormat="1" applyFont="1" applyBorder="1" applyAlignment="1">
      <alignment horizontal="left" vertical="top"/>
    </xf>
    <xf numFmtId="166" fontId="31" fillId="0" borderId="7" xfId="1" applyNumberFormat="1" applyFont="1" applyBorder="1" applyAlignment="1">
      <alignment horizontal="left" vertical="top"/>
    </xf>
    <xf numFmtId="0" fontId="31" fillId="0" borderId="7" xfId="0" applyFont="1" applyBorder="1" applyAlignment="1">
      <alignment vertical="top" wrapText="1"/>
    </xf>
    <xf numFmtId="0" fontId="31" fillId="0" borderId="6" xfId="0" applyFont="1" applyBorder="1" applyAlignment="1">
      <alignment vertical="top" wrapText="1"/>
    </xf>
    <xf numFmtId="0" fontId="31" fillId="0" borderId="7" xfId="0" applyFont="1" applyBorder="1" applyAlignment="1">
      <alignment vertical="top"/>
    </xf>
    <xf numFmtId="0" fontId="31" fillId="0" borderId="0" xfId="0" applyFont="1" applyBorder="1" applyAlignment="1">
      <alignment vertical="top" wrapText="1"/>
    </xf>
    <xf numFmtId="0" fontId="31" fillId="0" borderId="14" xfId="0" applyFont="1" applyBorder="1" applyAlignment="1">
      <alignment horizontal="left" vertical="top"/>
    </xf>
    <xf numFmtId="0" fontId="31" fillId="0" borderId="19" xfId="0" applyFont="1" applyBorder="1" applyAlignment="1">
      <alignment vertical="top"/>
    </xf>
    <xf numFmtId="0" fontId="31" fillId="0" borderId="19" xfId="0" applyFont="1" applyBorder="1" applyAlignment="1">
      <alignment horizontal="left" vertical="top"/>
    </xf>
    <xf numFmtId="0" fontId="31" fillId="0" borderId="21" xfId="0" applyFont="1" applyBorder="1" applyAlignment="1">
      <alignment horizontal="left" vertical="top"/>
    </xf>
    <xf numFmtId="0" fontId="31" fillId="0" borderId="19" xfId="0" applyFont="1" applyBorder="1" applyAlignment="1">
      <alignment horizontal="center" vertical="top"/>
    </xf>
    <xf numFmtId="0" fontId="31" fillId="0" borderId="20" xfId="0" applyFont="1" applyBorder="1" applyAlignment="1">
      <alignment horizontal="left" vertical="top"/>
    </xf>
    <xf numFmtId="0" fontId="31" fillId="0" borderId="20" xfId="0" applyFont="1" applyBorder="1" applyAlignment="1">
      <alignment horizontal="center" vertical="top"/>
    </xf>
    <xf numFmtId="0" fontId="31" fillId="0" borderId="18" xfId="0" applyFont="1" applyBorder="1" applyAlignment="1">
      <alignment horizontal="center" vertical="top"/>
    </xf>
    <xf numFmtId="166" fontId="31" fillId="0" borderId="18" xfId="1" applyNumberFormat="1" applyFont="1" applyBorder="1" applyAlignment="1">
      <alignment vertical="top"/>
    </xf>
    <xf numFmtId="166" fontId="31" fillId="0" borderId="18" xfId="0" applyNumberFormat="1" applyFont="1" applyBorder="1" applyAlignment="1">
      <alignment horizontal="left" vertical="top"/>
    </xf>
    <xf numFmtId="166" fontId="31" fillId="0" borderId="18" xfId="1" applyNumberFormat="1" applyFont="1" applyBorder="1" applyAlignment="1">
      <alignment horizontal="left" vertical="top"/>
    </xf>
    <xf numFmtId="0" fontId="31" fillId="0" borderId="18" xfId="0" applyFont="1" applyBorder="1" applyAlignment="1">
      <alignment vertical="top" wrapText="1"/>
    </xf>
    <xf numFmtId="0" fontId="31" fillId="0" borderId="20" xfId="0" applyFont="1" applyBorder="1" applyAlignment="1">
      <alignment vertical="top" wrapText="1"/>
    </xf>
    <xf numFmtId="0" fontId="31" fillId="0" borderId="18" xfId="0" applyFont="1" applyBorder="1" applyAlignment="1">
      <alignment vertical="top"/>
    </xf>
    <xf numFmtId="0" fontId="31" fillId="0" borderId="9" xfId="0" applyFont="1" applyBorder="1" applyAlignment="1">
      <alignment horizontal="left" vertical="top"/>
    </xf>
    <xf numFmtId="0" fontId="31" fillId="0" borderId="9" xfId="0" applyFont="1" applyBorder="1" applyAlignment="1">
      <alignment horizontal="center" vertical="top"/>
    </xf>
    <xf numFmtId="166" fontId="31" fillId="0" borderId="8" xfId="0" applyNumberFormat="1" applyFont="1" applyBorder="1" applyAlignment="1">
      <alignment horizontal="left" vertical="top"/>
    </xf>
    <xf numFmtId="166" fontId="31" fillId="0" borderId="8" xfId="1" applyNumberFormat="1" applyFont="1" applyBorder="1" applyAlignment="1">
      <alignment horizontal="left" vertical="top"/>
    </xf>
    <xf numFmtId="0" fontId="31" fillId="0" borderId="8" xfId="0" applyFont="1" applyBorder="1" applyAlignment="1">
      <alignment vertical="top" wrapText="1"/>
    </xf>
    <xf numFmtId="0" fontId="21" fillId="0" borderId="1" xfId="0" applyFont="1" applyBorder="1"/>
    <xf numFmtId="166" fontId="21" fillId="0" borderId="1" xfId="0" applyNumberFormat="1" applyFont="1" applyBorder="1"/>
    <xf numFmtId="0" fontId="21" fillId="0" borderId="1" xfId="0" applyFont="1" applyBorder="1" applyAlignment="1">
      <alignment horizontal="center" vertical="center"/>
    </xf>
    <xf numFmtId="166" fontId="34" fillId="0" borderId="0" xfId="1" applyNumberFormat="1" applyFont="1"/>
    <xf numFmtId="0" fontId="31" fillId="0" borderId="0" xfId="0" applyFont="1" applyAlignment="1">
      <alignment horizontal="center" vertical="center"/>
    </xf>
    <xf numFmtId="166" fontId="31" fillId="0" borderId="0" xfId="1" applyNumberFormat="1" applyFont="1"/>
    <xf numFmtId="164" fontId="35" fillId="0" borderId="0" xfId="5" applyFont="1"/>
    <xf numFmtId="166" fontId="35" fillId="0" borderId="0" xfId="0" applyNumberFormat="1" applyFont="1" applyAlignment="1"/>
    <xf numFmtId="0" fontId="35" fillId="0" borderId="0" xfId="0" applyFont="1" applyAlignment="1">
      <alignment horizontal="center"/>
    </xf>
    <xf numFmtId="166" fontId="31" fillId="0" borderId="0" xfId="0" applyNumberFormat="1" applyFont="1"/>
    <xf numFmtId="0" fontId="36" fillId="0" borderId="0" xfId="0" applyFont="1" applyAlignment="1"/>
    <xf numFmtId="0" fontId="37" fillId="0" borderId="0" xfId="0" applyFont="1"/>
    <xf numFmtId="0" fontId="37" fillId="0" borderId="0" xfId="0" applyFont="1" applyAlignment="1">
      <alignment horizontal="center" vertical="center"/>
    </xf>
    <xf numFmtId="166" fontId="37" fillId="0" borderId="0" xfId="1" applyNumberFormat="1" applyFont="1"/>
    <xf numFmtId="0" fontId="38" fillId="0" borderId="0" xfId="0" applyFont="1" applyAlignment="1"/>
    <xf numFmtId="0" fontId="38" fillId="0" borderId="0" xfId="0" applyFont="1" applyAlignment="1">
      <alignment horizontal="center"/>
    </xf>
    <xf numFmtId="0" fontId="35" fillId="0" borderId="0" xfId="0" applyFont="1"/>
    <xf numFmtId="165" fontId="35" fillId="0" borderId="0" xfId="1" applyFont="1"/>
    <xf numFmtId="164" fontId="37" fillId="0" borderId="0" xfId="5" applyFont="1"/>
    <xf numFmtId="165" fontId="31" fillId="0" borderId="0" xfId="0" applyNumberFormat="1" applyFont="1"/>
    <xf numFmtId="0" fontId="39" fillId="0" borderId="0" xfId="0" applyFont="1" applyAlignment="1"/>
    <xf numFmtId="164" fontId="37" fillId="0" borderId="0" xfId="0" applyNumberFormat="1" applyFont="1"/>
    <xf numFmtId="0" fontId="40" fillId="0" borderId="0" xfId="0" applyFont="1" applyAlignment="1"/>
    <xf numFmtId="0" fontId="40" fillId="0" borderId="0" xfId="0" applyFont="1" applyAlignment="1">
      <alignment horizontal="center"/>
    </xf>
    <xf numFmtId="0" fontId="37" fillId="0" borderId="0" xfId="0" applyFont="1" applyAlignment="1"/>
    <xf numFmtId="0" fontId="35" fillId="0" borderId="0" xfId="0" applyFont="1" applyAlignment="1"/>
    <xf numFmtId="0" fontId="34" fillId="0" borderId="0" xfId="0" applyFont="1" applyAlignment="1"/>
    <xf numFmtId="164" fontId="31" fillId="0" borderId="0" xfId="5" applyFont="1" applyFill="1"/>
    <xf numFmtId="0" fontId="31" fillId="0" borderId="0" xfId="0" applyFont="1" applyFill="1"/>
    <xf numFmtId="164" fontId="31" fillId="0" borderId="0" xfId="0" applyNumberFormat="1" applyFont="1" applyFill="1"/>
    <xf numFmtId="167" fontId="31" fillId="0" borderId="0" xfId="5" applyNumberFormat="1" applyFont="1" applyFill="1"/>
    <xf numFmtId="166" fontId="34" fillId="0" borderId="0" xfId="0" applyNumberFormat="1" applyFont="1"/>
    <xf numFmtId="164" fontId="31" fillId="0" borderId="0" xfId="5" applyFont="1"/>
    <xf numFmtId="165" fontId="31" fillId="0" borderId="0" xfId="0" applyNumberFormat="1" applyFont="1" applyFill="1"/>
    <xf numFmtId="164" fontId="31" fillId="0" borderId="0" xfId="0" applyNumberFormat="1" applyFont="1"/>
    <xf numFmtId="0" fontId="41" fillId="0" borderId="0" xfId="0" applyFont="1" applyAlignment="1"/>
    <xf numFmtId="0" fontId="11" fillId="0" borderId="0" xfId="0" applyFont="1" applyFill="1"/>
    <xf numFmtId="0" fontId="45" fillId="0" borderId="0" xfId="0" applyFont="1" applyFill="1" applyAlignment="1">
      <alignment horizontal="center"/>
    </xf>
    <xf numFmtId="0" fontId="46" fillId="0" borderId="0" xfId="0" applyFont="1" applyFill="1" applyAlignment="1">
      <alignment horizontal="center"/>
    </xf>
    <xf numFmtId="165" fontId="11" fillId="0" borderId="0" xfId="0" applyNumberFormat="1" applyFont="1" applyFill="1"/>
    <xf numFmtId="0" fontId="47" fillId="0" borderId="0" xfId="0" applyFont="1" applyFill="1" applyAlignment="1">
      <alignment horizontal="center"/>
    </xf>
    <xf numFmtId="166" fontId="11" fillId="0" borderId="0" xfId="0" applyNumberFormat="1" applyFont="1" applyFill="1"/>
    <xf numFmtId="166" fontId="10" fillId="0" borderId="0" xfId="0" applyNumberFormat="1" applyFont="1" applyFill="1"/>
    <xf numFmtId="164" fontId="11" fillId="0" borderId="0" xfId="0" applyNumberFormat="1" applyFont="1" applyFill="1"/>
    <xf numFmtId="0" fontId="32" fillId="0" borderId="11" xfId="0" applyFont="1" applyBorder="1" applyAlignment="1">
      <alignment horizontal="center" vertical="center" wrapText="1"/>
    </xf>
    <xf numFmtId="0" fontId="33" fillId="3" borderId="2" xfId="0" applyFont="1" applyFill="1" applyBorder="1" applyAlignment="1">
      <alignment horizontal="center" vertical="center"/>
    </xf>
    <xf numFmtId="0" fontId="28" fillId="0" borderId="21" xfId="0" applyFont="1" applyBorder="1" applyAlignment="1">
      <alignment wrapText="1"/>
    </xf>
    <xf numFmtId="0" fontId="28" fillId="0" borderId="16" xfId="0" applyFont="1" applyBorder="1" applyAlignment="1">
      <alignment wrapText="1"/>
    </xf>
    <xf numFmtId="0" fontId="32" fillId="2" borderId="12" xfId="0" applyFont="1" applyFill="1" applyBorder="1" applyAlignment="1">
      <alignment horizontal="center" vertical="top" wrapText="1"/>
    </xf>
    <xf numFmtId="0" fontId="28" fillId="0" borderId="21" xfId="0" applyFont="1" applyBorder="1" applyAlignment="1">
      <alignment vertical="top" wrapText="1"/>
    </xf>
    <xf numFmtId="0" fontId="28" fillId="0" borderId="16" xfId="0" applyFont="1" applyBorder="1" applyAlignment="1">
      <alignment vertical="top" wrapText="1"/>
    </xf>
    <xf numFmtId="0" fontId="32" fillId="2" borderId="12" xfId="0" applyFont="1" applyFill="1" applyBorder="1" applyAlignment="1">
      <alignment vertical="top" wrapText="1"/>
    </xf>
    <xf numFmtId="0" fontId="32" fillId="0" borderId="15" xfId="0" applyFont="1" applyBorder="1" applyAlignment="1">
      <alignment vertical="top" wrapText="1"/>
    </xf>
    <xf numFmtId="0" fontId="32" fillId="0" borderId="21" xfId="0" applyFont="1" applyFill="1" applyBorder="1" applyAlignment="1">
      <alignment vertical="top" wrapText="1"/>
    </xf>
    <xf numFmtId="0" fontId="32" fillId="0" borderId="21" xfId="0" applyFont="1" applyBorder="1" applyAlignment="1">
      <alignment vertical="top" wrapText="1"/>
    </xf>
    <xf numFmtId="0" fontId="28" fillId="0" borderId="0" xfId="0" applyFont="1" applyBorder="1" applyAlignment="1">
      <alignment vertical="top" wrapText="1"/>
    </xf>
    <xf numFmtId="0" fontId="28" fillId="0" borderId="25" xfId="0" applyFont="1" applyBorder="1" applyAlignment="1">
      <alignment vertical="top" wrapText="1"/>
    </xf>
    <xf numFmtId="0" fontId="28" fillId="0" borderId="35" xfId="0" applyFont="1" applyBorder="1" applyAlignment="1">
      <alignment vertical="top" wrapText="1"/>
    </xf>
    <xf numFmtId="0" fontId="32" fillId="2" borderId="11" xfId="0" applyFont="1" applyFill="1" applyBorder="1" applyAlignment="1">
      <alignment vertical="top" wrapText="1"/>
    </xf>
    <xf numFmtId="0" fontId="31" fillId="0" borderId="21" xfId="0" applyFont="1" applyBorder="1" applyAlignment="1">
      <alignment vertical="top" wrapText="1"/>
    </xf>
    <xf numFmtId="0" fontId="21" fillId="0" borderId="11" xfId="0" applyFont="1" applyBorder="1"/>
    <xf numFmtId="166" fontId="32" fillId="2" borderId="13" xfId="0" applyNumberFormat="1" applyFont="1" applyFill="1" applyBorder="1" applyAlignment="1">
      <alignment horizontal="center" vertical="top"/>
    </xf>
    <xf numFmtId="0" fontId="28" fillId="0" borderId="28" xfId="0" applyFont="1" applyBorder="1"/>
    <xf numFmtId="166" fontId="21" fillId="0" borderId="13" xfId="0" applyNumberFormat="1" applyFont="1" applyBorder="1"/>
    <xf numFmtId="0" fontId="42" fillId="0" borderId="3" xfId="0" applyFont="1" applyFill="1" applyBorder="1" applyAlignment="1">
      <alignment horizontal="center" vertical="center" wrapText="1"/>
    </xf>
    <xf numFmtId="0" fontId="43" fillId="0" borderId="3" xfId="0" applyFont="1" applyFill="1" applyBorder="1" applyAlignment="1">
      <alignment horizontal="center" vertical="center"/>
    </xf>
    <xf numFmtId="0" fontId="29" fillId="0" borderId="3" xfId="0" applyFont="1" applyFill="1" applyBorder="1"/>
    <xf numFmtId="0" fontId="42" fillId="0" borderId="3" xfId="0" applyFont="1" applyFill="1" applyBorder="1" applyAlignment="1">
      <alignment horizontal="center" vertical="top"/>
    </xf>
    <xf numFmtId="0" fontId="29" fillId="0" borderId="3" xfId="0" applyFont="1" applyFill="1" applyBorder="1" applyAlignment="1">
      <alignment wrapText="1"/>
    </xf>
    <xf numFmtId="0" fontId="42" fillId="0" borderId="3" xfId="0" applyFont="1" applyFill="1" applyBorder="1" applyAlignment="1">
      <alignment horizontal="center" vertical="top" wrapText="1"/>
    </xf>
    <xf numFmtId="0" fontId="29" fillId="0" borderId="3" xfId="0" applyFont="1" applyFill="1" applyBorder="1" applyAlignment="1">
      <alignment vertical="top" wrapText="1"/>
    </xf>
    <xf numFmtId="0" fontId="42" fillId="0" borderId="3" xfId="0" applyFont="1" applyFill="1" applyBorder="1" applyAlignment="1">
      <alignment vertical="top" wrapText="1"/>
    </xf>
    <xf numFmtId="0" fontId="11" fillId="0" borderId="3" xfId="0" applyFont="1" applyFill="1" applyBorder="1" applyAlignment="1">
      <alignment vertical="top" wrapText="1"/>
    </xf>
    <xf numFmtId="0" fontId="44" fillId="0" borderId="3" xfId="0" applyFont="1" applyFill="1" applyBorder="1"/>
    <xf numFmtId="0" fontId="30" fillId="0" borderId="0" xfId="0" applyFont="1" applyAlignment="1"/>
    <xf numFmtId="0" fontId="30" fillId="0" borderId="0" xfId="0" applyFont="1" applyBorder="1" applyAlignment="1"/>
    <xf numFmtId="0" fontId="29" fillId="0" borderId="0" xfId="0" applyFont="1" applyFill="1" applyBorder="1" applyAlignment="1">
      <alignment vertical="top" wrapText="1"/>
    </xf>
    <xf numFmtId="0" fontId="28" fillId="0" borderId="17" xfId="0" applyFont="1" applyBorder="1" applyAlignment="1">
      <alignment vertical="top"/>
    </xf>
    <xf numFmtId="0" fontId="28" fillId="0" borderId="17" xfId="0" applyFont="1" applyBorder="1" applyAlignment="1">
      <alignment horizontal="left" vertical="top"/>
    </xf>
    <xf numFmtId="0" fontId="28" fillId="0" borderId="17" xfId="0" applyFont="1" applyBorder="1" applyAlignment="1">
      <alignment horizontal="center" vertical="top" wrapText="1"/>
    </xf>
    <xf numFmtId="0" fontId="28" fillId="0" borderId="17" xfId="0" quotePrefix="1" applyFont="1" applyBorder="1" applyAlignment="1">
      <alignment horizontal="center" vertical="top"/>
    </xf>
    <xf numFmtId="0" fontId="28" fillId="0" borderId="17" xfId="0" applyFont="1" applyBorder="1" applyAlignment="1">
      <alignment horizontal="center" vertical="top"/>
    </xf>
    <xf numFmtId="166" fontId="28" fillId="0" borderId="17" xfId="1" applyNumberFormat="1" applyFont="1" applyBorder="1" applyAlignment="1">
      <alignment vertical="top"/>
    </xf>
    <xf numFmtId="166" fontId="28" fillId="0" borderId="17" xfId="0" applyNumberFormat="1" applyFont="1" applyBorder="1" applyAlignment="1">
      <alignment horizontal="left" vertical="top"/>
    </xf>
    <xf numFmtId="166" fontId="28" fillId="0" borderId="17" xfId="1" applyNumberFormat="1" applyFont="1" applyBorder="1" applyAlignment="1">
      <alignment horizontal="left" vertical="top"/>
    </xf>
    <xf numFmtId="0" fontId="28" fillId="0" borderId="17" xfId="0" applyFont="1" applyBorder="1" applyAlignment="1">
      <alignment vertical="top" wrapText="1"/>
    </xf>
    <xf numFmtId="0" fontId="28" fillId="0" borderId="0" xfId="0" applyFont="1" applyBorder="1" applyAlignment="1">
      <alignment vertical="top"/>
    </xf>
    <xf numFmtId="0" fontId="28" fillId="0" borderId="0" xfId="0" applyFont="1" applyBorder="1" applyAlignment="1">
      <alignment horizontal="center" vertical="top" wrapText="1"/>
    </xf>
    <xf numFmtId="0" fontId="28" fillId="0" borderId="0" xfId="0" quotePrefix="1" applyFont="1" applyBorder="1" applyAlignment="1">
      <alignment horizontal="center" vertical="top"/>
    </xf>
    <xf numFmtId="0" fontId="28" fillId="0" borderId="0" xfId="0" applyFont="1" applyBorder="1" applyAlignment="1">
      <alignment horizontal="center" vertical="top"/>
    </xf>
    <xf numFmtId="166" fontId="28" fillId="0" borderId="0" xfId="1" applyNumberFormat="1" applyFont="1" applyBorder="1" applyAlignment="1">
      <alignment vertical="top"/>
    </xf>
    <xf numFmtId="166" fontId="28" fillId="0" borderId="0" xfId="0" applyNumberFormat="1" applyFont="1" applyBorder="1" applyAlignment="1">
      <alignment horizontal="left" vertical="top"/>
    </xf>
    <xf numFmtId="166" fontId="28" fillId="0" borderId="0" xfId="1" applyNumberFormat="1" applyFont="1" applyBorder="1" applyAlignment="1">
      <alignment horizontal="left" vertical="top"/>
    </xf>
    <xf numFmtId="0" fontId="28" fillId="0" borderId="14" xfId="0" applyFont="1" applyBorder="1" applyAlignment="1">
      <alignment vertical="top"/>
    </xf>
    <xf numFmtId="0" fontId="28" fillId="0" borderId="14" xfId="0" applyFont="1" applyBorder="1" applyAlignment="1">
      <alignment horizontal="center" vertical="top" wrapText="1"/>
    </xf>
    <xf numFmtId="0" fontId="28" fillId="0" borderId="14" xfId="0" quotePrefix="1" applyFont="1" applyBorder="1" applyAlignment="1">
      <alignment horizontal="center" vertical="top"/>
    </xf>
    <xf numFmtId="0" fontId="28" fillId="0" borderId="14" xfId="0" applyFont="1" applyBorder="1" applyAlignment="1">
      <alignment horizontal="center" vertical="top"/>
    </xf>
    <xf numFmtId="166" fontId="28" fillId="0" borderId="14" xfId="1" applyNumberFormat="1" applyFont="1" applyBorder="1" applyAlignment="1">
      <alignment vertical="top"/>
    </xf>
    <xf numFmtId="166" fontId="28" fillId="0" borderId="14" xfId="0" applyNumberFormat="1" applyFont="1" applyBorder="1" applyAlignment="1">
      <alignment horizontal="left" vertical="top"/>
    </xf>
    <xf numFmtId="166" fontId="28" fillId="0" borderId="14" xfId="1" applyNumberFormat="1" applyFont="1" applyBorder="1" applyAlignment="1">
      <alignment horizontal="left" vertical="top"/>
    </xf>
    <xf numFmtId="0" fontId="28" fillId="0" borderId="14" xfId="0" applyFont="1" applyBorder="1" applyAlignment="1">
      <alignment vertical="top" wrapText="1"/>
    </xf>
    <xf numFmtId="166" fontId="44" fillId="0" borderId="32" xfId="0" applyNumberFormat="1" applyFont="1" applyFill="1" applyBorder="1"/>
    <xf numFmtId="166" fontId="32" fillId="0" borderId="3" xfId="0" applyNumberFormat="1" applyFont="1" applyFill="1" applyBorder="1" applyAlignment="1">
      <alignment vertical="top" wrapText="1"/>
    </xf>
    <xf numFmtId="0" fontId="19" fillId="0" borderId="18" xfId="0" applyFont="1" applyFill="1" applyBorder="1" applyAlignment="1">
      <alignment horizontal="center" vertical="center" wrapText="1"/>
    </xf>
    <xf numFmtId="166" fontId="19" fillId="0" borderId="18" xfId="0" applyNumberFormat="1" applyFont="1" applyFill="1" applyBorder="1" applyAlignment="1">
      <alignment horizontal="center" vertical="center" wrapText="1"/>
    </xf>
    <xf numFmtId="0" fontId="19" fillId="0" borderId="18" xfId="0" applyFont="1" applyFill="1" applyBorder="1" applyAlignment="1">
      <alignment horizontal="center" vertical="center"/>
    </xf>
    <xf numFmtId="0" fontId="19" fillId="0" borderId="30" xfId="0" applyFont="1" applyFill="1" applyBorder="1" applyAlignment="1">
      <alignment horizontal="center" vertical="center" wrapText="1"/>
    </xf>
    <xf numFmtId="0" fontId="19" fillId="0" borderId="27" xfId="0" applyFont="1" applyFill="1" applyBorder="1" applyAlignment="1">
      <alignment horizontal="center" vertical="center"/>
    </xf>
    <xf numFmtId="0" fontId="19" fillId="0" borderId="27" xfId="0" applyFont="1" applyFill="1" applyBorder="1" applyAlignment="1">
      <alignment horizontal="center" vertical="center" wrapText="1"/>
    </xf>
    <xf numFmtId="0" fontId="19" fillId="0" borderId="23" xfId="0" quotePrefix="1" applyFont="1" applyFill="1" applyBorder="1" applyAlignment="1">
      <alignment horizontal="center" vertical="center"/>
    </xf>
    <xf numFmtId="0" fontId="19" fillId="0" borderId="26" xfId="0" applyFont="1" applyFill="1" applyBorder="1" applyAlignment="1">
      <alignment horizontal="center" vertical="center" wrapText="1"/>
    </xf>
    <xf numFmtId="166" fontId="19" fillId="0" borderId="27" xfId="1" applyNumberFormat="1" applyFont="1" applyFill="1" applyBorder="1" applyAlignment="1">
      <alignment horizontal="center" vertical="center"/>
    </xf>
    <xf numFmtId="166" fontId="19" fillId="0" borderId="27" xfId="0" applyNumberFormat="1" applyFont="1" applyFill="1" applyBorder="1" applyAlignment="1">
      <alignment horizontal="center" vertical="center"/>
    </xf>
    <xf numFmtId="166" fontId="19" fillId="0" borderId="18" xfId="1" applyNumberFormat="1" applyFont="1" applyFill="1" applyBorder="1" applyAlignment="1">
      <alignment horizontal="center" vertical="center"/>
    </xf>
    <xf numFmtId="166" fontId="19" fillId="0" borderId="18" xfId="0" applyNumberFormat="1" applyFont="1" applyFill="1" applyBorder="1" applyAlignment="1">
      <alignment horizontal="center" vertical="center"/>
    </xf>
    <xf numFmtId="0" fontId="19" fillId="0" borderId="19" xfId="0" applyFont="1" applyFill="1" applyBorder="1" applyAlignment="1">
      <alignment horizontal="center" vertical="center"/>
    </xf>
    <xf numFmtId="0" fontId="19" fillId="0" borderId="21" xfId="0" applyFont="1" applyFill="1" applyBorder="1" applyAlignment="1">
      <alignment horizontal="center" vertical="center"/>
    </xf>
    <xf numFmtId="164" fontId="19" fillId="0" borderId="20" xfId="5" applyFont="1" applyFill="1" applyBorder="1" applyAlignment="1">
      <alignment horizontal="center" vertical="center"/>
    </xf>
    <xf numFmtId="0" fontId="19" fillId="0" borderId="20" xfId="0" applyFont="1" applyFill="1" applyBorder="1" applyAlignment="1">
      <alignment horizontal="center" vertical="center"/>
    </xf>
    <xf numFmtId="164" fontId="19" fillId="0" borderId="20" xfId="5" applyNumberFormat="1" applyFont="1" applyFill="1" applyBorder="1" applyAlignment="1">
      <alignment horizontal="center" vertical="center"/>
    </xf>
    <xf numFmtId="164" fontId="19" fillId="0" borderId="20" xfId="0" applyNumberFormat="1" applyFont="1" applyFill="1" applyBorder="1" applyAlignment="1">
      <alignment horizontal="center" vertical="center"/>
    </xf>
    <xf numFmtId="0" fontId="19" fillId="0" borderId="30" xfId="0" applyFont="1" applyFill="1" applyBorder="1" applyAlignment="1">
      <alignment horizontal="center" vertical="center"/>
    </xf>
    <xf numFmtId="0" fontId="19" fillId="0" borderId="31" xfId="0" applyFont="1" applyFill="1" applyBorder="1" applyAlignment="1">
      <alignment horizontal="center" vertical="center"/>
    </xf>
    <xf numFmtId="0" fontId="19" fillId="0" borderId="16" xfId="0" applyFont="1" applyFill="1" applyBorder="1" applyAlignment="1">
      <alignment horizontal="center" vertical="center"/>
    </xf>
    <xf numFmtId="0" fontId="19" fillId="0" borderId="29" xfId="0" applyFont="1" applyFill="1" applyBorder="1" applyAlignment="1">
      <alignment horizontal="center" vertical="center"/>
    </xf>
    <xf numFmtId="166" fontId="19" fillId="0" borderId="30" xfId="1" applyNumberFormat="1" applyFont="1" applyFill="1" applyBorder="1" applyAlignment="1">
      <alignment horizontal="center" vertical="center"/>
    </xf>
    <xf numFmtId="166" fontId="19" fillId="0" borderId="30" xfId="0" applyNumberFormat="1" applyFont="1" applyFill="1" applyBorder="1" applyAlignment="1">
      <alignment horizontal="center" vertical="center"/>
    </xf>
    <xf numFmtId="0" fontId="19" fillId="0" borderId="1" xfId="0" applyFont="1" applyFill="1" applyBorder="1" applyAlignment="1">
      <alignment horizontal="center" vertical="center"/>
    </xf>
    <xf numFmtId="0" fontId="15" fillId="0" borderId="0" xfId="0" applyFont="1"/>
    <xf numFmtId="0" fontId="14" fillId="0" borderId="38" xfId="0" applyFont="1" applyBorder="1"/>
    <xf numFmtId="0" fontId="14" fillId="0" borderId="41" xfId="0" applyFont="1" applyBorder="1"/>
    <xf numFmtId="0" fontId="14" fillId="0" borderId="42" xfId="0" applyFont="1" applyBorder="1"/>
    <xf numFmtId="0" fontId="14" fillId="0" borderId="43" xfId="0" applyFont="1" applyBorder="1"/>
    <xf numFmtId="0" fontId="14" fillId="0" borderId="44" xfId="0" applyFont="1" applyBorder="1"/>
    <xf numFmtId="0" fontId="14" fillId="0" borderId="37" xfId="0" applyFont="1" applyBorder="1" applyAlignment="1">
      <alignment horizontal="center"/>
    </xf>
    <xf numFmtId="0" fontId="14" fillId="0" borderId="40" xfId="0" applyFont="1" applyBorder="1" applyAlignment="1">
      <alignment horizontal="center"/>
    </xf>
    <xf numFmtId="0" fontId="15" fillId="0" borderId="1" xfId="0" applyFont="1" applyBorder="1" applyAlignment="1">
      <alignment horizontal="center" vertical="center"/>
    </xf>
    <xf numFmtId="0" fontId="15" fillId="0" borderId="1" xfId="0" applyFont="1" applyBorder="1" applyAlignment="1">
      <alignment vertical="center" wrapText="1"/>
    </xf>
    <xf numFmtId="0" fontId="15" fillId="0" borderId="1" xfId="0" applyFont="1" applyBorder="1" applyAlignment="1">
      <alignment horizontal="center" vertical="center" wrapText="1"/>
    </xf>
    <xf numFmtId="0" fontId="14" fillId="0" borderId="45" xfId="0" applyFont="1" applyBorder="1"/>
    <xf numFmtId="0" fontId="14" fillId="0" borderId="46" xfId="0" applyFont="1" applyBorder="1"/>
    <xf numFmtId="0" fontId="14" fillId="0" borderId="47" xfId="0" applyFont="1" applyBorder="1"/>
    <xf numFmtId="0" fontId="14" fillId="0" borderId="48" xfId="0" applyFont="1" applyBorder="1" applyAlignment="1">
      <alignment horizontal="center"/>
    </xf>
    <xf numFmtId="0" fontId="14" fillId="0" borderId="49" xfId="0" applyFont="1" applyBorder="1"/>
    <xf numFmtId="0" fontId="14" fillId="0" borderId="50" xfId="0" applyFont="1" applyBorder="1"/>
    <xf numFmtId="0" fontId="14" fillId="0" borderId="51" xfId="0" applyFont="1" applyBorder="1"/>
    <xf numFmtId="0" fontId="48" fillId="2" borderId="1" xfId="0" applyFont="1" applyFill="1" applyBorder="1" applyAlignment="1">
      <alignment horizontal="center" vertical="center" wrapText="1"/>
    </xf>
    <xf numFmtId="0" fontId="48" fillId="2" borderId="1" xfId="0" applyFont="1" applyFill="1" applyBorder="1" applyAlignment="1">
      <alignment horizontal="center" vertical="center"/>
    </xf>
    <xf numFmtId="0" fontId="14" fillId="0" borderId="52" xfId="0" applyFont="1" applyBorder="1" applyAlignment="1">
      <alignment horizontal="center"/>
    </xf>
    <xf numFmtId="0" fontId="14" fillId="0" borderId="36" xfId="0" applyFont="1" applyBorder="1" applyAlignment="1">
      <alignment horizontal="center"/>
    </xf>
    <xf numFmtId="0" fontId="14" fillId="0" borderId="45" xfId="0" applyFont="1" applyBorder="1" applyAlignment="1">
      <alignment horizontal="center"/>
    </xf>
    <xf numFmtId="0" fontId="14" fillId="0" borderId="39" xfId="0" applyFont="1" applyBorder="1" applyAlignment="1">
      <alignment horizontal="center"/>
    </xf>
    <xf numFmtId="0" fontId="32" fillId="0" borderId="12" xfId="0" applyFont="1" applyFill="1" applyBorder="1" applyAlignment="1">
      <alignment horizontal="left" vertical="top"/>
    </xf>
    <xf numFmtId="0" fontId="18" fillId="3" borderId="1" xfId="0" applyFont="1" applyFill="1" applyBorder="1" applyAlignment="1">
      <alignment horizontal="center" vertical="center"/>
    </xf>
    <xf numFmtId="0" fontId="18" fillId="3" borderId="1" xfId="0" applyFont="1" applyFill="1" applyBorder="1" applyAlignment="1">
      <alignment horizontal="center"/>
    </xf>
    <xf numFmtId="166" fontId="19" fillId="0" borderId="18" xfId="0" applyNumberFormat="1" applyFont="1" applyFill="1" applyBorder="1" applyAlignment="1">
      <alignment vertical="top" wrapText="1"/>
    </xf>
    <xf numFmtId="166" fontId="29" fillId="0" borderId="11" xfId="0" applyNumberFormat="1" applyFont="1" applyFill="1" applyBorder="1" applyAlignment="1">
      <alignment vertical="center"/>
    </xf>
    <xf numFmtId="166" fontId="29" fillId="0" borderId="12" xfId="0" applyNumberFormat="1" applyFont="1" applyFill="1" applyBorder="1" applyAlignment="1">
      <alignment vertical="center"/>
    </xf>
    <xf numFmtId="166" fontId="29" fillId="0" borderId="13" xfId="0" applyNumberFormat="1" applyFont="1" applyFill="1" applyBorder="1" applyAlignment="1">
      <alignment vertical="center"/>
    </xf>
    <xf numFmtId="0" fontId="19" fillId="0" borderId="18" xfId="0" applyFont="1" applyFill="1" applyBorder="1" applyAlignment="1">
      <alignment horizontal="left" vertical="center" wrapText="1"/>
    </xf>
    <xf numFmtId="0" fontId="19" fillId="0" borderId="19" xfId="0" quotePrefix="1" applyFont="1" applyFill="1" applyBorder="1" applyAlignment="1">
      <alignment horizontal="left" vertical="center"/>
    </xf>
    <xf numFmtId="0" fontId="19" fillId="0" borderId="20" xfId="0" applyFont="1" applyFill="1" applyBorder="1" applyAlignment="1">
      <alignment horizontal="left" vertical="center" wrapText="1"/>
    </xf>
    <xf numFmtId="0" fontId="19" fillId="0" borderId="20" xfId="0" applyFont="1" applyFill="1" applyBorder="1" applyAlignment="1">
      <alignment horizontal="left" vertical="center"/>
    </xf>
    <xf numFmtId="0" fontId="19" fillId="0" borderId="30" xfId="0" applyFont="1" applyFill="1" applyBorder="1" applyAlignment="1">
      <alignment horizontal="left" vertical="center" wrapText="1"/>
    </xf>
    <xf numFmtId="0" fontId="19" fillId="0" borderId="31" xfId="0" quotePrefix="1" applyFont="1" applyFill="1" applyBorder="1" applyAlignment="1">
      <alignment horizontal="left" vertical="center"/>
    </xf>
    <xf numFmtId="0" fontId="19" fillId="0" borderId="34" xfId="0" applyFont="1" applyFill="1" applyBorder="1" applyAlignment="1">
      <alignment horizontal="left" vertical="center"/>
    </xf>
    <xf numFmtId="166" fontId="28" fillId="0" borderId="1" xfId="0" applyNumberFormat="1" applyFont="1" applyFill="1" applyBorder="1" applyAlignment="1">
      <alignment horizontal="center" vertical="center"/>
    </xf>
    <xf numFmtId="0" fontId="28" fillId="0" borderId="1" xfId="0" applyFont="1" applyFill="1" applyBorder="1" applyAlignment="1">
      <alignment horizontal="center" vertical="top" wrapText="1"/>
    </xf>
    <xf numFmtId="0" fontId="28" fillId="0" borderId="1" xfId="0" applyFont="1" applyBorder="1" applyAlignment="1">
      <alignment horizontal="center" vertical="top" wrapText="1"/>
    </xf>
    <xf numFmtId="0" fontId="31" fillId="0" borderId="1" xfId="0" applyFont="1" applyBorder="1" applyAlignment="1">
      <alignment horizontal="center" vertical="top" wrapText="1"/>
    </xf>
    <xf numFmtId="0" fontId="50" fillId="0" borderId="0" xfId="0" applyFont="1"/>
    <xf numFmtId="0" fontId="51" fillId="0" borderId="0" xfId="0" applyFont="1" applyFill="1"/>
    <xf numFmtId="165" fontId="51" fillId="0" borderId="0" xfId="1" applyFont="1" applyFill="1"/>
    <xf numFmtId="0" fontId="51" fillId="0" borderId="0" xfId="0" applyFont="1" applyFill="1" applyBorder="1"/>
    <xf numFmtId="164" fontId="51" fillId="0" borderId="0" xfId="5" applyFont="1" applyFill="1" applyBorder="1"/>
    <xf numFmtId="165" fontId="51" fillId="0" borderId="0" xfId="1" applyFont="1" applyFill="1" applyBorder="1"/>
    <xf numFmtId="166" fontId="51" fillId="0" borderId="0" xfId="1" applyNumberFormat="1" applyFont="1" applyFill="1" applyBorder="1"/>
    <xf numFmtId="0" fontId="51" fillId="0" borderId="0" xfId="0" applyFont="1" applyFill="1" applyAlignment="1"/>
    <xf numFmtId="164" fontId="51" fillId="0" borderId="0" xfId="5" applyFont="1" applyFill="1" applyAlignment="1"/>
    <xf numFmtId="164" fontId="54" fillId="0" borderId="0" xfId="5" applyFont="1" applyAlignment="1">
      <alignment horizontal="center" vertical="center"/>
    </xf>
    <xf numFmtId="164" fontId="53" fillId="0" borderId="1" xfId="5" applyFont="1" applyBorder="1" applyAlignment="1">
      <alignment horizontal="center" vertical="center"/>
    </xf>
    <xf numFmtId="164" fontId="53" fillId="0" borderId="11" xfId="5" applyFont="1" applyBorder="1" applyAlignment="1">
      <alignment horizontal="center" vertical="center"/>
    </xf>
    <xf numFmtId="164" fontId="55" fillId="5" borderId="1" xfId="5" applyFont="1" applyFill="1" applyBorder="1" applyAlignment="1">
      <alignment horizontal="center" vertical="center"/>
    </xf>
    <xf numFmtId="164" fontId="55" fillId="5" borderId="13" xfId="5" applyFont="1" applyFill="1" applyBorder="1" applyAlignment="1">
      <alignment horizontal="center" vertical="center"/>
    </xf>
    <xf numFmtId="164" fontId="55" fillId="5" borderId="11" xfId="5" applyFont="1" applyFill="1" applyBorder="1" applyAlignment="1">
      <alignment horizontal="center" vertical="center"/>
    </xf>
    <xf numFmtId="164" fontId="54" fillId="0" borderId="24" xfId="5" applyFont="1" applyBorder="1" applyAlignment="1">
      <alignment horizontal="center" vertical="center"/>
    </xf>
    <xf numFmtId="164" fontId="54" fillId="0" borderId="24" xfId="5" applyFont="1" applyBorder="1" applyAlignment="1">
      <alignment horizontal="left" vertical="center"/>
    </xf>
    <xf numFmtId="164" fontId="54" fillId="0" borderId="18" xfId="5" applyFont="1" applyBorder="1" applyAlignment="1">
      <alignment horizontal="center" vertical="center"/>
    </xf>
    <xf numFmtId="164" fontId="54" fillId="0" borderId="18" xfId="5" applyFont="1" applyBorder="1" applyAlignment="1">
      <alignment horizontal="left" vertical="center"/>
    </xf>
    <xf numFmtId="164" fontId="54" fillId="0" borderId="32" xfId="5" applyFont="1" applyBorder="1" applyAlignment="1">
      <alignment horizontal="center" vertical="center"/>
    </xf>
    <xf numFmtId="164" fontId="54" fillId="0" borderId="32" xfId="5" applyFont="1" applyBorder="1" applyAlignment="1">
      <alignment horizontal="left" vertical="center"/>
    </xf>
    <xf numFmtId="164" fontId="54" fillId="0" borderId="33" xfId="5" applyFont="1" applyBorder="1" applyAlignment="1">
      <alignment horizontal="center" vertical="center"/>
    </xf>
    <xf numFmtId="164" fontId="54" fillId="0" borderId="30" xfId="5" applyFont="1" applyBorder="1" applyAlignment="1">
      <alignment horizontal="center" vertical="center"/>
    </xf>
    <xf numFmtId="164" fontId="54" fillId="0" borderId="0" xfId="5" applyFont="1" applyBorder="1" applyAlignment="1">
      <alignment horizontal="center" vertical="center"/>
    </xf>
    <xf numFmtId="164" fontId="54" fillId="0" borderId="0" xfId="5" applyFont="1" applyBorder="1" applyAlignment="1">
      <alignment horizontal="left" vertical="center"/>
    </xf>
    <xf numFmtId="164" fontId="54" fillId="0" borderId="0" xfId="5" applyFont="1" applyBorder="1" applyAlignment="1">
      <alignment vertical="center"/>
    </xf>
    <xf numFmtId="164" fontId="54" fillId="0" borderId="1" xfId="5" applyFont="1" applyBorder="1" applyAlignment="1">
      <alignment horizontal="center" vertical="center"/>
    </xf>
    <xf numFmtId="164" fontId="54" fillId="5" borderId="1" xfId="5" applyFont="1" applyFill="1" applyBorder="1" applyAlignment="1">
      <alignment horizontal="center" vertical="center"/>
    </xf>
    <xf numFmtId="164" fontId="19" fillId="0" borderId="0" xfId="5" applyFont="1" applyAlignment="1">
      <alignment horizontal="center" vertical="center"/>
    </xf>
    <xf numFmtId="164" fontId="17" fillId="0" borderId="1" xfId="5" applyFont="1" applyBorder="1" applyAlignment="1">
      <alignment horizontal="center" vertical="center"/>
    </xf>
    <xf numFmtId="164" fontId="17" fillId="0" borderId="11" xfId="5" applyFont="1" applyBorder="1" applyAlignment="1">
      <alignment horizontal="center" vertical="center"/>
    </xf>
    <xf numFmtId="164" fontId="18" fillId="5" borderId="1" xfId="5" applyFont="1" applyFill="1" applyBorder="1" applyAlignment="1">
      <alignment horizontal="center" vertical="center"/>
    </xf>
    <xf numFmtId="164" fontId="18" fillId="5" borderId="13" xfId="5" applyFont="1" applyFill="1" applyBorder="1" applyAlignment="1">
      <alignment horizontal="center" vertical="center"/>
    </xf>
    <xf numFmtId="164" fontId="18" fillId="5" borderId="11" xfId="5" applyFont="1" applyFill="1" applyBorder="1" applyAlignment="1">
      <alignment horizontal="center" vertical="center"/>
    </xf>
    <xf numFmtId="164" fontId="19" fillId="0" borderId="24" xfId="5" applyFont="1" applyBorder="1" applyAlignment="1">
      <alignment horizontal="center" vertical="center"/>
    </xf>
    <xf numFmtId="164" fontId="19" fillId="0" borderId="24" xfId="5" applyFont="1" applyBorder="1" applyAlignment="1">
      <alignment horizontal="left" vertical="center"/>
    </xf>
    <xf numFmtId="164" fontId="19" fillId="0" borderId="18" xfId="5" applyFont="1" applyBorder="1" applyAlignment="1">
      <alignment horizontal="center" vertical="center"/>
    </xf>
    <xf numFmtId="164" fontId="19" fillId="0" borderId="18" xfId="5" applyFont="1" applyBorder="1" applyAlignment="1">
      <alignment horizontal="left" vertical="center"/>
    </xf>
    <xf numFmtId="164" fontId="19" fillId="0" borderId="30" xfId="5" applyFont="1" applyBorder="1" applyAlignment="1">
      <alignment horizontal="center" vertical="center"/>
    </xf>
    <xf numFmtId="164" fontId="19" fillId="0" borderId="0" xfId="5" applyFont="1" applyBorder="1" applyAlignment="1">
      <alignment horizontal="center" vertical="center"/>
    </xf>
    <xf numFmtId="164" fontId="19" fillId="0" borderId="0" xfId="5" applyFont="1" applyBorder="1" applyAlignment="1">
      <alignment horizontal="left" vertical="center"/>
    </xf>
    <xf numFmtId="164" fontId="19" fillId="6" borderId="1" xfId="5" applyFont="1" applyFill="1" applyBorder="1" applyAlignment="1">
      <alignment horizontal="center" vertical="center"/>
    </xf>
    <xf numFmtId="164" fontId="19" fillId="5" borderId="1" xfId="5" applyFont="1" applyFill="1" applyBorder="1" applyAlignment="1">
      <alignment horizontal="center" vertical="center"/>
    </xf>
    <xf numFmtId="164" fontId="19" fillId="0" borderId="1" xfId="5" applyFont="1" applyBorder="1" applyAlignment="1">
      <alignment horizontal="center" vertical="center"/>
    </xf>
    <xf numFmtId="164" fontId="19" fillId="0" borderId="30" xfId="5" applyFont="1" applyBorder="1" applyAlignment="1">
      <alignment horizontal="left" vertical="center"/>
    </xf>
    <xf numFmtId="164" fontId="21" fillId="0" borderId="4" xfId="5" applyFont="1" applyFill="1" applyBorder="1" applyAlignment="1">
      <alignment horizontal="centerContinuous"/>
    </xf>
    <xf numFmtId="164" fontId="21" fillId="0" borderId="7" xfId="5" applyFont="1" applyFill="1" applyBorder="1" applyAlignment="1">
      <alignment horizontal="centerContinuous"/>
    </xf>
    <xf numFmtId="164" fontId="21" fillId="0" borderId="8" xfId="5" applyFont="1" applyFill="1" applyBorder="1" applyAlignment="1">
      <alignment horizontal="centerContinuous"/>
    </xf>
    <xf numFmtId="0" fontId="23" fillId="0" borderId="3" xfId="0" applyFont="1" applyFill="1" applyBorder="1" applyAlignment="1"/>
    <xf numFmtId="0" fontId="23" fillId="0" borderId="0" xfId="0" applyFont="1" applyFill="1" applyBorder="1" applyAlignment="1"/>
    <xf numFmtId="164" fontId="23" fillId="0" borderId="0" xfId="5" applyFont="1" applyFill="1" applyBorder="1" applyAlignment="1"/>
    <xf numFmtId="164" fontId="23" fillId="0" borderId="6" xfId="5" applyFont="1" applyFill="1" applyBorder="1" applyAlignment="1"/>
    <xf numFmtId="0" fontId="23" fillId="0" borderId="9" xfId="0" applyFont="1" applyFill="1" applyBorder="1" applyAlignment="1">
      <alignment horizontal="center"/>
    </xf>
    <xf numFmtId="0" fontId="23" fillId="0" borderId="14" xfId="0" applyFont="1" applyFill="1" applyBorder="1" applyAlignment="1"/>
    <xf numFmtId="0" fontId="23" fillId="0" borderId="14" xfId="0" applyFont="1" applyFill="1" applyBorder="1" applyAlignment="1">
      <alignment horizontal="center"/>
    </xf>
    <xf numFmtId="164" fontId="23" fillId="0" borderId="14" xfId="5" applyFont="1" applyFill="1" applyBorder="1" applyAlignment="1"/>
    <xf numFmtId="164" fontId="23" fillId="0" borderId="10" xfId="5" applyFont="1" applyFill="1" applyBorder="1" applyAlignment="1"/>
    <xf numFmtId="0" fontId="21" fillId="0" borderId="11" xfId="0" applyFont="1" applyFill="1" applyBorder="1" applyAlignment="1">
      <alignment horizontal="centerContinuous"/>
    </xf>
    <xf numFmtId="0" fontId="21" fillId="0" borderId="12" xfId="0" applyFont="1" applyFill="1" applyBorder="1" applyAlignment="1">
      <alignment horizontal="centerContinuous"/>
    </xf>
    <xf numFmtId="164" fontId="21" fillId="0" borderId="12" xfId="5" applyFont="1" applyFill="1" applyBorder="1" applyAlignment="1">
      <alignment horizontal="centerContinuous"/>
    </xf>
    <xf numFmtId="164" fontId="21" fillId="0" borderId="13" xfId="5" applyFont="1" applyFill="1" applyBorder="1" applyAlignment="1">
      <alignment horizontal="centerContinuous"/>
    </xf>
    <xf numFmtId="164" fontId="21" fillId="0" borderId="5" xfId="5" applyFont="1" applyFill="1" applyBorder="1" applyAlignment="1">
      <alignment horizontal="center"/>
    </xf>
    <xf numFmtId="164" fontId="21" fillId="0" borderId="6" xfId="5" applyFont="1" applyFill="1" applyBorder="1" applyAlignment="1">
      <alignment horizontal="center"/>
    </xf>
    <xf numFmtId="164" fontId="21" fillId="0" borderId="10" xfId="5" applyFont="1" applyFill="1" applyBorder="1" applyAlignment="1"/>
    <xf numFmtId="0" fontId="23" fillId="0" borderId="3" xfId="0" quotePrefix="1" applyFont="1" applyFill="1" applyBorder="1" applyAlignment="1">
      <alignment horizontal="left"/>
    </xf>
    <xf numFmtId="0" fontId="21" fillId="0" borderId="0" xfId="0" applyFont="1" applyFill="1" applyBorder="1" applyAlignment="1">
      <alignment horizontal="left"/>
    </xf>
    <xf numFmtId="0" fontId="23" fillId="0" borderId="18" xfId="0" quotePrefix="1" applyFont="1" applyFill="1" applyBorder="1" applyAlignment="1">
      <alignment horizontal="left"/>
    </xf>
    <xf numFmtId="0" fontId="23" fillId="0" borderId="18" xfId="0" quotePrefix="1" applyFont="1" applyFill="1" applyBorder="1" applyAlignment="1"/>
    <xf numFmtId="0" fontId="23" fillId="0" borderId="0" xfId="0" quotePrefix="1" applyFont="1" applyFill="1" applyBorder="1" applyAlignment="1"/>
    <xf numFmtId="0" fontId="21" fillId="0" borderId="0" xfId="0" quotePrefix="1" applyFont="1" applyFill="1" applyBorder="1" applyAlignment="1">
      <alignment horizontal="left"/>
    </xf>
    <xf numFmtId="0" fontId="23" fillId="0" borderId="0" xfId="0" quotePrefix="1" applyFont="1" applyFill="1" applyBorder="1" applyAlignment="1">
      <alignment horizontal="left"/>
    </xf>
    <xf numFmtId="164" fontId="23" fillId="0" borderId="6" xfId="0" applyNumberFormat="1" applyFont="1" applyFill="1" applyBorder="1" applyAlignment="1"/>
    <xf numFmtId="0" fontId="21" fillId="0" borderId="18" xfId="0" applyFont="1" applyFill="1" applyBorder="1" applyAlignment="1"/>
    <xf numFmtId="164" fontId="21" fillId="0" borderId="18" xfId="0" applyNumberFormat="1" applyFont="1" applyFill="1" applyBorder="1" applyAlignment="1"/>
    <xf numFmtId="164" fontId="23" fillId="0" borderId="18" xfId="0" applyNumberFormat="1" applyFont="1" applyFill="1" applyBorder="1" applyAlignment="1"/>
    <xf numFmtId="0" fontId="57" fillId="4" borderId="1" xfId="0" applyFont="1" applyFill="1" applyBorder="1" applyAlignment="1">
      <alignment horizontal="centerContinuous"/>
    </xf>
    <xf numFmtId="0" fontId="57" fillId="4" borderId="13" xfId="0" applyFont="1" applyFill="1" applyBorder="1" applyAlignment="1">
      <alignment horizontal="centerContinuous"/>
    </xf>
    <xf numFmtId="164" fontId="57" fillId="4" borderId="1" xfId="5" applyFont="1" applyFill="1" applyBorder="1" applyAlignment="1">
      <alignment horizontal="centerContinuous"/>
    </xf>
    <xf numFmtId="0" fontId="23" fillId="0" borderId="4" xfId="0" applyFont="1" applyFill="1" applyBorder="1" applyAlignment="1"/>
    <xf numFmtId="0" fontId="23" fillId="0" borderId="18" xfId="0" applyFont="1" applyFill="1" applyBorder="1" applyAlignment="1"/>
    <xf numFmtId="0" fontId="23" fillId="0" borderId="17" xfId="0" applyFont="1" applyFill="1" applyBorder="1" applyAlignment="1"/>
    <xf numFmtId="0" fontId="23" fillId="0" borderId="32" xfId="0" applyFont="1" applyFill="1" applyBorder="1" applyAlignment="1"/>
    <xf numFmtId="0" fontId="23" fillId="0" borderId="33" xfId="0" applyFont="1" applyFill="1" applyBorder="1" applyAlignment="1"/>
    <xf numFmtId="0" fontId="23" fillId="0" borderId="35" xfId="0" applyFont="1" applyFill="1" applyBorder="1" applyAlignment="1"/>
    <xf numFmtId="0" fontId="23" fillId="0" borderId="34" xfId="0" applyFont="1" applyFill="1" applyBorder="1" applyAlignment="1"/>
    <xf numFmtId="164" fontId="23" fillId="0" borderId="32" xfId="5" applyFont="1" applyFill="1" applyBorder="1" applyAlignment="1"/>
    <xf numFmtId="0" fontId="23" fillId="0" borderId="2" xfId="0" applyFont="1" applyFill="1" applyBorder="1" applyAlignment="1"/>
    <xf numFmtId="164" fontId="23" fillId="0" borderId="17" xfId="5" applyFont="1" applyFill="1" applyBorder="1" applyAlignment="1"/>
    <xf numFmtId="0" fontId="23" fillId="0" borderId="5" xfId="0" applyFont="1" applyFill="1" applyBorder="1" applyAlignment="1"/>
    <xf numFmtId="0" fontId="23" fillId="0" borderId="19" xfId="0" applyFont="1" applyFill="1" applyBorder="1" applyAlignment="1"/>
    <xf numFmtId="0" fontId="23" fillId="0" borderId="21" xfId="0" applyFont="1" applyFill="1" applyBorder="1" applyAlignment="1"/>
    <xf numFmtId="0" fontId="23" fillId="0" borderId="20" xfId="0" applyFont="1" applyFill="1" applyBorder="1" applyAlignment="1"/>
    <xf numFmtId="0" fontId="23" fillId="0" borderId="9" xfId="0" applyFont="1" applyFill="1" applyBorder="1" applyAlignment="1"/>
    <xf numFmtId="0" fontId="23" fillId="0" borderId="8" xfId="0" applyFont="1" applyFill="1" applyBorder="1" applyAlignment="1"/>
    <xf numFmtId="0" fontId="23" fillId="0" borderId="10" xfId="0" applyFont="1" applyFill="1" applyBorder="1" applyAlignment="1"/>
    <xf numFmtId="0" fontId="23" fillId="0" borderId="0" xfId="0" applyFont="1" applyFill="1" applyBorder="1" applyAlignment="1">
      <alignment horizontal="center"/>
    </xf>
    <xf numFmtId="0" fontId="23" fillId="0" borderId="6" xfId="0" applyFont="1" applyFill="1" applyBorder="1" applyAlignment="1">
      <alignment horizontal="center"/>
    </xf>
    <xf numFmtId="168" fontId="23" fillId="0" borderId="0" xfId="0" applyNumberFormat="1" applyFont="1" applyFill="1" applyBorder="1" applyAlignment="1">
      <alignment horizontal="left"/>
    </xf>
    <xf numFmtId="0" fontId="35" fillId="0" borderId="19" xfId="6" quotePrefix="1" applyFont="1" applyBorder="1" applyAlignment="1">
      <alignment horizontal="left" vertical="center"/>
    </xf>
    <xf numFmtId="0" fontId="35" fillId="0" borderId="21" xfId="6" applyFont="1" applyBorder="1"/>
    <xf numFmtId="0" fontId="23" fillId="4" borderId="24" xfId="0" quotePrefix="1" applyFont="1" applyFill="1" applyBorder="1" applyAlignment="1">
      <alignment horizontal="left"/>
    </xf>
    <xf numFmtId="0" fontId="23" fillId="4" borderId="24" xfId="0" applyFont="1" applyFill="1" applyBorder="1" applyAlignment="1">
      <alignment horizontal="centerContinuous"/>
    </xf>
    <xf numFmtId="0" fontId="21" fillId="4" borderId="24" xfId="0" applyFont="1" applyFill="1" applyBorder="1" applyAlignment="1">
      <alignment horizontal="left"/>
    </xf>
    <xf numFmtId="0" fontId="23" fillId="4" borderId="22" xfId="0" applyFont="1" applyFill="1" applyBorder="1" applyAlignment="1">
      <alignment horizontal="centerContinuous"/>
    </xf>
    <xf numFmtId="0" fontId="23" fillId="4" borderId="26" xfId="0" applyFont="1" applyFill="1" applyBorder="1" applyAlignment="1">
      <alignment horizontal="centerContinuous"/>
    </xf>
    <xf numFmtId="0" fontId="23" fillId="4" borderId="24" xfId="0" applyFont="1" applyFill="1" applyBorder="1" applyAlignment="1">
      <alignment horizontal="right"/>
    </xf>
    <xf numFmtId="0" fontId="23" fillId="4" borderId="24" xfId="0" applyFont="1" applyFill="1" applyBorder="1" applyAlignment="1">
      <alignment horizontal="left"/>
    </xf>
    <xf numFmtId="164" fontId="23" fillId="4" borderId="24" xfId="5" applyFont="1" applyFill="1" applyBorder="1" applyAlignment="1">
      <alignment horizontal="centerContinuous"/>
    </xf>
    <xf numFmtId="164" fontId="21" fillId="4" borderId="24" xfId="5" applyFont="1" applyFill="1" applyBorder="1" applyAlignment="1">
      <alignment horizontal="centerContinuous"/>
    </xf>
    <xf numFmtId="0" fontId="21" fillId="0" borderId="19" xfId="0" applyFont="1" applyFill="1" applyBorder="1" applyAlignment="1"/>
    <xf numFmtId="0" fontId="21" fillId="0" borderId="20" xfId="0" applyFont="1" applyFill="1" applyBorder="1" applyAlignment="1"/>
    <xf numFmtId="164" fontId="21" fillId="0" borderId="18" xfId="5" applyFont="1" applyFill="1" applyBorder="1" applyAlignment="1"/>
    <xf numFmtId="0" fontId="21" fillId="0" borderId="21" xfId="0" applyFont="1" applyFill="1" applyBorder="1" applyAlignment="1"/>
    <xf numFmtId="165" fontId="51" fillId="0" borderId="0" xfId="0" applyNumberFormat="1" applyFont="1" applyFill="1"/>
    <xf numFmtId="0" fontId="21" fillId="0" borderId="19" xfId="0" quotePrefix="1" applyFont="1" applyFill="1" applyBorder="1" applyAlignment="1"/>
    <xf numFmtId="164" fontId="23" fillId="0" borderId="18" xfId="5" applyFont="1" applyFill="1" applyBorder="1" applyAlignment="1"/>
    <xf numFmtId="0" fontId="23" fillId="0" borderId="0" xfId="0" applyFont="1" applyFill="1" applyBorder="1" applyAlignment="1">
      <alignment horizontal="center"/>
    </xf>
    <xf numFmtId="0" fontId="38" fillId="0" borderId="19" xfId="6" quotePrefix="1" applyFont="1" applyBorder="1" applyAlignment="1">
      <alignment horizontal="left" vertical="center"/>
    </xf>
    <xf numFmtId="0" fontId="35" fillId="0" borderId="18" xfId="6" applyFont="1" applyBorder="1" applyAlignment="1">
      <alignment horizontal="center"/>
    </xf>
    <xf numFmtId="166" fontId="35" fillId="0" borderId="18" xfId="1" applyNumberFormat="1" applyFont="1" applyBorder="1" applyAlignment="1">
      <alignment horizontal="center"/>
    </xf>
    <xf numFmtId="2" fontId="23" fillId="0" borderId="0" xfId="0" applyNumberFormat="1" applyFont="1" applyFill="1" applyBorder="1" applyAlignment="1">
      <alignment horizontal="left"/>
    </xf>
    <xf numFmtId="0" fontId="51" fillId="0" borderId="21" xfId="0" quotePrefix="1" applyFont="1" applyFill="1" applyBorder="1"/>
    <xf numFmtId="0" fontId="35" fillId="0" borderId="19" xfId="6" quotePrefix="1" applyFont="1" applyBorder="1" applyAlignment="1">
      <alignment vertical="center" wrapText="1"/>
    </xf>
    <xf numFmtId="0" fontId="35" fillId="0" borderId="21" xfId="6" quotePrefix="1" applyFont="1" applyBorder="1" applyAlignment="1">
      <alignment horizontal="left" vertical="center" wrapText="1"/>
    </xf>
    <xf numFmtId="0" fontId="35" fillId="0" borderId="19" xfId="6" quotePrefix="1" applyFont="1" applyBorder="1" applyAlignment="1">
      <alignment horizontal="left" vertical="center" wrapText="1"/>
    </xf>
    <xf numFmtId="0" fontId="23" fillId="0" borderId="19" xfId="0" quotePrefix="1" applyFont="1" applyFill="1" applyBorder="1" applyAlignment="1"/>
    <xf numFmtId="0" fontId="23" fillId="0" borderId="0" xfId="0" applyFont="1" applyFill="1" applyBorder="1" applyAlignment="1">
      <alignment horizontal="center"/>
    </xf>
    <xf numFmtId="0" fontId="23" fillId="0" borderId="6" xfId="0" applyFont="1" applyFill="1" applyBorder="1" applyAlignment="1">
      <alignment horizontal="center"/>
    </xf>
    <xf numFmtId="0" fontId="38" fillId="0" borderId="21" xfId="6" applyFont="1" applyBorder="1"/>
    <xf numFmtId="168" fontId="21" fillId="0" borderId="0" xfId="0" applyNumberFormat="1" applyFont="1" applyFill="1" applyBorder="1" applyAlignment="1">
      <alignment horizontal="left"/>
    </xf>
    <xf numFmtId="0" fontId="1" fillId="0" borderId="0" xfId="0" applyFont="1" applyAlignment="1">
      <alignment horizont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166" fontId="1" fillId="0" borderId="1" xfId="1" applyNumberFormat="1" applyFont="1" applyBorder="1" applyAlignment="1">
      <alignment horizontal="center" vertical="center" wrapText="1"/>
    </xf>
    <xf numFmtId="0" fontId="1" fillId="0" borderId="1" xfId="0" applyFont="1" applyBorder="1" applyAlignment="1">
      <alignment horizontal="center" vertical="center"/>
    </xf>
    <xf numFmtId="0" fontId="5" fillId="0" borderId="0" xfId="0" applyFont="1" applyAlignment="1">
      <alignment horizontal="center"/>
    </xf>
    <xf numFmtId="0" fontId="0" fillId="0" borderId="3"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0" xfId="0" applyFont="1" applyAlignment="1">
      <alignment horizontal="center"/>
    </xf>
    <xf numFmtId="0" fontId="0" fillId="0" borderId="4" xfId="0" applyBorder="1" applyAlignment="1">
      <alignment horizontal="left"/>
    </xf>
    <xf numFmtId="0" fontId="0" fillId="0" borderId="2" xfId="0" applyBorder="1" applyAlignment="1">
      <alignment horizontal="left"/>
    </xf>
    <xf numFmtId="0" fontId="0" fillId="0" borderId="5" xfId="0" applyBorder="1" applyAlignment="1">
      <alignment horizontal="left"/>
    </xf>
    <xf numFmtId="0" fontId="9"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1" fillId="0" borderId="3"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3" xfId="0" applyBorder="1" applyAlignment="1">
      <alignment horizontal="left"/>
    </xf>
    <xf numFmtId="0" fontId="0" fillId="0" borderId="6"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7" xfId="0" applyBorder="1" applyAlignment="1">
      <alignment horizontal="left"/>
    </xf>
    <xf numFmtId="0" fontId="1" fillId="0" borderId="3" xfId="0" applyFont="1" applyBorder="1" applyAlignment="1">
      <alignment horizontal="left" vertical="top" wrapText="1"/>
    </xf>
    <xf numFmtId="0" fontId="1" fillId="0" borderId="0" xfId="0" applyFont="1" applyBorder="1" applyAlignment="1">
      <alignment horizontal="left" vertical="top" wrapText="1"/>
    </xf>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0" borderId="10" xfId="0" applyFont="1" applyBorder="1" applyAlignment="1">
      <alignment horizontal="left" vertical="top" wrapText="1"/>
    </xf>
    <xf numFmtId="0" fontId="0" fillId="0" borderId="2" xfId="0" applyBorder="1" applyAlignment="1">
      <alignment horizontal="left" vertical="top" wrapText="1"/>
    </xf>
    <xf numFmtId="0" fontId="0" fillId="0" borderId="17" xfId="0" applyBorder="1" applyAlignment="1">
      <alignment horizontal="left" vertical="top" wrapText="1"/>
    </xf>
    <xf numFmtId="0" fontId="0" fillId="0" borderId="5" xfId="0" applyBorder="1" applyAlignment="1">
      <alignment horizontal="left" vertical="top" wrapText="1"/>
    </xf>
    <xf numFmtId="0" fontId="0" fillId="0" borderId="23" xfId="0" applyBorder="1" applyAlignment="1">
      <alignment horizontal="left" vertical="top" wrapText="1"/>
    </xf>
    <xf numFmtId="0" fontId="0" fillId="0" borderId="15" xfId="0" applyBorder="1" applyAlignment="1">
      <alignment horizontal="left" vertical="top" wrapText="1"/>
    </xf>
    <xf numFmtId="0" fontId="0" fillId="0" borderId="28" xfId="0" applyBorder="1" applyAlignment="1">
      <alignment horizontal="left" vertical="top" wrapText="1"/>
    </xf>
    <xf numFmtId="0" fontId="1" fillId="0" borderId="2" xfId="0" applyFont="1" applyBorder="1" applyAlignment="1">
      <alignment horizontal="left" vertical="top" wrapText="1"/>
    </xf>
    <xf numFmtId="0" fontId="1" fillId="0" borderId="17" xfId="0" applyFont="1" applyBorder="1" applyAlignment="1">
      <alignment horizontal="left" vertical="top" wrapText="1"/>
    </xf>
    <xf numFmtId="0" fontId="1" fillId="0" borderId="5" xfId="0" applyFont="1" applyBorder="1" applyAlignment="1">
      <alignment horizontal="left" vertical="top" wrapText="1"/>
    </xf>
    <xf numFmtId="0" fontId="1" fillId="0" borderId="9" xfId="0" applyFont="1" applyBorder="1" applyAlignment="1">
      <alignment horizontal="center"/>
    </xf>
    <xf numFmtId="0" fontId="1" fillId="0" borderId="14" xfId="0" applyFont="1" applyBorder="1" applyAlignment="1">
      <alignment horizontal="center"/>
    </xf>
    <xf numFmtId="0" fontId="1" fillId="0" borderId="10" xfId="0" applyFont="1" applyBorder="1"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31" xfId="0" applyBorder="1" applyAlignment="1">
      <alignment horizontal="left" vertical="top" wrapText="1"/>
    </xf>
    <xf numFmtId="0" fontId="0" fillId="0" borderId="16" xfId="0" applyBorder="1" applyAlignment="1">
      <alignment horizontal="left" vertical="top" wrapText="1"/>
    </xf>
    <xf numFmtId="0" fontId="0" fillId="0" borderId="29" xfId="0" applyBorder="1" applyAlignment="1">
      <alignment horizontal="left" vertical="top" wrapText="1"/>
    </xf>
    <xf numFmtId="0" fontId="0" fillId="0" borderId="9" xfId="0" applyBorder="1" applyAlignment="1">
      <alignment horizontal="left" vertical="top" wrapText="1"/>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3" xfId="0" applyBorder="1" applyAlignment="1">
      <alignment horizontal="left" wrapText="1"/>
    </xf>
    <xf numFmtId="0" fontId="0" fillId="0" borderId="6"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1" fillId="0" borderId="9" xfId="0" applyFont="1" applyBorder="1" applyAlignment="1">
      <alignment horizontal="left" wrapText="1"/>
    </xf>
    <xf numFmtId="0" fontId="1" fillId="0" borderId="14" xfId="0" applyFont="1" applyBorder="1" applyAlignment="1">
      <alignment horizontal="left" wrapText="1"/>
    </xf>
    <xf numFmtId="0" fontId="1" fillId="0" borderId="10" xfId="0" applyFont="1" applyBorder="1" applyAlignment="1">
      <alignment horizontal="left" wrapText="1"/>
    </xf>
    <xf numFmtId="0" fontId="0" fillId="0" borderId="22" xfId="0" applyFont="1" applyBorder="1" applyAlignment="1">
      <alignment horizontal="left" vertical="top" wrapText="1"/>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0" fillId="0" borderId="23" xfId="0" applyFont="1" applyBorder="1" applyAlignment="1">
      <alignment horizontal="left" vertical="top" wrapText="1"/>
    </xf>
    <xf numFmtId="0" fontId="0" fillId="0" borderId="15" xfId="0" applyFont="1" applyBorder="1" applyAlignment="1">
      <alignment horizontal="left" vertical="top" wrapText="1"/>
    </xf>
    <xf numFmtId="0" fontId="0" fillId="0" borderId="28" xfId="0" applyFont="1" applyBorder="1" applyAlignment="1">
      <alignment horizontal="left" vertical="top" wrapText="1"/>
    </xf>
    <xf numFmtId="0" fontId="0" fillId="0" borderId="7" xfId="0" applyFont="1" applyBorder="1" applyAlignment="1">
      <alignment horizontal="left"/>
    </xf>
    <xf numFmtId="0" fontId="0" fillId="0" borderId="7" xfId="0" applyFont="1" applyBorder="1" applyAlignment="1">
      <alignment horizontal="left" wrapText="1"/>
    </xf>
    <xf numFmtId="0" fontId="0" fillId="0" borderId="3"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center" vertical="top" wrapText="1"/>
    </xf>
    <xf numFmtId="0" fontId="1" fillId="0" borderId="3" xfId="0" applyFont="1" applyBorder="1" applyAlignment="1">
      <alignment horizontal="left"/>
    </xf>
    <xf numFmtId="0" fontId="1" fillId="0" borderId="0" xfId="0" applyFont="1" applyBorder="1" applyAlignment="1">
      <alignment horizontal="left"/>
    </xf>
    <xf numFmtId="0" fontId="1" fillId="0" borderId="6" xfId="0" applyFont="1" applyBorder="1" applyAlignment="1">
      <alignment horizontal="left"/>
    </xf>
    <xf numFmtId="0" fontId="0" fillId="0" borderId="3" xfId="0" applyFont="1" applyBorder="1" applyAlignment="1">
      <alignment horizontal="left" wrapText="1"/>
    </xf>
    <xf numFmtId="0" fontId="0" fillId="0" borderId="0" xfId="0" applyFont="1" applyBorder="1" applyAlignment="1">
      <alignment horizontal="left" wrapText="1"/>
    </xf>
    <xf numFmtId="0" fontId="0" fillId="0" borderId="6" xfId="0" applyFont="1" applyBorder="1" applyAlignment="1">
      <alignment horizontal="left" wrapText="1"/>
    </xf>
    <xf numFmtId="0" fontId="0" fillId="0" borderId="3" xfId="0" applyFont="1" applyBorder="1" applyAlignment="1">
      <alignment horizontal="left"/>
    </xf>
    <xf numFmtId="0" fontId="0" fillId="0" borderId="6" xfId="0" applyFont="1" applyBorder="1" applyAlignment="1">
      <alignment horizontal="left"/>
    </xf>
    <xf numFmtId="0" fontId="0" fillId="0" borderId="7" xfId="0" applyBorder="1" applyAlignment="1">
      <alignment horizontal="left" wrapText="1"/>
    </xf>
    <xf numFmtId="0" fontId="0" fillId="0" borderId="3"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left" vertical="top" wrapText="1"/>
    </xf>
    <xf numFmtId="0" fontId="0" fillId="0" borderId="0" xfId="0" applyBorder="1" applyAlignment="1">
      <alignment horizontal="left" wrapText="1"/>
    </xf>
    <xf numFmtId="0" fontId="0" fillId="0" borderId="7" xfId="0" applyBorder="1" applyAlignment="1">
      <alignment horizontal="center" wrapText="1"/>
    </xf>
    <xf numFmtId="0" fontId="0" fillId="0" borderId="0" xfId="0" applyBorder="1" applyAlignment="1">
      <alignment horizontal="left"/>
    </xf>
    <xf numFmtId="0" fontId="0" fillId="0" borderId="3" xfId="0" applyBorder="1" applyAlignment="1">
      <alignment horizontal="center" vertical="top"/>
    </xf>
    <xf numFmtId="0" fontId="0" fillId="0" borderId="6" xfId="0" applyBorder="1" applyAlignment="1">
      <alignment horizontal="center" vertical="top" wrapText="1"/>
    </xf>
    <xf numFmtId="0" fontId="4" fillId="0" borderId="0" xfId="0" applyFont="1" applyAlignment="1">
      <alignment horizontal="center" vertical="center"/>
    </xf>
    <xf numFmtId="0" fontId="6" fillId="0" borderId="0" xfId="2" applyBorder="1" applyAlignment="1">
      <alignment horizontal="center" vertical="center" wrapText="1"/>
    </xf>
    <xf numFmtId="0" fontId="1" fillId="0" borderId="0" xfId="2" applyFont="1" applyBorder="1" applyAlignment="1">
      <alignment horizontal="center" vertical="center" wrapText="1"/>
    </xf>
    <xf numFmtId="0" fontId="11" fillId="0" borderId="7" xfId="0" applyFont="1" applyBorder="1" applyAlignment="1">
      <alignment horizontal="left"/>
    </xf>
    <xf numFmtId="0" fontId="11" fillId="0" borderId="3" xfId="0" applyFont="1" applyBorder="1" applyAlignment="1">
      <alignment horizontal="left"/>
    </xf>
    <xf numFmtId="0" fontId="11" fillId="0" borderId="6" xfId="0" applyFont="1" applyBorder="1" applyAlignment="1">
      <alignment horizontal="left"/>
    </xf>
    <xf numFmtId="0" fontId="10" fillId="0" borderId="3" xfId="0" applyFont="1" applyBorder="1" applyAlignment="1">
      <alignment horizontal="left"/>
    </xf>
    <xf numFmtId="0" fontId="10" fillId="0" borderId="0" xfId="0" applyFont="1" applyBorder="1" applyAlignment="1">
      <alignment horizontal="left"/>
    </xf>
    <xf numFmtId="0" fontId="10" fillId="0" borderId="6" xfId="0" applyFont="1" applyBorder="1" applyAlignment="1">
      <alignment horizontal="left"/>
    </xf>
    <xf numFmtId="0" fontId="11" fillId="0" borderId="7" xfId="0" applyFont="1" applyBorder="1" applyAlignment="1">
      <alignment horizontal="left" wrapText="1"/>
    </xf>
    <xf numFmtId="0" fontId="11" fillId="0" borderId="7" xfId="0" applyFont="1" applyBorder="1" applyAlignment="1">
      <alignment horizontal="left" vertical="top" wrapText="1"/>
    </xf>
    <xf numFmtId="0" fontId="11" fillId="0" borderId="7" xfId="0" applyFont="1" applyBorder="1" applyAlignment="1">
      <alignment horizontal="center" wrapText="1"/>
    </xf>
    <xf numFmtId="0" fontId="11" fillId="0" borderId="3" xfId="0" applyFont="1" applyBorder="1" applyAlignment="1">
      <alignment horizontal="left" wrapText="1"/>
    </xf>
    <xf numFmtId="0" fontId="11" fillId="0" borderId="0" xfId="0" applyFont="1" applyBorder="1" applyAlignment="1">
      <alignment horizontal="left" wrapText="1"/>
    </xf>
    <xf numFmtId="0" fontId="11" fillId="0" borderId="6" xfId="0" applyFont="1" applyBorder="1" applyAlignment="1">
      <alignment horizontal="left" wrapText="1"/>
    </xf>
    <xf numFmtId="0" fontId="11" fillId="0" borderId="3" xfId="0" applyFont="1" applyBorder="1" applyAlignment="1">
      <alignment horizontal="left" vertical="top"/>
    </xf>
    <xf numFmtId="0" fontId="11" fillId="0" borderId="0" xfId="0" applyFont="1" applyBorder="1" applyAlignment="1">
      <alignment horizontal="left" vertical="top"/>
    </xf>
    <xf numFmtId="0" fontId="11" fillId="0" borderId="6" xfId="0" applyFont="1" applyBorder="1" applyAlignment="1">
      <alignment horizontal="left" vertical="top"/>
    </xf>
    <xf numFmtId="0" fontId="10" fillId="0" borderId="3" xfId="0" applyFont="1" applyBorder="1" applyAlignment="1">
      <alignment horizontal="left" vertical="top" wrapText="1"/>
    </xf>
    <xf numFmtId="0" fontId="10" fillId="0" borderId="0" xfId="0" applyFont="1" applyBorder="1" applyAlignment="1">
      <alignment horizontal="left" vertical="top" wrapText="1"/>
    </xf>
    <xf numFmtId="0" fontId="10" fillId="0" borderId="6" xfId="0" applyFont="1" applyBorder="1" applyAlignment="1">
      <alignment horizontal="left" vertical="top" wrapText="1"/>
    </xf>
    <xf numFmtId="0" fontId="11" fillId="0" borderId="3" xfId="0" applyFont="1" applyBorder="1" applyAlignment="1">
      <alignment horizontal="center" wrapText="1"/>
    </xf>
    <xf numFmtId="0" fontId="11" fillId="0" borderId="6" xfId="0" applyFont="1" applyBorder="1" applyAlignment="1">
      <alignment horizontal="center" wrapText="1"/>
    </xf>
    <xf numFmtId="0" fontId="11" fillId="0" borderId="0" xfId="0" applyFont="1" applyBorder="1" applyAlignment="1">
      <alignment horizontal="left"/>
    </xf>
    <xf numFmtId="0" fontId="10" fillId="0" borderId="3" xfId="0" applyFont="1" applyBorder="1" applyAlignment="1">
      <alignment horizontal="left" wrapText="1"/>
    </xf>
    <xf numFmtId="0" fontId="10" fillId="0" borderId="0" xfId="0" applyFont="1" applyBorder="1" applyAlignment="1">
      <alignment horizontal="left" wrapText="1"/>
    </xf>
    <xf numFmtId="0" fontId="10" fillId="0" borderId="6" xfId="0" applyFont="1" applyBorder="1" applyAlignment="1">
      <alignment horizontal="left"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xf numFmtId="0" fontId="11" fillId="0" borderId="7" xfId="0" applyFont="1" applyBorder="1" applyAlignment="1">
      <alignment horizontal="center" vertical="top" wrapText="1"/>
    </xf>
    <xf numFmtId="0" fontId="11" fillId="0" borderId="6" xfId="0" applyFont="1" applyBorder="1" applyAlignment="1">
      <alignment horizontal="center" vertical="top" wrapText="1"/>
    </xf>
    <xf numFmtId="0" fontId="11" fillId="0" borderId="3" xfId="0" applyFont="1" applyBorder="1" applyAlignment="1">
      <alignment horizontal="center" vertical="top"/>
    </xf>
    <xf numFmtId="0" fontId="17" fillId="0" borderId="2"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10" xfId="0" applyFont="1" applyBorder="1" applyAlignment="1">
      <alignment horizontal="center" vertical="center"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9" fillId="0" borderId="11" xfId="0" applyFont="1" applyFill="1" applyBorder="1" applyAlignment="1">
      <alignment horizontal="left" vertical="top" wrapText="1"/>
    </xf>
    <xf numFmtId="0" fontId="19" fillId="0" borderId="12" xfId="0" applyFont="1" applyFill="1" applyBorder="1" applyAlignment="1">
      <alignment horizontal="left" vertical="top" wrapText="1"/>
    </xf>
    <xf numFmtId="0" fontId="19" fillId="0" borderId="13" xfId="0" applyFont="1" applyFill="1" applyBorder="1" applyAlignment="1">
      <alignment horizontal="left" vertical="top" wrapText="1"/>
    </xf>
    <xf numFmtId="0" fontId="13" fillId="0" borderId="11" xfId="0" applyFont="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3" borderId="4" xfId="0" applyFont="1" applyFill="1" applyBorder="1" applyAlignment="1">
      <alignment horizontal="center"/>
    </xf>
    <xf numFmtId="0" fontId="18" fillId="3" borderId="2" xfId="0" applyFont="1" applyFill="1" applyBorder="1" applyAlignment="1">
      <alignment horizontal="center"/>
    </xf>
    <xf numFmtId="0" fontId="18" fillId="3" borderId="5" xfId="0" applyFont="1" applyFill="1" applyBorder="1" applyAlignment="1">
      <alignment horizontal="center"/>
    </xf>
    <xf numFmtId="0" fontId="12" fillId="0" borderId="0" xfId="0" applyFont="1" applyAlignment="1">
      <alignment horizontal="center"/>
    </xf>
    <xf numFmtId="0" fontId="13" fillId="0" borderId="14" xfId="0" applyFont="1" applyBorder="1" applyAlignment="1">
      <alignment horizontal="left"/>
    </xf>
    <xf numFmtId="166" fontId="17" fillId="0" borderId="1" xfId="1" applyNumberFormat="1" applyFont="1" applyBorder="1" applyAlignment="1">
      <alignment horizontal="center" vertical="center" wrapText="1"/>
    </xf>
    <xf numFmtId="0" fontId="15" fillId="0" borderId="0" xfId="0" applyFont="1" applyAlignment="1">
      <alignment horizontal="center"/>
    </xf>
    <xf numFmtId="0" fontId="16" fillId="0" borderId="0" xfId="0" applyFont="1" applyAlignment="1">
      <alignment horizontal="center"/>
    </xf>
    <xf numFmtId="0" fontId="14" fillId="0" borderId="0" xfId="0" applyFont="1" applyAlignment="1">
      <alignment horizontal="center"/>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2" borderId="11" xfId="0" applyFont="1" applyFill="1" applyBorder="1" applyAlignment="1">
      <alignment horizontal="left" vertical="top" wrapText="1"/>
    </xf>
    <xf numFmtId="0" fontId="17" fillId="2" borderId="12" xfId="0" applyFont="1" applyFill="1" applyBorder="1" applyAlignment="1">
      <alignment horizontal="left" vertical="top" wrapText="1"/>
    </xf>
    <xf numFmtId="0" fontId="17" fillId="2" borderId="13" xfId="0" applyFont="1" applyFill="1" applyBorder="1" applyAlignment="1">
      <alignment horizontal="left" vertical="top" wrapText="1"/>
    </xf>
    <xf numFmtId="0" fontId="24" fillId="0" borderId="30" xfId="0" applyFont="1" applyBorder="1" applyAlignment="1">
      <alignment horizontal="center" vertical="center"/>
    </xf>
    <xf numFmtId="0" fontId="24" fillId="0" borderId="7" xfId="0" applyFont="1" applyBorder="1" applyAlignment="1">
      <alignment horizontal="center" vertical="center"/>
    </xf>
    <xf numFmtId="0" fontId="24" fillId="0" borderId="27" xfId="0" applyFont="1" applyBorder="1" applyAlignment="1">
      <alignment horizontal="center" vertical="center"/>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8" fillId="3" borderId="4" xfId="0" applyFont="1" applyFill="1" applyBorder="1" applyAlignment="1">
      <alignment horizontal="center" vertical="center"/>
    </xf>
    <xf numFmtId="0" fontId="18" fillId="3" borderId="2" xfId="0" applyFont="1" applyFill="1" applyBorder="1" applyAlignment="1">
      <alignment horizontal="center" vertical="center"/>
    </xf>
    <xf numFmtId="0" fontId="18" fillId="3" borderId="5" xfId="0" applyFont="1" applyFill="1" applyBorder="1" applyAlignment="1">
      <alignment horizontal="center" vertical="center"/>
    </xf>
    <xf numFmtId="0" fontId="12" fillId="0" borderId="0" xfId="0" applyFont="1" applyBorder="1" applyAlignment="1">
      <alignment horizontal="center"/>
    </xf>
    <xf numFmtId="0" fontId="32" fillId="0" borderId="13" xfId="0" applyFont="1" applyBorder="1" applyAlignment="1">
      <alignment horizontal="center" vertical="center" wrapText="1"/>
    </xf>
    <xf numFmtId="0" fontId="33" fillId="3" borderId="2" xfId="0" applyFont="1" applyFill="1" applyBorder="1" applyAlignment="1">
      <alignment horizontal="center" vertical="center"/>
    </xf>
    <xf numFmtId="0" fontId="33" fillId="3" borderId="5" xfId="0" applyFont="1" applyFill="1" applyBorder="1" applyAlignment="1">
      <alignment horizontal="center" vertical="center"/>
    </xf>
    <xf numFmtId="0" fontId="40" fillId="0" borderId="0" xfId="0" applyFont="1" applyAlignment="1">
      <alignment horizontal="center"/>
    </xf>
    <xf numFmtId="0" fontId="35" fillId="0" borderId="0" xfId="0" applyFont="1" applyAlignment="1">
      <alignment horizontal="center"/>
    </xf>
    <xf numFmtId="0" fontId="32" fillId="0" borderId="11" xfId="0" applyFont="1" applyBorder="1" applyAlignment="1">
      <alignment horizontal="left" vertical="top" wrapText="1"/>
    </xf>
    <xf numFmtId="0" fontId="32" fillId="0" borderId="12" xfId="0" applyFont="1" applyBorder="1" applyAlignment="1">
      <alignment horizontal="left" vertical="top" wrapText="1"/>
    </xf>
    <xf numFmtId="0" fontId="32" fillId="0" borderId="13" xfId="0" applyFont="1" applyBorder="1" applyAlignment="1">
      <alignment horizontal="left" vertical="top" wrapText="1"/>
    </xf>
    <xf numFmtId="0" fontId="32" fillId="2" borderId="11" xfId="0" applyFont="1" applyFill="1" applyBorder="1" applyAlignment="1">
      <alignment horizontal="left" vertical="top" wrapText="1"/>
    </xf>
    <xf numFmtId="0" fontId="32" fillId="2" borderId="12" xfId="0" applyFont="1" applyFill="1" applyBorder="1" applyAlignment="1">
      <alignment horizontal="left" vertical="top" wrapText="1"/>
    </xf>
    <xf numFmtId="0" fontId="32" fillId="2" borderId="13" xfId="0" applyFont="1" applyFill="1" applyBorder="1" applyAlignment="1">
      <alignment horizontal="left" vertical="top" wrapText="1"/>
    </xf>
    <xf numFmtId="0" fontId="32" fillId="0" borderId="11" xfId="0" applyFont="1" applyFill="1" applyBorder="1" applyAlignment="1">
      <alignment horizontal="left" vertical="top"/>
    </xf>
    <xf numFmtId="0" fontId="32" fillId="0" borderId="12" xfId="0" applyFont="1" applyFill="1" applyBorder="1" applyAlignment="1">
      <alignment horizontal="left" vertical="top"/>
    </xf>
    <xf numFmtId="0" fontId="32" fillId="0" borderId="13" xfId="0" applyFont="1" applyFill="1" applyBorder="1" applyAlignment="1">
      <alignment horizontal="left" vertical="top"/>
    </xf>
    <xf numFmtId="0" fontId="21" fillId="0" borderId="11" xfId="0" applyFont="1" applyBorder="1" applyAlignment="1">
      <alignment horizontal="center"/>
    </xf>
    <xf numFmtId="0" fontId="21" fillId="0" borderId="12" xfId="0" applyFont="1" applyBorder="1" applyAlignment="1">
      <alignment horizontal="center"/>
    </xf>
    <xf numFmtId="0" fontId="21" fillId="0" borderId="13" xfId="0" applyFont="1" applyBorder="1" applyAlignment="1">
      <alignment horizontal="center"/>
    </xf>
    <xf numFmtId="0" fontId="38" fillId="0" borderId="0" xfId="0" applyFont="1" applyAlignment="1">
      <alignment horizontal="center"/>
    </xf>
    <xf numFmtId="0" fontId="30" fillId="0" borderId="0" xfId="0" applyFont="1" applyAlignment="1">
      <alignment horizontal="center"/>
    </xf>
    <xf numFmtId="0" fontId="30" fillId="0" borderId="0" xfId="0" applyFont="1" applyBorder="1" applyAlignment="1">
      <alignment horizontal="center"/>
    </xf>
    <xf numFmtId="0" fontId="32" fillId="0" borderId="30" xfId="0" applyFont="1" applyBorder="1" applyAlignment="1">
      <alignment horizontal="center" vertical="center"/>
    </xf>
    <xf numFmtId="0" fontId="32" fillId="0" borderId="7" xfId="0" applyFont="1" applyBorder="1" applyAlignment="1">
      <alignment horizontal="center" vertical="center"/>
    </xf>
    <xf numFmtId="0" fontId="32" fillId="0" borderId="27" xfId="0" applyFont="1" applyBorder="1" applyAlignment="1">
      <alignment horizontal="center" vertical="center"/>
    </xf>
    <xf numFmtId="0" fontId="21" fillId="0" borderId="14" xfId="0" applyFont="1" applyBorder="1" applyAlignment="1">
      <alignment horizontal="left"/>
    </xf>
    <xf numFmtId="0" fontId="21" fillId="0" borderId="0" xfId="0" applyFont="1" applyBorder="1" applyAlignment="1">
      <alignment horizontal="left"/>
    </xf>
    <xf numFmtId="0" fontId="32" fillId="0" borderId="1" xfId="0" applyFont="1" applyBorder="1" applyAlignment="1">
      <alignment horizontal="center" vertical="center" wrapText="1"/>
    </xf>
    <xf numFmtId="0" fontId="32" fillId="0" borderId="2" xfId="0" applyFont="1" applyBorder="1" applyAlignment="1">
      <alignment horizontal="center" vertical="center" wrapText="1"/>
    </xf>
    <xf numFmtId="0" fontId="32" fillId="0" borderId="5" xfId="0" applyFont="1" applyBorder="1" applyAlignment="1">
      <alignment horizontal="center" vertical="center" wrapText="1"/>
    </xf>
    <xf numFmtId="0" fontId="32" fillId="0" borderId="9" xfId="0" applyFont="1" applyBorder="1" applyAlignment="1">
      <alignment horizontal="center" vertical="center" wrapText="1"/>
    </xf>
    <xf numFmtId="0" fontId="32" fillId="0" borderId="10" xfId="0" applyFont="1" applyBorder="1" applyAlignment="1">
      <alignment horizontal="center" vertical="center" wrapText="1"/>
    </xf>
    <xf numFmtId="166" fontId="32" fillId="0" borderId="1" xfId="1" applyNumberFormat="1" applyFont="1" applyBorder="1" applyAlignment="1">
      <alignment horizontal="center" vertical="center" wrapText="1"/>
    </xf>
    <xf numFmtId="0" fontId="32" fillId="0" borderId="1" xfId="0" applyFont="1" applyBorder="1" applyAlignment="1">
      <alignment horizontal="center" vertical="center"/>
    </xf>
    <xf numFmtId="0" fontId="32" fillId="0" borderId="17" xfId="0" applyFont="1" applyBorder="1" applyAlignment="1">
      <alignment horizontal="center" vertical="center" wrapText="1"/>
    </xf>
    <xf numFmtId="0" fontId="33" fillId="3" borderId="4" xfId="0" applyFont="1" applyFill="1" applyBorder="1" applyAlignment="1">
      <alignment horizontal="center" vertical="center"/>
    </xf>
    <xf numFmtId="0" fontId="18" fillId="3" borderId="1"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0"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23" xfId="0" applyFont="1" applyFill="1" applyBorder="1" applyAlignment="1">
      <alignment horizontal="center" vertical="center"/>
    </xf>
    <xf numFmtId="0" fontId="19" fillId="0" borderId="15" xfId="0" applyFont="1" applyFill="1" applyBorder="1" applyAlignment="1">
      <alignment horizontal="center" vertical="center"/>
    </xf>
    <xf numFmtId="0" fontId="19" fillId="0" borderId="28"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2"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1" xfId="0" applyFont="1" applyFill="1" applyBorder="1" applyAlignment="1">
      <alignment horizontal="center" vertical="center" wrapText="1"/>
    </xf>
    <xf numFmtId="0" fontId="13" fillId="0" borderId="0" xfId="0" applyFont="1" applyBorder="1" applyAlignment="1">
      <alignment horizontal="left"/>
    </xf>
    <xf numFmtId="0" fontId="18" fillId="2" borderId="24" xfId="0" applyFont="1" applyFill="1" applyBorder="1" applyAlignment="1">
      <alignment horizontal="center"/>
    </xf>
    <xf numFmtId="0" fontId="18" fillId="0" borderId="31" xfId="0" applyFont="1" applyFill="1" applyBorder="1" applyAlignment="1">
      <alignment vertical="top" wrapText="1"/>
    </xf>
    <xf numFmtId="0" fontId="18" fillId="0" borderId="16" xfId="0" applyFont="1" applyFill="1" applyBorder="1" applyAlignment="1">
      <alignment vertical="top" wrapText="1"/>
    </xf>
    <xf numFmtId="0" fontId="18" fillId="0" borderId="29" xfId="0" applyFont="1" applyFill="1" applyBorder="1" applyAlignment="1">
      <alignment vertical="top" wrapText="1"/>
    </xf>
    <xf numFmtId="0" fontId="18" fillId="0" borderId="23" xfId="0" applyFont="1" applyFill="1" applyBorder="1" applyAlignment="1">
      <alignment vertical="top" wrapText="1"/>
    </xf>
    <xf numFmtId="0" fontId="18" fillId="0" borderId="15" xfId="0" applyFont="1" applyFill="1" applyBorder="1" applyAlignment="1">
      <alignment vertical="top" wrapText="1"/>
    </xf>
    <xf numFmtId="0" fontId="18" fillId="0" borderId="28" xfId="0" applyFont="1" applyFill="1" applyBorder="1" applyAlignment="1">
      <alignment vertical="top" wrapText="1"/>
    </xf>
    <xf numFmtId="0" fontId="18" fillId="0" borderId="23" xfId="0" applyFont="1" applyFill="1" applyBorder="1" applyAlignment="1">
      <alignment horizontal="left" vertical="top" wrapText="1"/>
    </xf>
    <xf numFmtId="0" fontId="18" fillId="0" borderId="15" xfId="0" applyFont="1" applyFill="1" applyBorder="1" applyAlignment="1">
      <alignment horizontal="left" vertical="top" wrapText="1"/>
    </xf>
    <xf numFmtId="0" fontId="18" fillId="0" borderId="28" xfId="0" applyFont="1" applyFill="1" applyBorder="1" applyAlignment="1">
      <alignment horizontal="left" vertical="top" wrapText="1"/>
    </xf>
    <xf numFmtId="0" fontId="13" fillId="0" borderId="32" xfId="0" applyFont="1" applyFill="1" applyBorder="1" applyAlignment="1">
      <alignment horizontal="center"/>
    </xf>
    <xf numFmtId="0" fontId="14" fillId="0" borderId="3" xfId="0" applyFont="1" applyBorder="1" applyAlignment="1">
      <alignment horizontal="center"/>
    </xf>
    <xf numFmtId="0" fontId="15" fillId="0" borderId="1" xfId="0" applyFont="1" applyBorder="1" applyAlignment="1">
      <alignment horizontal="center" vertical="center" wrapText="1"/>
    </xf>
    <xf numFmtId="0" fontId="15" fillId="0" borderId="2" xfId="0" applyFont="1" applyBorder="1" applyAlignment="1">
      <alignment horizontal="center" vertical="center"/>
    </xf>
    <xf numFmtId="0" fontId="15" fillId="0" borderId="5" xfId="0" applyFont="1" applyBorder="1" applyAlignment="1">
      <alignment horizontal="center" vertical="center"/>
    </xf>
    <xf numFmtId="0" fontId="49" fillId="0" borderId="0" xfId="0" applyFont="1" applyAlignment="1">
      <alignment horizontal="center"/>
    </xf>
    <xf numFmtId="0" fontId="15" fillId="0" borderId="1" xfId="0" applyFont="1" applyBorder="1" applyAlignment="1">
      <alignment horizontal="center" vertical="center"/>
    </xf>
    <xf numFmtId="0" fontId="15" fillId="0" borderId="11" xfId="0" applyFont="1" applyBorder="1" applyAlignment="1">
      <alignment horizontal="center" vertical="center" wrapText="1"/>
    </xf>
    <xf numFmtId="164" fontId="17" fillId="6" borderId="11" xfId="5" applyFont="1" applyFill="1" applyBorder="1" applyAlignment="1">
      <alignment horizontal="left" vertical="top"/>
    </xf>
    <xf numFmtId="164" fontId="17" fillId="6" borderId="12" xfId="5" applyFont="1" applyFill="1" applyBorder="1" applyAlignment="1">
      <alignment horizontal="left" vertical="top"/>
    </xf>
    <xf numFmtId="164" fontId="17" fillId="6" borderId="13" xfId="5" applyFont="1" applyFill="1" applyBorder="1" applyAlignment="1">
      <alignment horizontal="left" vertical="top"/>
    </xf>
    <xf numFmtId="164" fontId="17" fillId="6" borderId="11" xfId="5" applyFont="1" applyFill="1" applyBorder="1" applyAlignment="1">
      <alignment horizontal="center" vertical="center"/>
    </xf>
    <xf numFmtId="164" fontId="17" fillId="6" borderId="12" xfId="5" applyFont="1" applyFill="1" applyBorder="1" applyAlignment="1">
      <alignment horizontal="center" vertical="center"/>
    </xf>
    <xf numFmtId="164" fontId="17" fillId="6" borderId="13" xfId="5" applyFont="1" applyFill="1" applyBorder="1" applyAlignment="1">
      <alignment horizontal="center" vertical="center"/>
    </xf>
    <xf numFmtId="164" fontId="19" fillId="0" borderId="1" xfId="5" applyFont="1" applyBorder="1" applyAlignment="1">
      <alignment horizontal="center" vertical="center"/>
    </xf>
    <xf numFmtId="164" fontId="52" fillId="0" borderId="0" xfId="5" applyFont="1" applyAlignment="1">
      <alignment horizontal="center" vertical="center"/>
    </xf>
    <xf numFmtId="164" fontId="52" fillId="0" borderId="14" xfId="5" applyFont="1" applyBorder="1" applyAlignment="1">
      <alignment horizontal="center" vertical="center"/>
    </xf>
    <xf numFmtId="164" fontId="17" fillId="0" borderId="1" xfId="5" applyFont="1" applyBorder="1" applyAlignment="1">
      <alignment horizontal="center" vertical="center"/>
    </xf>
    <xf numFmtId="164" fontId="17" fillId="0" borderId="13" xfId="5" applyFont="1" applyBorder="1" applyAlignment="1">
      <alignment horizontal="center" vertical="center"/>
    </xf>
    <xf numFmtId="164" fontId="17" fillId="0" borderId="11" xfId="5" applyFont="1" applyBorder="1" applyAlignment="1">
      <alignment horizontal="center" vertical="center"/>
    </xf>
    <xf numFmtId="164" fontId="17" fillId="0" borderId="12" xfId="5" applyFont="1" applyBorder="1" applyAlignment="1">
      <alignment horizontal="center" vertical="center"/>
    </xf>
    <xf numFmtId="164" fontId="54" fillId="0" borderId="1" xfId="5" applyFont="1" applyBorder="1" applyAlignment="1">
      <alignment horizontal="center" vertical="center"/>
    </xf>
    <xf numFmtId="164" fontId="53" fillId="6" borderId="1" xfId="5" applyFont="1" applyFill="1" applyBorder="1" applyAlignment="1">
      <alignment horizontal="center" vertical="top"/>
    </xf>
    <xf numFmtId="164" fontId="53" fillId="0" borderId="1" xfId="5" applyFont="1" applyBorder="1" applyAlignment="1">
      <alignment horizontal="center" vertical="center"/>
    </xf>
    <xf numFmtId="164" fontId="53" fillId="0" borderId="11" xfId="5" applyFont="1" applyBorder="1" applyAlignment="1">
      <alignment horizontal="center" vertical="center"/>
    </xf>
    <xf numFmtId="164" fontId="53" fillId="0" borderId="12" xfId="5" applyFont="1" applyBorder="1" applyAlignment="1">
      <alignment horizontal="center" vertical="center"/>
    </xf>
    <xf numFmtId="164" fontId="53" fillId="0" borderId="13" xfId="5" applyFont="1" applyBorder="1" applyAlignment="1">
      <alignment horizontal="center" vertical="center"/>
    </xf>
    <xf numFmtId="164" fontId="56" fillId="0" borderId="0" xfId="5" applyFont="1" applyAlignment="1">
      <alignment horizontal="center" vertical="center"/>
    </xf>
    <xf numFmtId="164" fontId="56" fillId="0" borderId="14" xfId="5" applyFont="1" applyBorder="1" applyAlignment="1">
      <alignment horizontal="center" vertical="center"/>
    </xf>
    <xf numFmtId="0" fontId="23" fillId="0" borderId="2"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3" fillId="0" borderId="22" xfId="0" applyFont="1" applyFill="1" applyBorder="1" applyAlignment="1">
      <alignment horizontal="left" vertical="center"/>
    </xf>
    <xf numFmtId="0" fontId="23" fillId="0" borderId="26" xfId="0" applyFont="1" applyFill="1" applyBorder="1" applyAlignment="1">
      <alignment horizontal="left" vertical="center"/>
    </xf>
    <xf numFmtId="0" fontId="23" fillId="0" borderId="19" xfId="0" applyFont="1" applyFill="1" applyBorder="1" applyAlignment="1">
      <alignment horizontal="center" vertical="center"/>
    </xf>
    <xf numFmtId="0" fontId="23" fillId="0" borderId="20" xfId="0" applyFont="1" applyFill="1" applyBorder="1" applyAlignment="1">
      <alignment horizontal="center" vertical="center"/>
    </xf>
    <xf numFmtId="0" fontId="23" fillId="0" borderId="19" xfId="0" applyFont="1" applyFill="1" applyBorder="1" applyAlignment="1">
      <alignment horizontal="left" vertical="center"/>
    </xf>
    <xf numFmtId="0" fontId="23" fillId="0" borderId="20" xfId="0" applyFont="1" applyFill="1" applyBorder="1" applyAlignment="1">
      <alignment horizontal="left" vertical="center"/>
    </xf>
    <xf numFmtId="0" fontId="23" fillId="0" borderId="33" xfId="0" applyFont="1" applyFill="1" applyBorder="1" applyAlignment="1">
      <alignment horizontal="left" vertical="center"/>
    </xf>
    <xf numFmtId="0" fontId="23" fillId="0" borderId="34" xfId="0" applyFont="1" applyFill="1" applyBorder="1" applyAlignment="1">
      <alignment horizontal="left" vertical="center"/>
    </xf>
    <xf numFmtId="0" fontId="23" fillId="0" borderId="2"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9" xfId="0" applyFont="1" applyFill="1" applyBorder="1" applyAlignment="1">
      <alignment horizontal="center" vertical="center"/>
    </xf>
    <xf numFmtId="0" fontId="23" fillId="0" borderId="10" xfId="0" applyFont="1" applyFill="1" applyBorder="1" applyAlignment="1">
      <alignment horizontal="center" vertical="center"/>
    </xf>
    <xf numFmtId="0" fontId="23" fillId="0" borderId="17"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4" xfId="0" applyFont="1" applyFill="1" applyBorder="1" applyAlignment="1">
      <alignment horizontal="center" vertical="center"/>
    </xf>
    <xf numFmtId="0" fontId="23" fillId="0" borderId="7" xfId="0" applyFont="1" applyFill="1" applyBorder="1" applyAlignment="1">
      <alignment horizontal="center" vertical="center"/>
    </xf>
    <xf numFmtId="0" fontId="23" fillId="0" borderId="8" xfId="0" applyFont="1" applyFill="1" applyBorder="1" applyAlignment="1">
      <alignment horizontal="center" vertical="center"/>
    </xf>
    <xf numFmtId="0" fontId="58" fillId="0" borderId="0" xfId="0" applyFont="1" applyFill="1" applyBorder="1" applyAlignment="1">
      <alignment horizontal="center"/>
    </xf>
    <xf numFmtId="0" fontId="58" fillId="0" borderId="6" xfId="0" applyFont="1" applyFill="1" applyBorder="1" applyAlignment="1">
      <alignment horizontal="center"/>
    </xf>
    <xf numFmtId="0" fontId="23" fillId="0" borderId="0" xfId="0" applyFont="1" applyFill="1" applyBorder="1" applyAlignment="1">
      <alignment horizontal="center"/>
    </xf>
    <xf numFmtId="0" fontId="23" fillId="0" borderId="6" xfId="0" applyFont="1" applyFill="1" applyBorder="1" applyAlignment="1">
      <alignment horizontal="center"/>
    </xf>
    <xf numFmtId="0" fontId="23" fillId="0" borderId="11" xfId="0" applyFont="1" applyFill="1" applyBorder="1" applyAlignment="1">
      <alignment horizontal="left"/>
    </xf>
    <xf numFmtId="0" fontId="23" fillId="0" borderId="12" xfId="0" applyFont="1" applyFill="1" applyBorder="1" applyAlignment="1">
      <alignment horizontal="left"/>
    </xf>
    <xf numFmtId="0" fontId="23" fillId="0" borderId="13" xfId="0" applyFont="1" applyFill="1" applyBorder="1" applyAlignment="1">
      <alignment horizontal="left"/>
    </xf>
    <xf numFmtId="0" fontId="21" fillId="0" borderId="2" xfId="0" applyFont="1" applyFill="1" applyBorder="1" applyAlignment="1">
      <alignment horizontal="center"/>
    </xf>
    <xf numFmtId="0" fontId="21" fillId="0" borderId="17" xfId="0" applyFont="1" applyFill="1" applyBorder="1" applyAlignment="1">
      <alignment horizontal="center"/>
    </xf>
    <xf numFmtId="0" fontId="21" fillId="0" borderId="5" xfId="0" applyFont="1" applyFill="1" applyBorder="1" applyAlignment="1">
      <alignment horizontal="center"/>
    </xf>
    <xf numFmtId="0" fontId="21" fillId="0" borderId="9" xfId="0" applyFont="1" applyFill="1" applyBorder="1" applyAlignment="1">
      <alignment horizontal="center"/>
    </xf>
    <xf numFmtId="0" fontId="21" fillId="0" borderId="14" xfId="0" applyFont="1" applyFill="1" applyBorder="1" applyAlignment="1">
      <alignment horizontal="center"/>
    </xf>
    <xf numFmtId="0" fontId="21" fillId="0" borderId="10" xfId="0" applyFont="1" applyFill="1" applyBorder="1" applyAlignment="1">
      <alignment horizontal="center"/>
    </xf>
    <xf numFmtId="0" fontId="21" fillId="0" borderId="2" xfId="0" applyFont="1" applyFill="1" applyBorder="1" applyAlignment="1">
      <alignment horizontal="center" vertical="center"/>
    </xf>
    <xf numFmtId="0" fontId="21" fillId="0" borderId="17" xfId="0" applyFont="1" applyFill="1" applyBorder="1" applyAlignment="1">
      <alignment vertical="center"/>
    </xf>
    <xf numFmtId="0" fontId="21" fillId="0" borderId="5" xfId="0" applyFont="1" applyFill="1" applyBorder="1" applyAlignment="1">
      <alignment vertical="center"/>
    </xf>
    <xf numFmtId="0" fontId="21" fillId="0" borderId="3" xfId="0" applyFont="1" applyFill="1" applyBorder="1" applyAlignment="1">
      <alignment vertical="center"/>
    </xf>
    <xf numFmtId="0" fontId="21" fillId="0" borderId="0" xfId="0" applyFont="1" applyFill="1" applyBorder="1" applyAlignment="1">
      <alignment vertical="center"/>
    </xf>
    <xf numFmtId="0" fontId="21" fillId="0" borderId="6" xfId="0" applyFont="1" applyFill="1" applyBorder="1" applyAlignment="1">
      <alignment vertical="center"/>
    </xf>
    <xf numFmtId="0" fontId="21" fillId="0" borderId="9" xfId="0" applyFont="1" applyFill="1" applyBorder="1" applyAlignment="1">
      <alignment vertical="center"/>
    </xf>
    <xf numFmtId="0" fontId="21" fillId="0" borderId="14" xfId="0" applyFont="1" applyFill="1" applyBorder="1" applyAlignment="1">
      <alignment vertical="center"/>
    </xf>
    <xf numFmtId="0" fontId="21" fillId="0" borderId="10" xfId="0" applyFont="1" applyFill="1" applyBorder="1" applyAlignment="1">
      <alignment vertical="center"/>
    </xf>
    <xf numFmtId="0" fontId="21" fillId="0" borderId="17"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9"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4"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left" wrapText="1"/>
    </xf>
    <xf numFmtId="0" fontId="21" fillId="0" borderId="21" xfId="0" applyFont="1" applyFill="1" applyBorder="1" applyAlignment="1">
      <alignment horizontal="left" wrapText="1"/>
    </xf>
    <xf numFmtId="0" fontId="21" fillId="0" borderId="20" xfId="0" applyFont="1" applyFill="1" applyBorder="1" applyAlignment="1">
      <alignment horizontal="left" wrapText="1"/>
    </xf>
    <xf numFmtId="0" fontId="35" fillId="0" borderId="21" xfId="6" quotePrefix="1" applyFont="1" applyBorder="1" applyAlignment="1">
      <alignment horizontal="left" vertical="center" wrapText="1"/>
    </xf>
    <xf numFmtId="0" fontId="35" fillId="0" borderId="20" xfId="6" quotePrefix="1" applyFont="1" applyBorder="1" applyAlignment="1">
      <alignment horizontal="left" vertical="center" wrapText="1"/>
    </xf>
    <xf numFmtId="0" fontId="23" fillId="0" borderId="3" xfId="0" applyFont="1" applyFill="1" applyBorder="1" applyAlignment="1">
      <alignment horizontal="left"/>
    </xf>
    <xf numFmtId="0" fontId="23" fillId="0" borderId="0" xfId="0" applyFont="1" applyFill="1" applyBorder="1" applyAlignment="1">
      <alignment horizontal="left"/>
    </xf>
    <xf numFmtId="0" fontId="23" fillId="0" borderId="6" xfId="0" applyFont="1" applyFill="1" applyBorder="1" applyAlignment="1">
      <alignment horizontal="left"/>
    </xf>
    <xf numFmtId="166" fontId="23" fillId="0" borderId="0" xfId="1" applyNumberFormat="1" applyFont="1" applyFill="1" applyBorder="1" applyAlignment="1">
      <alignment horizontal="center"/>
    </xf>
    <xf numFmtId="166" fontId="23" fillId="0" borderId="6" xfId="1" applyNumberFormat="1" applyFont="1" applyFill="1" applyBorder="1" applyAlignment="1">
      <alignment horizontal="center"/>
    </xf>
    <xf numFmtId="166" fontId="23" fillId="0" borderId="0" xfId="1" applyNumberFormat="1" applyFont="1" applyFill="1" applyBorder="1" applyAlignment="1">
      <alignment horizontal="right"/>
    </xf>
    <xf numFmtId="166" fontId="23" fillId="0" borderId="6" xfId="1" applyNumberFormat="1" applyFont="1" applyFill="1" applyBorder="1" applyAlignment="1">
      <alignment horizontal="right"/>
    </xf>
    <xf numFmtId="0" fontId="23" fillId="0" borderId="2" xfId="0" applyFont="1" applyFill="1" applyBorder="1" applyAlignment="1">
      <alignment horizontal="left"/>
    </xf>
    <xf numFmtId="0" fontId="23" fillId="0" borderId="17" xfId="0" applyFont="1" applyFill="1" applyBorder="1" applyAlignment="1">
      <alignment horizontal="left"/>
    </xf>
    <xf numFmtId="9" fontId="23" fillId="0" borderId="2" xfId="0" applyNumberFormat="1" applyFont="1" applyFill="1" applyBorder="1" applyAlignment="1">
      <alignment horizontal="left"/>
    </xf>
    <xf numFmtId="0" fontId="23" fillId="0" borderId="5" xfId="0" applyFont="1" applyFill="1" applyBorder="1" applyAlignment="1">
      <alignment horizontal="left"/>
    </xf>
    <xf numFmtId="9" fontId="23" fillId="0" borderId="2" xfId="0" applyNumberFormat="1" applyFont="1" applyFill="1" applyBorder="1" applyAlignment="1">
      <alignment horizontal="center"/>
    </xf>
    <xf numFmtId="0" fontId="23" fillId="0" borderId="5" xfId="0" applyFont="1" applyFill="1" applyBorder="1" applyAlignment="1">
      <alignment horizontal="center"/>
    </xf>
    <xf numFmtId="164" fontId="23" fillId="0" borderId="3" xfId="0" applyNumberFormat="1" applyFont="1" applyFill="1" applyBorder="1" applyAlignment="1">
      <alignment horizontal="left"/>
    </xf>
    <xf numFmtId="168" fontId="21" fillId="0" borderId="0" xfId="1" applyNumberFormat="1" applyFont="1" applyFill="1" applyBorder="1" applyAlignment="1">
      <alignment horizontal="center" vertical="center"/>
    </xf>
    <xf numFmtId="168" fontId="21" fillId="0" borderId="6" xfId="1" applyNumberFormat="1" applyFont="1" applyFill="1" applyBorder="1" applyAlignment="1">
      <alignment horizontal="center" vertical="center"/>
    </xf>
    <xf numFmtId="0" fontId="21" fillId="0" borderId="5" xfId="0" applyFont="1" applyFill="1" applyBorder="1" applyAlignment="1">
      <alignment horizontal="center" vertical="center"/>
    </xf>
    <xf numFmtId="0" fontId="21" fillId="0" borderId="6" xfId="0" applyFont="1" applyFill="1" applyBorder="1" applyAlignment="1">
      <alignment horizontal="center" vertical="center"/>
    </xf>
    <xf numFmtId="0" fontId="21" fillId="0" borderId="11" xfId="0" applyFont="1" applyFill="1" applyBorder="1" applyAlignment="1">
      <alignment horizontal="center"/>
    </xf>
    <xf numFmtId="0" fontId="21" fillId="0" borderId="12" xfId="0" applyFont="1" applyFill="1" applyBorder="1" applyAlignment="1">
      <alignment horizontal="center"/>
    </xf>
    <xf numFmtId="0" fontId="21" fillId="0" borderId="13" xfId="0" applyFont="1" applyFill="1" applyBorder="1" applyAlignment="1">
      <alignment horizontal="center"/>
    </xf>
    <xf numFmtId="0" fontId="21" fillId="0" borderId="31" xfId="0" applyFont="1" applyFill="1" applyBorder="1" applyAlignment="1">
      <alignment horizontal="left" wrapText="1"/>
    </xf>
    <xf numFmtId="0" fontId="21" fillId="0" borderId="16" xfId="0" applyFont="1" applyFill="1" applyBorder="1" applyAlignment="1">
      <alignment horizontal="left" wrapText="1"/>
    </xf>
    <xf numFmtId="0" fontId="21" fillId="0" borderId="29" xfId="0" applyFont="1" applyFill="1" applyBorder="1" applyAlignment="1">
      <alignment horizontal="left" wrapText="1"/>
    </xf>
    <xf numFmtId="0" fontId="21" fillId="0" borderId="3" xfId="0" applyFont="1" applyFill="1" applyBorder="1" applyAlignment="1">
      <alignment horizontal="left" wrapText="1"/>
    </xf>
    <xf numFmtId="0" fontId="21" fillId="0" borderId="0" xfId="0" applyFont="1" applyFill="1" applyBorder="1" applyAlignment="1">
      <alignment horizontal="left" wrapText="1"/>
    </xf>
    <xf numFmtId="0" fontId="21" fillId="0" borderId="6" xfId="0" applyFont="1" applyFill="1" applyBorder="1" applyAlignment="1">
      <alignment horizontal="left" wrapText="1"/>
    </xf>
    <xf numFmtId="0" fontId="1" fillId="0" borderId="7" xfId="0" applyFont="1" applyBorder="1" applyAlignment="1">
      <alignment horizontal="left"/>
    </xf>
    <xf numFmtId="0" fontId="13" fillId="0" borderId="19" xfId="0" applyFont="1" applyFill="1" applyBorder="1" applyAlignment="1">
      <alignment horizontal="justify" vertical="justify" wrapText="1"/>
    </xf>
    <xf numFmtId="0" fontId="13" fillId="0" borderId="21" xfId="0" applyFont="1" applyFill="1" applyBorder="1" applyAlignment="1">
      <alignment horizontal="justify" vertical="justify" wrapText="1"/>
    </xf>
  </cellXfs>
  <cellStyles count="7">
    <cellStyle name="Comma" xfId="1" builtinId="3"/>
    <cellStyle name="Comma [0]" xfId="5" builtinId="6"/>
    <cellStyle name="Comma [0] 2" xfId="3"/>
    <cellStyle name="Comma 2" xfId="4"/>
    <cellStyle name="Normal" xfId="0" builtinId="0"/>
    <cellStyle name="Normal 2" xfId="2"/>
    <cellStyle name="Normal 2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ANTOR/APBD%202015/USULAN%20DAK%202015%20final%2010-1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2HP"/>
      <sheetName val="Sheet 2"/>
    </sheetNames>
    <sheetDataSet>
      <sheetData sheetId="0">
        <row r="30">
          <cell r="L30">
            <v>1174681818.1818182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37"/>
  <sheetViews>
    <sheetView view="pageBreakPreview" topLeftCell="A7" zoomScale="84" zoomScaleNormal="70" zoomScaleSheetLayoutView="84" workbookViewId="0">
      <pane ySplit="1005" activePane="bottomLeft"/>
      <selection activeCell="E7" sqref="E7:E8"/>
      <selection pane="bottomLeft" activeCell="L19" sqref="L19"/>
    </sheetView>
  </sheetViews>
  <sheetFormatPr defaultRowHeight="15" x14ac:dyDescent="0.25"/>
  <cols>
    <col min="1" max="1" width="3.5703125" customWidth="1"/>
    <col min="3" max="3" width="2" customWidth="1"/>
    <col min="4" max="4" width="31.42578125" customWidth="1"/>
    <col min="5" max="5" width="18.7109375" customWidth="1"/>
    <col min="6" max="6" width="2.140625" bestFit="1" customWidth="1"/>
    <col min="7" max="7" width="25.42578125" customWidth="1"/>
    <col min="8" max="8" width="8.28515625" style="37" customWidth="1"/>
    <col min="9" max="9" width="9.140625" style="37"/>
    <col min="10" max="10" width="14.7109375" style="8" customWidth="1"/>
    <col min="11" max="12" width="16.42578125" customWidth="1"/>
    <col min="13" max="13" width="15.42578125" customWidth="1"/>
    <col min="14" max="14" width="25" customWidth="1"/>
    <col min="17" max="18" width="11" bestFit="1" customWidth="1"/>
    <col min="19" max="19" width="10" bestFit="1" customWidth="1"/>
  </cols>
  <sheetData>
    <row r="1" spans="1:20" x14ac:dyDescent="0.25">
      <c r="A1" s="1387" t="s">
        <v>29</v>
      </c>
      <c r="B1" s="1387"/>
      <c r="C1" s="1387"/>
      <c r="D1" s="1387"/>
      <c r="E1" s="1387"/>
      <c r="F1" s="1387"/>
      <c r="G1" s="1387"/>
      <c r="H1" s="1387"/>
      <c r="I1" s="1387"/>
      <c r="J1" s="1387"/>
      <c r="K1" s="1387"/>
      <c r="L1" s="1387"/>
      <c r="M1" s="1387"/>
      <c r="N1" s="1387"/>
      <c r="O1" s="1387"/>
    </row>
    <row r="2" spans="1:20" x14ac:dyDescent="0.25">
      <c r="A2" s="1387" t="s">
        <v>15</v>
      </c>
      <c r="B2" s="1387"/>
      <c r="C2" s="1387"/>
      <c r="D2" s="1387"/>
      <c r="E2" s="1387"/>
      <c r="F2" s="1387"/>
      <c r="G2" s="1387"/>
      <c r="H2" s="1387"/>
      <c r="I2" s="1387"/>
      <c r="J2" s="1387"/>
      <c r="K2" s="1387"/>
      <c r="L2" s="1387"/>
      <c r="M2" s="1387"/>
      <c r="N2" s="1387"/>
      <c r="O2" s="1387"/>
    </row>
    <row r="3" spans="1:20" x14ac:dyDescent="0.25">
      <c r="A3" s="1387" t="s">
        <v>30</v>
      </c>
      <c r="B3" s="1387"/>
      <c r="C3" s="1387"/>
      <c r="D3" s="1387"/>
      <c r="E3" s="1387"/>
      <c r="F3" s="1387"/>
      <c r="G3" s="1387"/>
      <c r="H3" s="1387"/>
      <c r="I3" s="1387"/>
      <c r="J3" s="1387"/>
      <c r="K3" s="1387"/>
      <c r="L3" s="1387"/>
      <c r="M3" s="1387"/>
      <c r="N3" s="1387"/>
      <c r="O3" s="1387"/>
    </row>
    <row r="5" spans="1:20" x14ac:dyDescent="0.25">
      <c r="A5" s="5" t="s">
        <v>0</v>
      </c>
      <c r="B5" s="5"/>
      <c r="C5" s="27" t="s">
        <v>1</v>
      </c>
      <c r="D5" s="5" t="s">
        <v>2</v>
      </c>
    </row>
    <row r="7" spans="1:20" x14ac:dyDescent="0.25">
      <c r="A7" s="1388" t="s">
        <v>3</v>
      </c>
      <c r="B7" s="1388" t="s">
        <v>4</v>
      </c>
      <c r="C7" s="1388"/>
      <c r="D7" s="1388"/>
      <c r="E7" s="1388" t="s">
        <v>5</v>
      </c>
      <c r="F7" s="1389" t="s">
        <v>6</v>
      </c>
      <c r="G7" s="1390"/>
      <c r="H7" s="1389" t="s">
        <v>7</v>
      </c>
      <c r="I7" s="1390"/>
      <c r="J7" s="1393" t="s">
        <v>8</v>
      </c>
      <c r="K7" s="1388" t="s">
        <v>9</v>
      </c>
      <c r="L7" s="1394" t="s">
        <v>10</v>
      </c>
      <c r="M7" s="1394"/>
      <c r="N7" s="1388" t="s">
        <v>13</v>
      </c>
      <c r="O7" s="1388" t="s">
        <v>14</v>
      </c>
    </row>
    <row r="8" spans="1:20" x14ac:dyDescent="0.25">
      <c r="A8" s="1388"/>
      <c r="B8" s="1388"/>
      <c r="C8" s="1388"/>
      <c r="D8" s="1388"/>
      <c r="E8" s="1388"/>
      <c r="F8" s="1391"/>
      <c r="G8" s="1392"/>
      <c r="H8" s="1391"/>
      <c r="I8" s="1392"/>
      <c r="J8" s="1393"/>
      <c r="K8" s="1388"/>
      <c r="L8" s="26" t="s">
        <v>11</v>
      </c>
      <c r="M8" s="26" t="s">
        <v>12</v>
      </c>
      <c r="N8" s="1388"/>
      <c r="O8" s="1388"/>
      <c r="R8" s="1406" t="s">
        <v>31</v>
      </c>
      <c r="S8" s="1407"/>
      <c r="T8" s="1408"/>
    </row>
    <row r="9" spans="1:20" x14ac:dyDescent="0.25">
      <c r="A9" s="1"/>
      <c r="B9" s="1400"/>
      <c r="C9" s="1400"/>
      <c r="D9" s="1400"/>
      <c r="E9" s="1"/>
      <c r="F9" s="1401"/>
      <c r="G9" s="1402"/>
      <c r="H9" s="44"/>
      <c r="I9" s="38"/>
      <c r="J9" s="9"/>
      <c r="K9" s="1"/>
      <c r="L9" s="1"/>
      <c r="M9" s="1"/>
      <c r="N9" s="1"/>
      <c r="O9" s="1"/>
      <c r="R9" s="1406"/>
      <c r="S9" s="1407"/>
      <c r="T9" s="1408"/>
    </row>
    <row r="10" spans="1:20" x14ac:dyDescent="0.25">
      <c r="A10" s="2"/>
      <c r="B10" s="1416"/>
      <c r="C10" s="1416"/>
      <c r="D10" s="1416"/>
      <c r="E10" s="2"/>
      <c r="F10" s="1412"/>
      <c r="G10" s="1413"/>
      <c r="H10" s="45"/>
      <c r="I10" s="39"/>
      <c r="J10" s="10"/>
      <c r="K10" s="12"/>
      <c r="L10" s="10"/>
      <c r="M10" s="12"/>
      <c r="N10" s="2"/>
      <c r="O10" s="2"/>
    </row>
    <row r="11" spans="1:20" x14ac:dyDescent="0.25">
      <c r="A11" s="101">
        <v>4</v>
      </c>
      <c r="B11" s="1417" t="s">
        <v>193</v>
      </c>
      <c r="C11" s="1418"/>
      <c r="D11" s="1419"/>
      <c r="E11" s="2"/>
      <c r="F11" s="1412"/>
      <c r="G11" s="1413"/>
      <c r="H11" s="45"/>
      <c r="I11" s="39"/>
      <c r="J11" s="10"/>
      <c r="K11" s="12"/>
      <c r="L11" s="10"/>
      <c r="M11" s="12"/>
      <c r="N11" s="2"/>
      <c r="O11" s="2"/>
    </row>
    <row r="12" spans="1:20" ht="33" customHeight="1" x14ac:dyDescent="0.25">
      <c r="A12" s="3"/>
      <c r="B12" s="1420"/>
      <c r="C12" s="1421"/>
      <c r="D12" s="1422"/>
      <c r="E12" s="3"/>
      <c r="F12" s="1414"/>
      <c r="G12" s="1415"/>
      <c r="H12" s="100"/>
      <c r="I12" s="41"/>
      <c r="J12" s="11"/>
      <c r="K12" s="13"/>
      <c r="L12" s="11"/>
      <c r="M12" s="13"/>
      <c r="N12" s="3"/>
      <c r="O12" s="2"/>
    </row>
    <row r="13" spans="1:20" ht="15" customHeight="1" x14ac:dyDescent="0.25">
      <c r="A13" s="162" t="s">
        <v>151</v>
      </c>
      <c r="B13" s="1423" t="s">
        <v>194</v>
      </c>
      <c r="C13" s="1424"/>
      <c r="D13" s="1425"/>
      <c r="E13" s="1"/>
      <c r="F13" s="222">
        <v>1</v>
      </c>
      <c r="G13" s="223" t="s">
        <v>195</v>
      </c>
      <c r="H13" s="224">
        <v>13</v>
      </c>
      <c r="I13" s="225" t="s">
        <v>48</v>
      </c>
      <c r="J13" s="226">
        <v>60000000</v>
      </c>
      <c r="K13" s="227">
        <f>J13*H13</f>
        <v>780000000</v>
      </c>
      <c r="L13" s="228">
        <f>K13-M13</f>
        <v>709090909.09090912</v>
      </c>
      <c r="M13" s="228">
        <f>K13/11</f>
        <v>70909090.909090906</v>
      </c>
      <c r="N13" s="229"/>
      <c r="O13" s="2"/>
    </row>
    <row r="14" spans="1:20" ht="15" customHeight="1" x14ac:dyDescent="0.25">
      <c r="A14" s="219"/>
      <c r="B14" s="1426"/>
      <c r="C14" s="1427"/>
      <c r="D14" s="1428"/>
      <c r="E14" s="220"/>
      <c r="F14" s="230">
        <v>2</v>
      </c>
      <c r="G14" s="216" t="s">
        <v>167</v>
      </c>
      <c r="H14" s="231">
        <v>39</v>
      </c>
      <c r="I14" s="232" t="s">
        <v>166</v>
      </c>
      <c r="J14" s="233">
        <v>250000</v>
      </c>
      <c r="K14" s="234">
        <f>J14*H14</f>
        <v>9750000</v>
      </c>
      <c r="L14" s="235">
        <f>K14-M14</f>
        <v>8863636.3636363633</v>
      </c>
      <c r="M14" s="235">
        <f>K14/11</f>
        <v>886363.63636363635</v>
      </c>
      <c r="N14" s="214"/>
      <c r="O14" s="2"/>
    </row>
    <row r="15" spans="1:20" ht="30" x14ac:dyDescent="0.25">
      <c r="A15" s="53"/>
      <c r="B15" s="1396"/>
      <c r="C15" s="1397"/>
      <c r="D15" s="1398"/>
      <c r="E15" s="51"/>
      <c r="F15" s="286">
        <v>3</v>
      </c>
      <c r="G15" s="207" t="s">
        <v>50</v>
      </c>
      <c r="H15" s="208">
        <v>1</v>
      </c>
      <c r="I15" s="209" t="s">
        <v>47</v>
      </c>
      <c r="J15" s="210">
        <v>45000000</v>
      </c>
      <c r="K15" s="236">
        <f>J15*H15</f>
        <v>45000000</v>
      </c>
      <c r="L15" s="237">
        <f>K15-M15</f>
        <v>40909090.909090906</v>
      </c>
      <c r="M15" s="237">
        <f>K15/11</f>
        <v>4090909.0909090908</v>
      </c>
      <c r="N15" s="238"/>
      <c r="O15" s="2"/>
      <c r="Q15" s="59" t="s">
        <v>55</v>
      </c>
    </row>
    <row r="16" spans="1:20" x14ac:dyDescent="0.25">
      <c r="A16" s="2"/>
      <c r="B16" s="23"/>
      <c r="C16" s="28"/>
      <c r="D16" s="24"/>
      <c r="E16" s="47"/>
      <c r="F16" s="286">
        <v>4</v>
      </c>
      <c r="G16" s="216" t="s">
        <v>53</v>
      </c>
      <c r="H16" s="208">
        <v>1</v>
      </c>
      <c r="I16" s="209" t="s">
        <v>47</v>
      </c>
      <c r="J16" s="210">
        <v>202506535</v>
      </c>
      <c r="K16" s="236">
        <f>J16*H16</f>
        <v>202506535</v>
      </c>
      <c r="L16" s="237">
        <f>K16-M16</f>
        <v>184096850</v>
      </c>
      <c r="M16" s="237">
        <f>K16/11</f>
        <v>18409685</v>
      </c>
      <c r="N16" s="238"/>
      <c r="O16" s="2"/>
      <c r="Q16" s="58" t="s">
        <v>67</v>
      </c>
    </row>
    <row r="17" spans="1:15" x14ac:dyDescent="0.25">
      <c r="A17" s="86"/>
      <c r="B17" s="1409" t="s">
        <v>9</v>
      </c>
      <c r="C17" s="1410"/>
      <c r="D17" s="1410"/>
      <c r="E17" s="1410"/>
      <c r="F17" s="1410"/>
      <c r="G17" s="1411"/>
      <c r="H17" s="26"/>
      <c r="I17" s="84"/>
      <c r="J17" s="85"/>
      <c r="K17" s="85">
        <f>SUM(K10:K16)</f>
        <v>1037256535</v>
      </c>
      <c r="L17" s="85">
        <f>SUM(L10:L16)</f>
        <v>942960486.36363637</v>
      </c>
      <c r="M17" s="85">
        <f>SUM(M10:M16)</f>
        <v>94296048.63636364</v>
      </c>
      <c r="N17" s="86"/>
      <c r="O17" s="86"/>
    </row>
    <row r="19" spans="1:15" ht="18.75" x14ac:dyDescent="0.3">
      <c r="K19" s="81"/>
    </row>
    <row r="20" spans="1:15" x14ac:dyDescent="0.25">
      <c r="K20" s="1399" t="s">
        <v>198</v>
      </c>
      <c r="L20" s="1399"/>
    </row>
    <row r="21" spans="1:15" ht="8.1" customHeight="1" x14ac:dyDescent="0.25">
      <c r="K21" s="291"/>
      <c r="L21" s="291"/>
    </row>
    <row r="22" spans="1:15" ht="18.75" x14ac:dyDescent="0.3">
      <c r="D22" s="1404"/>
      <c r="E22" s="1404"/>
      <c r="F22" s="81"/>
      <c r="G22" s="81"/>
      <c r="H22" s="82"/>
      <c r="I22" s="82"/>
      <c r="J22" s="83"/>
      <c r="K22" s="1387" t="s">
        <v>141</v>
      </c>
      <c r="L22" s="1387"/>
      <c r="M22" s="81"/>
      <c r="N22" s="111"/>
    </row>
    <row r="23" spans="1:15" ht="18.75" x14ac:dyDescent="0.3">
      <c r="D23" s="81"/>
      <c r="E23" s="81"/>
      <c r="F23" s="81"/>
      <c r="G23" s="81"/>
      <c r="H23" s="82"/>
      <c r="I23" s="82"/>
      <c r="J23" s="296"/>
      <c r="K23" s="291"/>
      <c r="L23" s="291"/>
      <c r="M23" s="81"/>
    </row>
    <row r="24" spans="1:15" ht="18.75" x14ac:dyDescent="0.3">
      <c r="D24" s="81"/>
      <c r="E24" s="81"/>
      <c r="F24" s="81"/>
      <c r="G24" s="81"/>
      <c r="H24" s="82"/>
      <c r="I24" s="82"/>
      <c r="J24" s="83"/>
      <c r="K24" s="291"/>
      <c r="L24" s="291"/>
      <c r="M24" s="81"/>
      <c r="N24" s="111"/>
    </row>
    <row r="25" spans="1:15" ht="18.75" x14ac:dyDescent="0.3">
      <c r="D25" s="81"/>
      <c r="E25" s="81"/>
      <c r="F25" s="81"/>
      <c r="G25" s="81"/>
      <c r="H25" s="82"/>
      <c r="I25" s="82"/>
      <c r="J25" s="83"/>
      <c r="K25" s="291"/>
      <c r="L25" s="291"/>
      <c r="M25" s="81"/>
    </row>
    <row r="26" spans="1:15" ht="18.75" x14ac:dyDescent="0.3">
      <c r="D26" s="1395"/>
      <c r="E26" s="1395"/>
      <c r="F26" s="81"/>
      <c r="G26" s="81"/>
      <c r="H26" s="82"/>
      <c r="I26" s="82"/>
      <c r="J26" s="83"/>
      <c r="K26" s="1403" t="s">
        <v>142</v>
      </c>
      <c r="L26" s="1403"/>
      <c r="M26" s="81"/>
    </row>
    <row r="27" spans="1:15" ht="18.75" x14ac:dyDescent="0.3">
      <c r="D27" s="1405"/>
      <c r="E27" s="1405"/>
      <c r="F27" s="81"/>
      <c r="G27" s="81"/>
      <c r="H27" s="82"/>
      <c r="I27" s="82"/>
      <c r="J27" s="83"/>
      <c r="K27" s="1399" t="s">
        <v>143</v>
      </c>
      <c r="L27" s="1399"/>
      <c r="M27" s="81"/>
    </row>
    <row r="28" spans="1:15" ht="18.75" x14ac:dyDescent="0.3">
      <c r="D28" s="81"/>
      <c r="E28" s="81"/>
      <c r="F28" s="81"/>
      <c r="G28" s="81"/>
      <c r="H28" s="82"/>
      <c r="I28" s="82"/>
      <c r="J28" s="83"/>
      <c r="K28" s="81"/>
      <c r="L28" s="81"/>
      <c r="M28" s="81"/>
    </row>
    <row r="29" spans="1:15" ht="18.75" x14ac:dyDescent="0.3">
      <c r="D29" s="81"/>
      <c r="E29" s="81"/>
      <c r="F29" s="81"/>
      <c r="G29" s="81"/>
      <c r="H29" s="82"/>
      <c r="I29" s="82"/>
      <c r="J29" s="83"/>
      <c r="K29" s="81"/>
      <c r="L29" s="81"/>
      <c r="M29" s="81"/>
    </row>
    <row r="30" spans="1:15" ht="18.75" x14ac:dyDescent="0.3">
      <c r="D30" s="81"/>
      <c r="E30" s="81"/>
      <c r="F30" s="81"/>
      <c r="G30" s="1404"/>
      <c r="H30" s="1404"/>
      <c r="I30" s="1404"/>
      <c r="J30" s="1404"/>
      <c r="K30" s="81"/>
      <c r="L30" s="81"/>
      <c r="M30" s="81"/>
    </row>
    <row r="31" spans="1:15" ht="18.75" x14ac:dyDescent="0.3">
      <c r="D31" s="81"/>
      <c r="E31" s="81"/>
      <c r="F31" s="81"/>
      <c r="G31" s="81"/>
      <c r="H31" s="82"/>
      <c r="I31" s="82"/>
      <c r="J31" s="83"/>
      <c r="K31" s="81"/>
      <c r="L31" s="81"/>
      <c r="M31" s="81"/>
    </row>
    <row r="32" spans="1:15" ht="18.75" x14ac:dyDescent="0.3">
      <c r="D32" s="81"/>
      <c r="E32" s="81"/>
      <c r="F32" s="81"/>
      <c r="G32" s="81"/>
      <c r="H32" s="82"/>
      <c r="I32" s="82"/>
      <c r="J32" s="83"/>
      <c r="K32" s="81"/>
      <c r="L32" s="81"/>
      <c r="M32" s="81"/>
    </row>
    <row r="33" spans="4:13" ht="18.75" x14ac:dyDescent="0.3">
      <c r="D33" s="81"/>
      <c r="E33" s="81"/>
      <c r="F33" s="81"/>
      <c r="G33" s="81"/>
      <c r="H33" s="82"/>
      <c r="I33" s="82"/>
      <c r="J33" s="83"/>
      <c r="K33" s="81"/>
      <c r="L33" s="81"/>
      <c r="M33" s="81"/>
    </row>
    <row r="34" spans="4:13" ht="18.75" x14ac:dyDescent="0.3">
      <c r="D34" s="81"/>
      <c r="E34" s="81"/>
      <c r="F34" s="81"/>
      <c r="G34" s="81"/>
      <c r="H34" s="82"/>
      <c r="I34" s="82"/>
      <c r="J34" s="83"/>
      <c r="K34" s="81"/>
      <c r="L34" s="81"/>
      <c r="M34" s="81"/>
    </row>
    <row r="35" spans="4:13" ht="18.75" x14ac:dyDescent="0.3">
      <c r="D35" s="81"/>
      <c r="E35" s="81"/>
      <c r="F35" s="81"/>
      <c r="G35" s="1395"/>
      <c r="H35" s="1395"/>
      <c r="I35" s="1395"/>
      <c r="J35" s="1395"/>
      <c r="K35" s="81"/>
      <c r="L35" s="81"/>
      <c r="M35" s="81"/>
    </row>
    <row r="36" spans="4:13" ht="18.75" x14ac:dyDescent="0.3">
      <c r="D36" s="81"/>
      <c r="E36" s="81"/>
      <c r="F36" s="81"/>
      <c r="G36" s="81"/>
      <c r="H36" s="82"/>
      <c r="I36" s="82"/>
      <c r="J36" s="83"/>
      <c r="K36" s="81"/>
      <c r="L36" s="81"/>
      <c r="M36" s="81"/>
    </row>
    <row r="37" spans="4:13" ht="18.75" x14ac:dyDescent="0.3">
      <c r="D37" s="81"/>
      <c r="E37" s="81"/>
      <c r="F37" s="81"/>
      <c r="G37" s="81"/>
      <c r="H37" s="82"/>
      <c r="I37" s="82"/>
      <c r="J37" s="83"/>
      <c r="K37" s="81"/>
      <c r="L37" s="81"/>
      <c r="M37" s="81"/>
    </row>
  </sheetData>
  <mergeCells count="33">
    <mergeCell ref="R8:T9"/>
    <mergeCell ref="D22:E22"/>
    <mergeCell ref="K22:L22"/>
    <mergeCell ref="B17:G17"/>
    <mergeCell ref="F11:G11"/>
    <mergeCell ref="F12:G12"/>
    <mergeCell ref="B10:D10"/>
    <mergeCell ref="F10:G10"/>
    <mergeCell ref="B11:D12"/>
    <mergeCell ref="B13:D14"/>
    <mergeCell ref="G35:J35"/>
    <mergeCell ref="B15:D15"/>
    <mergeCell ref="D26:E26"/>
    <mergeCell ref="K20:L20"/>
    <mergeCell ref="B9:D9"/>
    <mergeCell ref="F9:G9"/>
    <mergeCell ref="K26:L26"/>
    <mergeCell ref="G30:J30"/>
    <mergeCell ref="D27:E27"/>
    <mergeCell ref="K27:L27"/>
    <mergeCell ref="A1:O1"/>
    <mergeCell ref="A2:O2"/>
    <mergeCell ref="A3:O3"/>
    <mergeCell ref="A7:A8"/>
    <mergeCell ref="B7:D8"/>
    <mergeCell ref="E7:E8"/>
    <mergeCell ref="F7:G8"/>
    <mergeCell ref="H7:I8"/>
    <mergeCell ref="J7:J8"/>
    <mergeCell ref="K7:K8"/>
    <mergeCell ref="L7:M7"/>
    <mergeCell ref="N7:N8"/>
    <mergeCell ref="O7:O8"/>
  </mergeCells>
  <pageMargins left="0.7" right="0.7" top="0.75" bottom="0.75" header="0.3" footer="0.3"/>
  <pageSetup paperSize="5" scale="7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Q82"/>
  <sheetViews>
    <sheetView topLeftCell="A5" zoomScale="90" zoomScaleNormal="90" zoomScaleSheetLayoutView="90" workbookViewId="0">
      <pane ySplit="1065" topLeftCell="A20" activePane="bottomLeft"/>
      <selection activeCell="Q1" sqref="Q1:R1048576"/>
      <selection pane="bottomLeft" activeCell="G32" sqref="G32"/>
    </sheetView>
  </sheetViews>
  <sheetFormatPr defaultRowHeight="15" x14ac:dyDescent="0.25"/>
  <cols>
    <col min="1" max="1" width="4.85546875" customWidth="1"/>
    <col min="2" max="2" width="8.7109375" customWidth="1"/>
    <col min="3" max="3" width="2" customWidth="1"/>
    <col min="4" max="4" width="22.28515625" customWidth="1"/>
    <col min="5" max="5" width="18.7109375" customWidth="1"/>
    <col min="6" max="6" width="2.140625" bestFit="1" customWidth="1"/>
    <col min="7" max="7" width="28.140625" customWidth="1"/>
    <col min="8" max="8" width="8.28515625" style="37" customWidth="1"/>
    <col min="9" max="9" width="9.140625" style="37"/>
    <col min="10" max="10" width="14.7109375" style="8" customWidth="1"/>
    <col min="11" max="11" width="16.42578125" customWidth="1"/>
    <col min="12" max="12" width="17.28515625" hidden="1" customWidth="1"/>
    <col min="13" max="13" width="15.42578125" hidden="1" customWidth="1"/>
    <col min="14" max="14" width="17.42578125" customWidth="1"/>
    <col min="15" max="15" width="17.7109375" customWidth="1"/>
    <col min="16" max="16" width="14.5703125" customWidth="1"/>
    <col min="17" max="17" width="16.140625" bestFit="1" customWidth="1"/>
    <col min="18" max="18" width="10" bestFit="1" customWidth="1"/>
  </cols>
  <sheetData>
    <row r="1" spans="1:17" ht="25.5" x14ac:dyDescent="0.35">
      <c r="A1" s="1532" t="s">
        <v>199</v>
      </c>
      <c r="B1" s="1532"/>
      <c r="C1" s="1532"/>
      <c r="D1" s="1532"/>
      <c r="E1" s="1532"/>
      <c r="F1" s="1532"/>
      <c r="G1" s="1532"/>
      <c r="H1" s="1532"/>
      <c r="I1" s="1532"/>
      <c r="J1" s="1532"/>
      <c r="K1" s="1532"/>
      <c r="L1" s="1532"/>
      <c r="M1" s="1532"/>
      <c r="N1" s="1532"/>
      <c r="O1" s="1532"/>
      <c r="P1" s="1532"/>
    </row>
    <row r="2" spans="1:17" ht="25.5" x14ac:dyDescent="0.35">
      <c r="A2" s="1553" t="s">
        <v>15</v>
      </c>
      <c r="B2" s="1553"/>
      <c r="C2" s="1553"/>
      <c r="D2" s="1553"/>
      <c r="E2" s="1553"/>
      <c r="F2" s="1553"/>
      <c r="G2" s="1553"/>
      <c r="H2" s="1553"/>
      <c r="I2" s="1553"/>
      <c r="J2" s="1553"/>
      <c r="K2" s="1553"/>
      <c r="L2" s="1553"/>
      <c r="M2" s="1553"/>
      <c r="N2" s="1553"/>
      <c r="O2" s="1553"/>
      <c r="P2" s="1553"/>
    </row>
    <row r="3" spans="1:17" ht="25.5" x14ac:dyDescent="0.35">
      <c r="A3" s="1553" t="s">
        <v>302</v>
      </c>
      <c r="B3" s="1553"/>
      <c r="C3" s="1553"/>
      <c r="D3" s="1553"/>
      <c r="E3" s="1553"/>
      <c r="F3" s="1553"/>
      <c r="G3" s="1553"/>
      <c r="H3" s="1553"/>
      <c r="I3" s="1553"/>
      <c r="J3" s="1553"/>
      <c r="K3" s="1553"/>
      <c r="L3" s="1553"/>
      <c r="M3" s="1553"/>
      <c r="N3" s="1553"/>
      <c r="O3" s="1553"/>
      <c r="P3" s="1553"/>
    </row>
    <row r="4" spans="1:17" x14ac:dyDescent="0.25">
      <c r="A4" s="1533" t="s">
        <v>301</v>
      </c>
      <c r="B4" s="1533"/>
      <c r="C4" s="1533"/>
      <c r="D4" s="1533"/>
      <c r="E4" s="1533"/>
      <c r="F4" s="1533"/>
      <c r="G4" s="1533"/>
      <c r="H4" s="1533"/>
      <c r="I4" s="1533"/>
      <c r="J4" s="1533"/>
      <c r="K4" s="1533"/>
      <c r="L4" s="1533"/>
      <c r="M4" s="1533"/>
      <c r="N4" s="1533"/>
      <c r="O4" s="1533"/>
      <c r="P4" s="1533"/>
    </row>
    <row r="5" spans="1:17" ht="15" customHeight="1" x14ac:dyDescent="0.25">
      <c r="A5" s="1527" t="s">
        <v>3</v>
      </c>
      <c r="B5" s="1527" t="s">
        <v>4</v>
      </c>
      <c r="C5" s="1527"/>
      <c r="D5" s="1527"/>
      <c r="E5" s="1527" t="s">
        <v>5</v>
      </c>
      <c r="F5" s="1514" t="s">
        <v>6</v>
      </c>
      <c r="G5" s="1515"/>
      <c r="H5" s="1514" t="s">
        <v>7</v>
      </c>
      <c r="I5" s="1515"/>
      <c r="J5" s="1534" t="s">
        <v>8</v>
      </c>
      <c r="K5" s="1527" t="s">
        <v>9</v>
      </c>
      <c r="L5" s="1528" t="s">
        <v>10</v>
      </c>
      <c r="M5" s="1528"/>
      <c r="N5" s="1514" t="s">
        <v>13</v>
      </c>
      <c r="O5" s="1515"/>
      <c r="P5" s="1527" t="s">
        <v>211</v>
      </c>
    </row>
    <row r="6" spans="1:17" x14ac:dyDescent="0.25">
      <c r="A6" s="1527"/>
      <c r="B6" s="1527"/>
      <c r="C6" s="1527"/>
      <c r="D6" s="1527"/>
      <c r="E6" s="1527"/>
      <c r="F6" s="1516"/>
      <c r="G6" s="1517"/>
      <c r="H6" s="1516"/>
      <c r="I6" s="1517"/>
      <c r="J6" s="1534"/>
      <c r="K6" s="1527"/>
      <c r="L6" s="827" t="s">
        <v>11</v>
      </c>
      <c r="M6" s="827" t="s">
        <v>12</v>
      </c>
      <c r="N6" s="826" t="s">
        <v>209</v>
      </c>
      <c r="O6" s="826" t="s">
        <v>210</v>
      </c>
      <c r="P6" s="1527"/>
    </row>
    <row r="7" spans="1:17" x14ac:dyDescent="0.25">
      <c r="A7" s="836">
        <v>1</v>
      </c>
      <c r="B7" s="1550">
        <v>2</v>
      </c>
      <c r="C7" s="1550"/>
      <c r="D7" s="1550"/>
      <c r="E7" s="836">
        <v>3</v>
      </c>
      <c r="F7" s="1551">
        <v>4</v>
      </c>
      <c r="G7" s="1552"/>
      <c r="H7" s="828">
        <v>5</v>
      </c>
      <c r="I7" s="836">
        <v>6</v>
      </c>
      <c r="J7" s="786">
        <v>7</v>
      </c>
      <c r="K7" s="836">
        <v>8</v>
      </c>
      <c r="L7" s="836">
        <v>9</v>
      </c>
      <c r="M7" s="836">
        <v>10</v>
      </c>
      <c r="N7" s="836">
        <v>9</v>
      </c>
      <c r="O7" s="836">
        <v>10</v>
      </c>
      <c r="P7" s="836">
        <v>11</v>
      </c>
    </row>
    <row r="8" spans="1:17" ht="45" customHeight="1" x14ac:dyDescent="0.25">
      <c r="A8" s="383" t="s">
        <v>204</v>
      </c>
      <c r="B8" s="1538" t="s">
        <v>203</v>
      </c>
      <c r="C8" s="1539"/>
      <c r="D8" s="1540"/>
      <c r="E8" s="384"/>
      <c r="F8" s="385"/>
      <c r="G8" s="825"/>
      <c r="H8" s="387"/>
      <c r="I8" s="388"/>
      <c r="J8" s="389"/>
      <c r="K8" s="390"/>
      <c r="L8" s="391"/>
      <c r="M8" s="390"/>
      <c r="N8" s="392"/>
      <c r="O8" s="393"/>
      <c r="P8" s="392"/>
      <c r="Q8" s="132"/>
    </row>
    <row r="9" spans="1:17" ht="31.5" customHeight="1" x14ac:dyDescent="0.25">
      <c r="A9" s="394" t="s">
        <v>81</v>
      </c>
      <c r="B9" s="1541" t="s">
        <v>205</v>
      </c>
      <c r="C9" s="1542"/>
      <c r="D9" s="1543"/>
      <c r="E9" s="395" t="s">
        <v>350</v>
      </c>
      <c r="F9" s="396">
        <v>1</v>
      </c>
      <c r="G9" s="831" t="s">
        <v>263</v>
      </c>
      <c r="H9" s="397">
        <f>SUM(H10:H15)</f>
        <v>4</v>
      </c>
      <c r="I9" s="394" t="s">
        <v>42</v>
      </c>
      <c r="J9" s="398">
        <v>61198125</v>
      </c>
      <c r="K9" s="399">
        <f t="shared" ref="K9" si="0">J9*H9</f>
        <v>244792500</v>
      </c>
      <c r="L9" s="400">
        <f t="shared" ref="L9:L13" si="1">K9-M9</f>
        <v>222538636.36363637</v>
      </c>
      <c r="M9" s="399">
        <f t="shared" ref="M9:M13" si="2">K9/11</f>
        <v>22253863.636363637</v>
      </c>
      <c r="N9" s="394" t="s">
        <v>359</v>
      </c>
      <c r="O9" s="401" t="s">
        <v>274</v>
      </c>
      <c r="P9" s="402"/>
      <c r="Q9" s="132"/>
    </row>
    <row r="10" spans="1:17" x14ac:dyDescent="0.25">
      <c r="A10" s="403"/>
      <c r="B10" s="404"/>
      <c r="C10" s="405"/>
      <c r="D10" s="406"/>
      <c r="E10" s="407"/>
      <c r="F10" s="408" t="s">
        <v>206</v>
      </c>
      <c r="G10" s="409" t="s">
        <v>208</v>
      </c>
      <c r="H10" s="410">
        <v>1</v>
      </c>
      <c r="I10" s="411" t="s">
        <v>42</v>
      </c>
      <c r="J10" s="412">
        <v>61198125</v>
      </c>
      <c r="K10" s="413">
        <f>J10*H10</f>
        <v>61198125</v>
      </c>
      <c r="L10" s="414">
        <f t="shared" si="1"/>
        <v>55634659.090909094</v>
      </c>
      <c r="M10" s="413">
        <f t="shared" si="2"/>
        <v>5563465.9090909092</v>
      </c>
      <c r="N10" s="415" t="s">
        <v>213</v>
      </c>
      <c r="O10" s="416" t="s">
        <v>214</v>
      </c>
      <c r="P10" s="415"/>
      <c r="Q10" s="132"/>
    </row>
    <row r="11" spans="1:17" x14ac:dyDescent="0.25">
      <c r="A11" s="403"/>
      <c r="B11" s="404"/>
      <c r="C11" s="405"/>
      <c r="D11" s="627"/>
      <c r="E11" s="407"/>
      <c r="F11" s="417" t="s">
        <v>206</v>
      </c>
      <c r="G11" s="422" t="s">
        <v>253</v>
      </c>
      <c r="H11" s="423">
        <v>1</v>
      </c>
      <c r="I11" s="424" t="s">
        <v>42</v>
      </c>
      <c r="J11" s="412">
        <v>61198125</v>
      </c>
      <c r="K11" s="413">
        <f>J11*H11</f>
        <v>61198125</v>
      </c>
      <c r="L11" s="414">
        <f t="shared" si="1"/>
        <v>55634659.090909094</v>
      </c>
      <c r="M11" s="413">
        <f t="shared" si="2"/>
        <v>5563465.9090909092</v>
      </c>
      <c r="N11" s="420" t="s">
        <v>254</v>
      </c>
      <c r="O11" s="421" t="s">
        <v>255</v>
      </c>
      <c r="P11" s="425"/>
    </row>
    <row r="12" spans="1:17" x14ac:dyDescent="0.25">
      <c r="A12" s="403"/>
      <c r="B12" s="404"/>
      <c r="C12" s="405"/>
      <c r="D12" s="660"/>
      <c r="E12" s="407"/>
      <c r="F12" s="417" t="s">
        <v>206</v>
      </c>
      <c r="G12" s="426" t="s">
        <v>353</v>
      </c>
      <c r="H12" s="418">
        <v>1</v>
      </c>
      <c r="I12" s="419" t="s">
        <v>42</v>
      </c>
      <c r="J12" s="412">
        <v>61198125</v>
      </c>
      <c r="K12" s="413">
        <f>J12*H12</f>
        <v>61198125</v>
      </c>
      <c r="L12" s="414">
        <f t="shared" si="1"/>
        <v>55634659.090909094</v>
      </c>
      <c r="M12" s="413">
        <f t="shared" si="2"/>
        <v>5563465.9090909092</v>
      </c>
      <c r="N12" s="420" t="s">
        <v>259</v>
      </c>
      <c r="O12" s="421" t="s">
        <v>260</v>
      </c>
      <c r="P12" s="425"/>
    </row>
    <row r="13" spans="1:17" x14ac:dyDescent="0.25">
      <c r="A13" s="403"/>
      <c r="B13" s="404"/>
      <c r="C13" s="405"/>
      <c r="D13" s="406"/>
      <c r="E13" s="407"/>
      <c r="F13" s="417" t="s">
        <v>206</v>
      </c>
      <c r="G13" s="453" t="s">
        <v>309</v>
      </c>
      <c r="H13" s="423">
        <v>1</v>
      </c>
      <c r="I13" s="424" t="s">
        <v>42</v>
      </c>
      <c r="J13" s="412">
        <v>61198125</v>
      </c>
      <c r="K13" s="413">
        <f>J13*H13</f>
        <v>61198125</v>
      </c>
      <c r="L13" s="414">
        <f t="shared" si="1"/>
        <v>55634659.090909094</v>
      </c>
      <c r="M13" s="413">
        <f t="shared" si="2"/>
        <v>5563465.9090909092</v>
      </c>
      <c r="N13" s="420" t="s">
        <v>262</v>
      </c>
      <c r="O13" s="421" t="s">
        <v>223</v>
      </c>
      <c r="P13" s="425"/>
    </row>
    <row r="14" spans="1:17" hidden="1" x14ac:dyDescent="0.25">
      <c r="A14" s="403"/>
      <c r="B14" s="404"/>
      <c r="C14" s="405"/>
      <c r="D14" s="406"/>
      <c r="E14" s="407"/>
      <c r="F14" s="417"/>
      <c r="G14" s="422"/>
      <c r="H14" s="423"/>
      <c r="I14" s="424"/>
      <c r="J14" s="412"/>
      <c r="K14" s="413"/>
      <c r="L14" s="414"/>
      <c r="M14" s="413"/>
      <c r="N14" s="420"/>
      <c r="O14" s="421"/>
      <c r="P14" s="425"/>
    </row>
    <row r="15" spans="1:17" hidden="1" x14ac:dyDescent="0.25">
      <c r="A15" s="403"/>
      <c r="B15" s="404"/>
      <c r="C15" s="405"/>
      <c r="D15" s="406"/>
      <c r="E15" s="407"/>
      <c r="F15" s="417"/>
      <c r="G15" s="422"/>
      <c r="H15" s="423"/>
      <c r="I15" s="424"/>
      <c r="J15" s="412"/>
      <c r="K15" s="413"/>
      <c r="L15" s="414"/>
      <c r="M15" s="413"/>
      <c r="N15" s="420"/>
      <c r="O15" s="421"/>
      <c r="P15" s="425"/>
    </row>
    <row r="16" spans="1:17" hidden="1" x14ac:dyDescent="0.25">
      <c r="A16" s="403"/>
      <c r="B16" s="404"/>
      <c r="C16" s="405"/>
      <c r="D16" s="406"/>
      <c r="E16" s="407"/>
      <c r="F16" s="417"/>
      <c r="G16" s="427"/>
      <c r="H16" s="428"/>
      <c r="I16" s="429"/>
      <c r="J16" s="430"/>
      <c r="K16" s="431"/>
      <c r="L16" s="432"/>
      <c r="M16" s="431"/>
      <c r="N16" s="433"/>
      <c r="O16" s="434"/>
      <c r="P16" s="435"/>
    </row>
    <row r="17" spans="1:16" ht="25.5" x14ac:dyDescent="0.25">
      <c r="A17" s="394" t="s">
        <v>84</v>
      </c>
      <c r="B17" s="436" t="s">
        <v>207</v>
      </c>
      <c r="C17" s="437"/>
      <c r="D17" s="438"/>
      <c r="E17" s="395" t="s">
        <v>361</v>
      </c>
      <c r="F17" s="396">
        <v>1</v>
      </c>
      <c r="G17" s="438" t="s">
        <v>360</v>
      </c>
      <c r="H17" s="397">
        <f>SUM(H18:H25)</f>
        <v>40</v>
      </c>
      <c r="I17" s="394" t="s">
        <v>42</v>
      </c>
      <c r="J17" s="398">
        <v>2500000</v>
      </c>
      <c r="K17" s="399">
        <f>H17*J17</f>
        <v>100000000</v>
      </c>
      <c r="L17" s="400">
        <f t="shared" ref="L17:L25" si="3">K17-M17</f>
        <v>90909090.909090906</v>
      </c>
      <c r="M17" s="399">
        <f t="shared" ref="M17:M25" si="4">K17/11</f>
        <v>9090909.0909090918</v>
      </c>
      <c r="N17" s="439" t="s">
        <v>275</v>
      </c>
      <c r="O17" s="440" t="s">
        <v>276</v>
      </c>
      <c r="P17" s="441"/>
    </row>
    <row r="18" spans="1:16" x14ac:dyDescent="0.25">
      <c r="A18" s="442"/>
      <c r="B18" s="443"/>
      <c r="C18" s="444"/>
      <c r="D18" s="625"/>
      <c r="E18" s="445"/>
      <c r="F18" s="452" t="s">
        <v>206</v>
      </c>
      <c r="G18" s="453" t="s">
        <v>249</v>
      </c>
      <c r="H18" s="424">
        <v>5</v>
      </c>
      <c r="I18" s="424" t="s">
        <v>42</v>
      </c>
      <c r="J18" s="454">
        <v>2500000</v>
      </c>
      <c r="K18" s="413">
        <f>J18*H18</f>
        <v>12500000</v>
      </c>
      <c r="L18" s="414">
        <f>K18-M18</f>
        <v>11363636.363636363</v>
      </c>
      <c r="M18" s="413">
        <f>K18/11</f>
        <v>1136363.6363636365</v>
      </c>
      <c r="N18" s="455" t="s">
        <v>250</v>
      </c>
      <c r="O18" s="456" t="s">
        <v>214</v>
      </c>
      <c r="P18" s="451"/>
    </row>
    <row r="19" spans="1:16" x14ac:dyDescent="0.25">
      <c r="A19" s="442"/>
      <c r="B19" s="443"/>
      <c r="C19" s="444"/>
      <c r="D19" s="625"/>
      <c r="E19" s="445"/>
      <c r="F19" s="408" t="s">
        <v>206</v>
      </c>
      <c r="G19" s="458" t="s">
        <v>363</v>
      </c>
      <c r="H19" s="424">
        <v>5</v>
      </c>
      <c r="I19" s="411" t="s">
        <v>42</v>
      </c>
      <c r="J19" s="454">
        <v>2500000</v>
      </c>
      <c r="K19" s="413">
        <f t="shared" ref="K19" si="5">J19*H19</f>
        <v>12500000</v>
      </c>
      <c r="L19" s="414">
        <f t="shared" ref="L19" si="6">K19-M19</f>
        <v>11363636.363636363</v>
      </c>
      <c r="M19" s="413">
        <f t="shared" ref="M19" si="7">K19/11</f>
        <v>1136363.6363636365</v>
      </c>
      <c r="N19" s="455" t="s">
        <v>352</v>
      </c>
      <c r="O19" s="456" t="s">
        <v>214</v>
      </c>
      <c r="P19" s="451"/>
    </row>
    <row r="20" spans="1:16" x14ac:dyDescent="0.25">
      <c r="A20" s="442"/>
      <c r="B20" s="443"/>
      <c r="C20" s="444"/>
      <c r="D20" s="625"/>
      <c r="E20" s="445"/>
      <c r="F20" s="452" t="s">
        <v>206</v>
      </c>
      <c r="G20" s="453" t="s">
        <v>237</v>
      </c>
      <c r="H20" s="424">
        <v>5</v>
      </c>
      <c r="I20" s="424" t="s">
        <v>42</v>
      </c>
      <c r="J20" s="454">
        <v>2500000</v>
      </c>
      <c r="K20" s="413">
        <f>J20*H20</f>
        <v>12500000</v>
      </c>
      <c r="L20" s="414">
        <f>K20-M20</f>
        <v>11363636.363636363</v>
      </c>
      <c r="M20" s="413">
        <f>K20/11</f>
        <v>1136363.6363636365</v>
      </c>
      <c r="N20" s="455" t="s">
        <v>238</v>
      </c>
      <c r="O20" s="456" t="s">
        <v>226</v>
      </c>
      <c r="P20" s="451"/>
    </row>
    <row r="21" spans="1:16" x14ac:dyDescent="0.25">
      <c r="A21" s="442"/>
      <c r="B21" s="443"/>
      <c r="C21" s="444"/>
      <c r="D21" s="625"/>
      <c r="E21" s="445"/>
      <c r="F21" s="452" t="s">
        <v>206</v>
      </c>
      <c r="G21" s="453" t="s">
        <v>248</v>
      </c>
      <c r="H21" s="424">
        <v>5</v>
      </c>
      <c r="I21" s="424" t="s">
        <v>42</v>
      </c>
      <c r="J21" s="454">
        <v>2500000</v>
      </c>
      <c r="K21" s="413">
        <f>J21*H21</f>
        <v>12500000</v>
      </c>
      <c r="L21" s="414">
        <f>K21-M21</f>
        <v>11363636.363636363</v>
      </c>
      <c r="M21" s="413">
        <f>K21/11</f>
        <v>1136363.6363636365</v>
      </c>
      <c r="N21" s="455" t="s">
        <v>243</v>
      </c>
      <c r="O21" s="456" t="s">
        <v>226</v>
      </c>
      <c r="P21" s="451"/>
    </row>
    <row r="22" spans="1:16" x14ac:dyDescent="0.25">
      <c r="A22" s="442"/>
      <c r="B22" s="443"/>
      <c r="C22" s="444"/>
      <c r="D22" s="625"/>
      <c r="E22" s="445"/>
      <c r="F22" s="452" t="s">
        <v>206</v>
      </c>
      <c r="G22" s="453" t="s">
        <v>251</v>
      </c>
      <c r="H22" s="424">
        <v>5</v>
      </c>
      <c r="I22" s="424" t="s">
        <v>42</v>
      </c>
      <c r="J22" s="454">
        <v>2500000</v>
      </c>
      <c r="K22" s="413">
        <f>J22*H22</f>
        <v>12500000</v>
      </c>
      <c r="L22" s="414">
        <f>K22-M22</f>
        <v>11363636.363636363</v>
      </c>
      <c r="M22" s="413">
        <f>K22/11</f>
        <v>1136363.6363636365</v>
      </c>
      <c r="N22" s="455" t="s">
        <v>252</v>
      </c>
      <c r="O22" s="456" t="s">
        <v>236</v>
      </c>
      <c r="P22" s="451"/>
    </row>
    <row r="23" spans="1:16" x14ac:dyDescent="0.25">
      <c r="A23" s="442"/>
      <c r="B23" s="443"/>
      <c r="C23" s="444"/>
      <c r="D23" s="626"/>
      <c r="E23" s="445"/>
      <c r="F23" s="452" t="s">
        <v>206</v>
      </c>
      <c r="G23" s="453" t="s">
        <v>221</v>
      </c>
      <c r="H23" s="424">
        <v>5</v>
      </c>
      <c r="I23" s="424" t="s">
        <v>42</v>
      </c>
      <c r="J23" s="454">
        <v>2500000</v>
      </c>
      <c r="K23" s="413">
        <f t="shared" ref="K23:K25" si="8">J23*H23</f>
        <v>12500000</v>
      </c>
      <c r="L23" s="414">
        <f t="shared" si="3"/>
        <v>11363636.363636363</v>
      </c>
      <c r="M23" s="413">
        <f t="shared" si="4"/>
        <v>1136363.6363636365</v>
      </c>
      <c r="N23" s="455" t="s">
        <v>222</v>
      </c>
      <c r="O23" s="456" t="s">
        <v>223</v>
      </c>
      <c r="P23" s="457"/>
    </row>
    <row r="24" spans="1:16" x14ac:dyDescent="0.25">
      <c r="A24" s="442"/>
      <c r="B24" s="443"/>
      <c r="C24" s="444"/>
      <c r="D24" s="426"/>
      <c r="E24" s="445"/>
      <c r="F24" s="452" t="s">
        <v>206</v>
      </c>
      <c r="G24" s="453" t="s">
        <v>244</v>
      </c>
      <c r="H24" s="424">
        <v>5</v>
      </c>
      <c r="I24" s="424" t="s">
        <v>42</v>
      </c>
      <c r="J24" s="454">
        <v>2500000</v>
      </c>
      <c r="K24" s="413">
        <f t="shared" si="8"/>
        <v>12500000</v>
      </c>
      <c r="L24" s="414">
        <f t="shared" si="3"/>
        <v>11363636.363636363</v>
      </c>
      <c r="M24" s="413">
        <f t="shared" si="4"/>
        <v>1136363.6363636365</v>
      </c>
      <c r="N24" s="455" t="s">
        <v>245</v>
      </c>
      <c r="O24" s="456" t="s">
        <v>233</v>
      </c>
      <c r="P24" s="457"/>
    </row>
    <row r="25" spans="1:16" x14ac:dyDescent="0.25">
      <c r="A25" s="442"/>
      <c r="B25" s="443"/>
      <c r="C25" s="444"/>
      <c r="D25" s="426"/>
      <c r="E25" s="445"/>
      <c r="F25" s="452" t="s">
        <v>206</v>
      </c>
      <c r="G25" s="422" t="s">
        <v>253</v>
      </c>
      <c r="H25" s="424">
        <v>5</v>
      </c>
      <c r="I25" s="424" t="s">
        <v>42</v>
      </c>
      <c r="J25" s="454">
        <v>2500000</v>
      </c>
      <c r="K25" s="413">
        <f t="shared" si="8"/>
        <v>12500000</v>
      </c>
      <c r="L25" s="414">
        <f t="shared" si="3"/>
        <v>11363636.363636363</v>
      </c>
      <c r="M25" s="413">
        <f t="shared" si="4"/>
        <v>1136363.6363636365</v>
      </c>
      <c r="N25" s="455" t="s">
        <v>254</v>
      </c>
      <c r="O25" s="456" t="s">
        <v>255</v>
      </c>
      <c r="P25" s="457"/>
    </row>
    <row r="26" spans="1:16" hidden="1" x14ac:dyDescent="0.25">
      <c r="A26" s="442"/>
      <c r="B26" s="443"/>
      <c r="C26" s="444"/>
      <c r="D26" s="426"/>
      <c r="E26" s="445"/>
      <c r="F26" s="459"/>
      <c r="G26" s="460"/>
      <c r="H26" s="428"/>
      <c r="I26" s="429"/>
      <c r="J26" s="461"/>
      <c r="K26" s="431"/>
      <c r="L26" s="432"/>
      <c r="M26" s="431"/>
      <c r="N26" s="462"/>
      <c r="O26" s="463"/>
      <c r="P26" s="464"/>
    </row>
    <row r="27" spans="1:16" x14ac:dyDescent="0.25">
      <c r="A27" s="465"/>
      <c r="B27" s="832"/>
      <c r="C27" s="833"/>
      <c r="D27" s="834"/>
      <c r="E27" s="466"/>
      <c r="F27" s="396">
        <v>2</v>
      </c>
      <c r="G27" s="438" t="s">
        <v>165</v>
      </c>
      <c r="H27" s="397">
        <f>SUM(H28:H36)</f>
        <v>14</v>
      </c>
      <c r="I27" s="394" t="s">
        <v>42</v>
      </c>
      <c r="J27" s="398">
        <v>20000000</v>
      </c>
      <c r="K27" s="399">
        <f>H27*J27</f>
        <v>280000000</v>
      </c>
      <c r="L27" s="400">
        <f t="shared" ref="L27:L34" si="9">K27-M27</f>
        <v>254545454.54545456</v>
      </c>
      <c r="M27" s="399">
        <f t="shared" ref="M27:M34" si="10">K27/11</f>
        <v>25454545.454545453</v>
      </c>
      <c r="N27" s="467" t="s">
        <v>358</v>
      </c>
      <c r="O27" s="468" t="s">
        <v>357</v>
      </c>
      <c r="P27" s="441"/>
    </row>
    <row r="28" spans="1:16" x14ac:dyDescent="0.25">
      <c r="A28" s="442"/>
      <c r="B28" s="443"/>
      <c r="C28" s="444"/>
      <c r="D28" s="426"/>
      <c r="E28" s="445"/>
      <c r="F28" s="515" t="s">
        <v>206</v>
      </c>
      <c r="G28" s="868" t="s">
        <v>220</v>
      </c>
      <c r="H28" s="869">
        <v>2</v>
      </c>
      <c r="I28" s="870" t="s">
        <v>42</v>
      </c>
      <c r="J28" s="871">
        <v>20000000</v>
      </c>
      <c r="K28" s="857">
        <f t="shared" ref="K28:K34" si="11">J28*H28</f>
        <v>40000000</v>
      </c>
      <c r="L28" s="858">
        <f t="shared" si="9"/>
        <v>36363636.363636367</v>
      </c>
      <c r="M28" s="857">
        <f t="shared" si="10"/>
        <v>3636363.6363636362</v>
      </c>
      <c r="N28" s="872" t="s">
        <v>218</v>
      </c>
      <c r="O28" s="873" t="s">
        <v>226</v>
      </c>
      <c r="P28" s="807"/>
    </row>
    <row r="29" spans="1:16" x14ac:dyDescent="0.25">
      <c r="A29" s="442"/>
      <c r="B29" s="443"/>
      <c r="C29" s="444"/>
      <c r="D29" s="426"/>
      <c r="E29" s="445"/>
      <c r="F29" s="515" t="s">
        <v>206</v>
      </c>
      <c r="G29" s="549" t="s">
        <v>271</v>
      </c>
      <c r="H29" s="529">
        <v>2</v>
      </c>
      <c r="I29" s="530" t="s">
        <v>42</v>
      </c>
      <c r="J29" s="550">
        <v>20000000</v>
      </c>
      <c r="K29" s="520">
        <f t="shared" si="11"/>
        <v>40000000</v>
      </c>
      <c r="L29" s="521">
        <f t="shared" si="9"/>
        <v>36363636.363636367</v>
      </c>
      <c r="M29" s="520">
        <f t="shared" si="10"/>
        <v>3636363.6363636362</v>
      </c>
      <c r="N29" s="551" t="s">
        <v>272</v>
      </c>
      <c r="O29" s="856" t="s">
        <v>226</v>
      </c>
      <c r="P29" s="457"/>
    </row>
    <row r="30" spans="1:16" x14ac:dyDescent="0.25">
      <c r="A30" s="442"/>
      <c r="B30" s="443"/>
      <c r="C30" s="444"/>
      <c r="D30" s="426"/>
      <c r="E30" s="445"/>
      <c r="F30" s="515" t="s">
        <v>206</v>
      </c>
      <c r="G30" s="549" t="s">
        <v>354</v>
      </c>
      <c r="H30" s="529">
        <v>2</v>
      </c>
      <c r="I30" s="530" t="s">
        <v>42</v>
      </c>
      <c r="J30" s="550">
        <v>20000000</v>
      </c>
      <c r="K30" s="520">
        <f t="shared" si="11"/>
        <v>40000000</v>
      </c>
      <c r="L30" s="521">
        <f t="shared" si="9"/>
        <v>36363636.363636367</v>
      </c>
      <c r="M30" s="520">
        <f t="shared" si="10"/>
        <v>3636363.6363636362</v>
      </c>
      <c r="N30" s="551" t="s">
        <v>238</v>
      </c>
      <c r="O30" s="856" t="s">
        <v>226</v>
      </c>
      <c r="P30" s="787"/>
    </row>
    <row r="31" spans="1:16" x14ac:dyDescent="0.25">
      <c r="A31" s="442"/>
      <c r="B31" s="443"/>
      <c r="C31" s="444"/>
      <c r="D31" s="426"/>
      <c r="E31" s="445"/>
      <c r="F31" s="859" t="s">
        <v>206</v>
      </c>
      <c r="G31" s="860" t="s">
        <v>256</v>
      </c>
      <c r="H31" s="861">
        <v>2</v>
      </c>
      <c r="I31" s="862" t="s">
        <v>42</v>
      </c>
      <c r="J31" s="863">
        <v>20000000</v>
      </c>
      <c r="K31" s="864">
        <f t="shared" si="11"/>
        <v>40000000</v>
      </c>
      <c r="L31" s="865">
        <f t="shared" si="9"/>
        <v>36363636.363636367</v>
      </c>
      <c r="M31" s="864">
        <f t="shared" si="10"/>
        <v>3636363.6363636362</v>
      </c>
      <c r="N31" s="866" t="s">
        <v>257</v>
      </c>
      <c r="O31" s="867" t="s">
        <v>258</v>
      </c>
      <c r="P31" s="797"/>
    </row>
    <row r="32" spans="1:16" x14ac:dyDescent="0.25">
      <c r="A32" s="442"/>
      <c r="B32" s="443"/>
      <c r="C32" s="444"/>
      <c r="D32" s="426"/>
      <c r="E32" s="445"/>
      <c r="F32" s="515" t="s">
        <v>206</v>
      </c>
      <c r="G32" s="549" t="s">
        <v>355</v>
      </c>
      <c r="H32" s="529">
        <v>2</v>
      </c>
      <c r="I32" s="530" t="s">
        <v>42</v>
      </c>
      <c r="J32" s="550">
        <v>20000000</v>
      </c>
      <c r="K32" s="520">
        <f t="shared" si="11"/>
        <v>40000000</v>
      </c>
      <c r="L32" s="521">
        <f t="shared" si="9"/>
        <v>36363636.363636367</v>
      </c>
      <c r="M32" s="520">
        <f t="shared" si="10"/>
        <v>3636363.6363636362</v>
      </c>
      <c r="N32" s="551" t="s">
        <v>266</v>
      </c>
      <c r="O32" s="856" t="s">
        <v>214</v>
      </c>
      <c r="P32" s="457"/>
    </row>
    <row r="33" spans="1:16" x14ac:dyDescent="0.25">
      <c r="A33" s="442"/>
      <c r="B33" s="443"/>
      <c r="C33" s="444"/>
      <c r="D33" s="426"/>
      <c r="E33" s="445"/>
      <c r="F33" s="515" t="s">
        <v>206</v>
      </c>
      <c r="G33" s="549" t="s">
        <v>356</v>
      </c>
      <c r="H33" s="529">
        <v>2</v>
      </c>
      <c r="I33" s="530" t="s">
        <v>42</v>
      </c>
      <c r="J33" s="550">
        <v>20000000</v>
      </c>
      <c r="K33" s="520">
        <f t="shared" si="11"/>
        <v>40000000</v>
      </c>
      <c r="L33" s="521">
        <f t="shared" si="9"/>
        <v>36363636.363636367</v>
      </c>
      <c r="M33" s="520">
        <f t="shared" si="10"/>
        <v>3636363.6363636362</v>
      </c>
      <c r="N33" s="551" t="s">
        <v>252</v>
      </c>
      <c r="O33" s="856" t="s">
        <v>236</v>
      </c>
      <c r="P33" s="797"/>
    </row>
    <row r="34" spans="1:16" x14ac:dyDescent="0.25">
      <c r="A34" s="442"/>
      <c r="B34" s="443"/>
      <c r="C34" s="444"/>
      <c r="D34" s="426"/>
      <c r="E34" s="445"/>
      <c r="F34" s="515" t="s">
        <v>206</v>
      </c>
      <c r="G34" s="549" t="s">
        <v>311</v>
      </c>
      <c r="H34" s="529">
        <v>2</v>
      </c>
      <c r="I34" s="530" t="s">
        <v>42</v>
      </c>
      <c r="J34" s="550">
        <v>20000000</v>
      </c>
      <c r="K34" s="520">
        <f t="shared" si="11"/>
        <v>40000000</v>
      </c>
      <c r="L34" s="521">
        <f t="shared" si="9"/>
        <v>36363636.363636367</v>
      </c>
      <c r="M34" s="520">
        <f t="shared" si="10"/>
        <v>3636363.6363636362</v>
      </c>
      <c r="N34" s="551" t="s">
        <v>296</v>
      </c>
      <c r="O34" s="856" t="s">
        <v>255</v>
      </c>
      <c r="P34" s="797"/>
    </row>
    <row r="35" spans="1:16" hidden="1" x14ac:dyDescent="0.25">
      <c r="A35" s="442"/>
      <c r="B35" s="443"/>
      <c r="C35" s="444"/>
      <c r="D35" s="426"/>
      <c r="E35" s="445"/>
      <c r="F35" s="408"/>
      <c r="G35" s="453"/>
      <c r="H35" s="423"/>
      <c r="I35" s="424"/>
      <c r="J35" s="454"/>
      <c r="K35" s="413"/>
      <c r="L35" s="414"/>
      <c r="M35" s="413"/>
      <c r="N35" s="455"/>
      <c r="O35" s="456"/>
      <c r="P35" s="457"/>
    </row>
    <row r="36" spans="1:16" hidden="1" x14ac:dyDescent="0.25">
      <c r="A36" s="442"/>
      <c r="B36" s="443"/>
      <c r="C36" s="444"/>
      <c r="D36" s="426"/>
      <c r="E36" s="445"/>
      <c r="F36" s="459"/>
      <c r="G36" s="460"/>
      <c r="H36" s="428"/>
      <c r="I36" s="429"/>
      <c r="J36" s="461"/>
      <c r="K36" s="431"/>
      <c r="L36" s="432"/>
      <c r="M36" s="431"/>
      <c r="N36" s="462"/>
      <c r="O36" s="463"/>
      <c r="P36" s="464"/>
    </row>
    <row r="37" spans="1:16" ht="25.5" x14ac:dyDescent="0.25">
      <c r="A37" s="394" t="s">
        <v>86</v>
      </c>
      <c r="B37" s="436" t="s">
        <v>215</v>
      </c>
      <c r="C37" s="437"/>
      <c r="D37" s="438"/>
      <c r="E37" s="395" t="s">
        <v>362</v>
      </c>
      <c r="F37" s="396">
        <v>1</v>
      </c>
      <c r="G37" s="438" t="s">
        <v>216</v>
      </c>
      <c r="H37" s="397">
        <f>SUM(H38:H46)</f>
        <v>5</v>
      </c>
      <c r="I37" s="394" t="s">
        <v>42</v>
      </c>
      <c r="J37" s="398">
        <v>32000000</v>
      </c>
      <c r="K37" s="399">
        <f t="shared" ref="K37:K43" si="12">J37*H37</f>
        <v>160000000</v>
      </c>
      <c r="L37" s="400">
        <f t="shared" ref="L37:L43" si="13">K37-M37</f>
        <v>145454545.45454547</v>
      </c>
      <c r="M37" s="399">
        <f t="shared" ref="M37:M43" si="14">K37/11</f>
        <v>14545454.545454545</v>
      </c>
      <c r="N37" s="467" t="s">
        <v>273</v>
      </c>
      <c r="O37" s="468" t="s">
        <v>357</v>
      </c>
      <c r="P37" s="441"/>
    </row>
    <row r="38" spans="1:16" hidden="1" x14ac:dyDescent="0.25">
      <c r="A38" s="442"/>
      <c r="B38" s="443"/>
      <c r="C38" s="444"/>
      <c r="D38" s="426"/>
      <c r="E38" s="445"/>
      <c r="F38" s="446"/>
      <c r="G38" s="447"/>
      <c r="H38" s="448"/>
      <c r="I38" s="449"/>
      <c r="J38" s="450"/>
      <c r="K38" s="471"/>
      <c r="L38" s="472"/>
      <c r="M38" s="471"/>
      <c r="N38" s="473"/>
      <c r="O38" s="474"/>
      <c r="P38" s="475"/>
    </row>
    <row r="39" spans="1:16" x14ac:dyDescent="0.25">
      <c r="A39" s="442"/>
      <c r="B39" s="443"/>
      <c r="C39" s="444"/>
      <c r="D39" s="426"/>
      <c r="E39" s="445"/>
      <c r="F39" s="788" t="s">
        <v>206</v>
      </c>
      <c r="G39" s="789" t="s">
        <v>253</v>
      </c>
      <c r="H39" s="790">
        <v>1</v>
      </c>
      <c r="I39" s="791" t="s">
        <v>42</v>
      </c>
      <c r="J39" s="792">
        <v>32000000</v>
      </c>
      <c r="K39" s="793">
        <f t="shared" si="12"/>
        <v>32000000</v>
      </c>
      <c r="L39" s="794">
        <f t="shared" si="13"/>
        <v>29090909.09090909</v>
      </c>
      <c r="M39" s="793">
        <f t="shared" si="14"/>
        <v>2909090.9090909092</v>
      </c>
      <c r="N39" s="795" t="s">
        <v>254</v>
      </c>
      <c r="O39" s="796" t="s">
        <v>255</v>
      </c>
      <c r="P39" s="1544"/>
    </row>
    <row r="40" spans="1:16" x14ac:dyDescent="0.25">
      <c r="A40" s="442"/>
      <c r="B40" s="443"/>
      <c r="C40" s="444"/>
      <c r="D40" s="426"/>
      <c r="E40" s="445"/>
      <c r="F40" s="788" t="s">
        <v>206</v>
      </c>
      <c r="G40" s="789" t="s">
        <v>227</v>
      </c>
      <c r="H40" s="790">
        <v>1</v>
      </c>
      <c r="I40" s="791" t="s">
        <v>42</v>
      </c>
      <c r="J40" s="792">
        <v>32000000</v>
      </c>
      <c r="K40" s="793">
        <f t="shared" si="12"/>
        <v>32000000</v>
      </c>
      <c r="L40" s="794">
        <f t="shared" si="13"/>
        <v>29090909.09090909</v>
      </c>
      <c r="M40" s="793">
        <f t="shared" si="14"/>
        <v>2909090.9090909092</v>
      </c>
      <c r="N40" s="795" t="s">
        <v>228</v>
      </c>
      <c r="O40" s="796" t="s">
        <v>223</v>
      </c>
      <c r="P40" s="1545"/>
    </row>
    <row r="41" spans="1:16" x14ac:dyDescent="0.25">
      <c r="A41" s="442"/>
      <c r="B41" s="443"/>
      <c r="C41" s="444"/>
      <c r="D41" s="444"/>
      <c r="E41" s="445"/>
      <c r="F41" s="798" t="s">
        <v>206</v>
      </c>
      <c r="G41" s="799" t="s">
        <v>231</v>
      </c>
      <c r="H41" s="800">
        <v>1</v>
      </c>
      <c r="I41" s="801" t="s">
        <v>42</v>
      </c>
      <c r="J41" s="802">
        <v>32000000</v>
      </c>
      <c r="K41" s="803">
        <f t="shared" si="12"/>
        <v>32000000</v>
      </c>
      <c r="L41" s="804">
        <f t="shared" si="13"/>
        <v>29090909.09090909</v>
      </c>
      <c r="M41" s="803">
        <f t="shared" si="14"/>
        <v>2909090.9090909092</v>
      </c>
      <c r="N41" s="805" t="s">
        <v>232</v>
      </c>
      <c r="O41" s="806" t="s">
        <v>233</v>
      </c>
      <c r="P41" s="1545"/>
    </row>
    <row r="42" spans="1:16" x14ac:dyDescent="0.25">
      <c r="A42" s="442"/>
      <c r="B42" s="443"/>
      <c r="C42" s="444"/>
      <c r="D42" s="444"/>
      <c r="E42" s="445"/>
      <c r="F42" s="788" t="s">
        <v>206</v>
      </c>
      <c r="G42" s="789" t="s">
        <v>234</v>
      </c>
      <c r="H42" s="790">
        <v>1</v>
      </c>
      <c r="I42" s="791" t="s">
        <v>42</v>
      </c>
      <c r="J42" s="792">
        <v>32000000</v>
      </c>
      <c r="K42" s="793">
        <f t="shared" si="12"/>
        <v>32000000</v>
      </c>
      <c r="L42" s="794">
        <f t="shared" si="13"/>
        <v>29090909.09090909</v>
      </c>
      <c r="M42" s="793">
        <f t="shared" si="14"/>
        <v>2909090.9090909092</v>
      </c>
      <c r="N42" s="795" t="s">
        <v>235</v>
      </c>
      <c r="O42" s="796" t="s">
        <v>236</v>
      </c>
      <c r="P42" s="1545"/>
    </row>
    <row r="43" spans="1:16" x14ac:dyDescent="0.25">
      <c r="A43" s="442"/>
      <c r="B43" s="443"/>
      <c r="C43" s="444"/>
      <c r="D43" s="444"/>
      <c r="E43" s="445"/>
      <c r="F43" s="788" t="s">
        <v>206</v>
      </c>
      <c r="G43" s="789" t="s">
        <v>239</v>
      </c>
      <c r="H43" s="790">
        <v>1</v>
      </c>
      <c r="I43" s="791" t="s">
        <v>42</v>
      </c>
      <c r="J43" s="792">
        <v>32000000</v>
      </c>
      <c r="K43" s="793">
        <f t="shared" si="12"/>
        <v>32000000</v>
      </c>
      <c r="L43" s="794">
        <f t="shared" si="13"/>
        <v>29090909.09090909</v>
      </c>
      <c r="M43" s="793">
        <f t="shared" si="14"/>
        <v>2909090.9090909092</v>
      </c>
      <c r="N43" s="795" t="s">
        <v>240</v>
      </c>
      <c r="O43" s="796" t="s">
        <v>214</v>
      </c>
      <c r="P43" s="1546"/>
    </row>
    <row r="44" spans="1:16" hidden="1" x14ac:dyDescent="0.25">
      <c r="A44" s="442"/>
      <c r="B44" s="443"/>
      <c r="C44" s="444"/>
      <c r="D44" s="444"/>
      <c r="E44" s="445"/>
      <c r="F44" s="452"/>
      <c r="G44" s="453"/>
      <c r="H44" s="423"/>
      <c r="I44" s="424"/>
      <c r="J44" s="454"/>
      <c r="K44" s="476"/>
      <c r="L44" s="477"/>
      <c r="M44" s="476"/>
      <c r="N44" s="455"/>
      <c r="O44" s="456"/>
      <c r="P44" s="457"/>
    </row>
    <row r="45" spans="1:16" hidden="1" x14ac:dyDescent="0.25">
      <c r="A45" s="442"/>
      <c r="B45" s="443"/>
      <c r="C45" s="444"/>
      <c r="D45" s="444"/>
      <c r="E45" s="445"/>
      <c r="F45" s="452"/>
      <c r="G45" s="453"/>
      <c r="H45" s="423"/>
      <c r="I45" s="424"/>
      <c r="J45" s="454"/>
      <c r="K45" s="476"/>
      <c r="L45" s="477"/>
      <c r="M45" s="476"/>
      <c r="N45" s="455"/>
      <c r="O45" s="456"/>
      <c r="P45" s="457"/>
    </row>
    <row r="46" spans="1:16" hidden="1" x14ac:dyDescent="0.25">
      <c r="A46" s="481"/>
      <c r="B46" s="482"/>
      <c r="C46" s="480"/>
      <c r="D46" s="483"/>
      <c r="E46" s="484"/>
      <c r="F46" s="459"/>
      <c r="G46" s="426"/>
      <c r="H46" s="418"/>
      <c r="I46" s="419"/>
      <c r="J46" s="430"/>
      <c r="K46" s="431"/>
      <c r="L46" s="432"/>
      <c r="M46" s="431"/>
      <c r="N46" s="485"/>
      <c r="O46" s="486"/>
      <c r="P46" s="442"/>
    </row>
    <row r="47" spans="1:16" x14ac:dyDescent="0.25">
      <c r="A47" s="487"/>
      <c r="B47" s="832"/>
      <c r="C47" s="833"/>
      <c r="D47" s="834"/>
      <c r="E47" s="488"/>
      <c r="F47" s="396">
        <v>2</v>
      </c>
      <c r="G47" s="438" t="s">
        <v>241</v>
      </c>
      <c r="H47" s="397">
        <f>SUM(H48:H49)</f>
        <v>5</v>
      </c>
      <c r="I47" s="394" t="s">
        <v>42</v>
      </c>
      <c r="J47" s="398">
        <v>13500000</v>
      </c>
      <c r="K47" s="399">
        <f>J47*H47</f>
        <v>67500000</v>
      </c>
      <c r="L47" s="400">
        <f>K47-M47</f>
        <v>61363636.36363636</v>
      </c>
      <c r="M47" s="399">
        <f>K47/11</f>
        <v>6136363.6363636367</v>
      </c>
      <c r="N47" s="467" t="s">
        <v>286</v>
      </c>
      <c r="O47" s="468" t="s">
        <v>287</v>
      </c>
      <c r="P47" s="441"/>
    </row>
    <row r="48" spans="1:16" x14ac:dyDescent="0.25">
      <c r="A48" s="782"/>
      <c r="B48" s="783"/>
      <c r="C48" s="784"/>
      <c r="D48" s="784"/>
      <c r="E48" s="785"/>
      <c r="F48" s="446" t="s">
        <v>206</v>
      </c>
      <c r="G48" s="447" t="s">
        <v>242</v>
      </c>
      <c r="H48" s="448">
        <v>5</v>
      </c>
      <c r="I48" s="449" t="s">
        <v>42</v>
      </c>
      <c r="J48" s="450">
        <v>13500000</v>
      </c>
      <c r="K48" s="471">
        <f>J48*H48</f>
        <v>67500000</v>
      </c>
      <c r="L48" s="472">
        <f>K48-M48</f>
        <v>61363636.36363636</v>
      </c>
      <c r="M48" s="471">
        <f>K48/11</f>
        <v>6136363.6363636367</v>
      </c>
      <c r="N48" s="494" t="s">
        <v>243</v>
      </c>
      <c r="O48" s="495" t="s">
        <v>226</v>
      </c>
      <c r="P48" s="475"/>
    </row>
    <row r="49" spans="1:16" hidden="1" x14ac:dyDescent="0.25">
      <c r="A49" s="489"/>
      <c r="B49" s="490"/>
      <c r="C49" s="491"/>
      <c r="D49" s="492"/>
      <c r="E49" s="493"/>
      <c r="F49" s="496"/>
      <c r="G49" s="497"/>
      <c r="H49" s="498"/>
      <c r="I49" s="499"/>
      <c r="J49" s="500"/>
      <c r="K49" s="501"/>
      <c r="L49" s="502"/>
      <c r="M49" s="501"/>
      <c r="N49" s="503"/>
      <c r="O49" s="504"/>
      <c r="P49" s="505"/>
    </row>
    <row r="50" spans="1:16" hidden="1" x14ac:dyDescent="0.25">
      <c r="A50" s="487"/>
      <c r="B50" s="832"/>
      <c r="C50" s="833"/>
      <c r="D50" s="834"/>
      <c r="E50" s="488"/>
      <c r="F50" s="396"/>
      <c r="G50" s="438"/>
      <c r="H50" s="397"/>
      <c r="I50" s="394"/>
      <c r="J50" s="398"/>
      <c r="K50" s="399"/>
      <c r="L50" s="400"/>
      <c r="M50" s="399"/>
      <c r="N50" s="467"/>
      <c r="O50" s="468"/>
      <c r="P50" s="441"/>
    </row>
    <row r="51" spans="1:16" hidden="1" x14ac:dyDescent="0.25">
      <c r="A51" s="489"/>
      <c r="B51" s="490"/>
      <c r="C51" s="491"/>
      <c r="D51" s="492"/>
      <c r="E51" s="493"/>
      <c r="F51" s="446"/>
      <c r="G51" s="447"/>
      <c r="H51" s="448"/>
      <c r="I51" s="449"/>
      <c r="J51" s="450"/>
      <c r="K51" s="471"/>
      <c r="L51" s="472"/>
      <c r="M51" s="471"/>
      <c r="N51" s="494"/>
      <c r="O51" s="495"/>
      <c r="P51" s="475"/>
    </row>
    <row r="52" spans="1:16" hidden="1" x14ac:dyDescent="0.25">
      <c r="A52" s="489"/>
      <c r="B52" s="490"/>
      <c r="C52" s="491"/>
      <c r="D52" s="492"/>
      <c r="E52" s="493"/>
      <c r="F52" s="452"/>
      <c r="G52" s="453"/>
      <c r="H52" s="423"/>
      <c r="I52" s="424"/>
      <c r="J52" s="454"/>
      <c r="K52" s="476"/>
      <c r="L52" s="477"/>
      <c r="M52" s="476"/>
      <c r="N52" s="455"/>
      <c r="O52" s="456"/>
      <c r="P52" s="457"/>
    </row>
    <row r="53" spans="1:16" hidden="1" x14ac:dyDescent="0.25">
      <c r="A53" s="489"/>
      <c r="B53" s="490"/>
      <c r="C53" s="491"/>
      <c r="D53" s="492"/>
      <c r="E53" s="493"/>
      <c r="F53" s="417"/>
      <c r="G53" s="460"/>
      <c r="H53" s="428"/>
      <c r="I53" s="429"/>
      <c r="J53" s="461"/>
      <c r="K53" s="478"/>
      <c r="L53" s="479"/>
      <c r="M53" s="478"/>
      <c r="N53" s="462"/>
      <c r="O53" s="463"/>
      <c r="P53" s="464"/>
    </row>
    <row r="54" spans="1:16" hidden="1" x14ac:dyDescent="0.25">
      <c r="A54" s="487"/>
      <c r="B54" s="832"/>
      <c r="C54" s="833"/>
      <c r="D54" s="834"/>
      <c r="E54" s="488"/>
      <c r="F54" s="396"/>
      <c r="G54" s="438"/>
      <c r="H54" s="397"/>
      <c r="I54" s="394"/>
      <c r="J54" s="398"/>
      <c r="K54" s="399"/>
      <c r="L54" s="400"/>
      <c r="M54" s="399"/>
      <c r="N54" s="467"/>
      <c r="O54" s="468"/>
      <c r="P54" s="441"/>
    </row>
    <row r="55" spans="1:16" hidden="1" x14ac:dyDescent="0.25">
      <c r="A55" s="489"/>
      <c r="B55" s="490"/>
      <c r="C55" s="491"/>
      <c r="D55" s="492"/>
      <c r="E55" s="493"/>
      <c r="F55" s="446"/>
      <c r="G55" s="447"/>
      <c r="H55" s="448"/>
      <c r="I55" s="449"/>
      <c r="J55" s="450"/>
      <c r="K55" s="506"/>
      <c r="L55" s="507"/>
      <c r="M55" s="506"/>
      <c r="N55" s="494"/>
      <c r="O55" s="495"/>
      <c r="P55" s="475"/>
    </row>
    <row r="56" spans="1:16" hidden="1" x14ac:dyDescent="0.25">
      <c r="A56" s="489"/>
      <c r="B56" s="490"/>
      <c r="C56" s="491"/>
      <c r="D56" s="492"/>
      <c r="E56" s="493"/>
      <c r="F56" s="459"/>
      <c r="G56" s="426"/>
      <c r="H56" s="418"/>
      <c r="I56" s="419"/>
      <c r="J56" s="430"/>
      <c r="K56" s="413"/>
      <c r="L56" s="432"/>
      <c r="M56" s="431"/>
      <c r="N56" s="485"/>
      <c r="O56" s="486"/>
      <c r="P56" s="442"/>
    </row>
    <row r="57" spans="1:16" hidden="1" x14ac:dyDescent="0.25">
      <c r="A57" s="489"/>
      <c r="B57" s="490"/>
      <c r="C57" s="491"/>
      <c r="D57" s="492"/>
      <c r="E57" s="493"/>
      <c r="F57" s="459"/>
      <c r="G57" s="426"/>
      <c r="H57" s="418"/>
      <c r="I57" s="419"/>
      <c r="J57" s="430"/>
      <c r="K57" s="431"/>
      <c r="L57" s="432"/>
      <c r="M57" s="431"/>
      <c r="N57" s="485"/>
      <c r="O57" s="486"/>
      <c r="P57" s="442"/>
    </row>
    <row r="58" spans="1:16" hidden="1" x14ac:dyDescent="0.25">
      <c r="A58" s="487"/>
      <c r="B58" s="832"/>
      <c r="C58" s="833"/>
      <c r="D58" s="834"/>
      <c r="E58" s="488"/>
      <c r="F58" s="396">
        <v>5</v>
      </c>
      <c r="G58" s="438" t="s">
        <v>265</v>
      </c>
      <c r="H58" s="397">
        <f>SUM(H59:H60)</f>
        <v>0</v>
      </c>
      <c r="I58" s="394" t="s">
        <v>42</v>
      </c>
      <c r="J58" s="398">
        <f>J59</f>
        <v>0</v>
      </c>
      <c r="K58" s="399">
        <f>J58*H58</f>
        <v>0</v>
      </c>
      <c r="L58" s="400">
        <f>K58-M58</f>
        <v>0</v>
      </c>
      <c r="M58" s="399">
        <f>K58/11</f>
        <v>0</v>
      </c>
      <c r="N58" s="467" t="s">
        <v>286</v>
      </c>
      <c r="O58" s="468" t="s">
        <v>290</v>
      </c>
      <c r="P58" s="441"/>
    </row>
    <row r="59" spans="1:16" hidden="1" x14ac:dyDescent="0.25">
      <c r="A59" s="481"/>
      <c r="B59" s="443"/>
      <c r="C59" s="444"/>
      <c r="D59" s="426"/>
      <c r="E59" s="508"/>
      <c r="F59" s="446" t="s">
        <v>206</v>
      </c>
      <c r="G59" s="447" t="s">
        <v>288</v>
      </c>
      <c r="H59" s="448"/>
      <c r="I59" s="449" t="s">
        <v>42</v>
      </c>
      <c r="J59" s="450"/>
      <c r="K59" s="506">
        <f>J59*H59</f>
        <v>0</v>
      </c>
      <c r="L59" s="507">
        <f>K59-M59</f>
        <v>0</v>
      </c>
      <c r="M59" s="506">
        <f>K59/11</f>
        <v>0</v>
      </c>
      <c r="N59" s="494" t="s">
        <v>285</v>
      </c>
      <c r="O59" s="495" t="s">
        <v>233</v>
      </c>
      <c r="P59" s="475"/>
    </row>
    <row r="60" spans="1:16" hidden="1" x14ac:dyDescent="0.25">
      <c r="A60" s="69"/>
      <c r="B60" s="819"/>
      <c r="C60" s="820"/>
      <c r="D60" s="821"/>
      <c r="E60" s="823"/>
      <c r="F60" s="822"/>
      <c r="G60" s="821"/>
      <c r="H60" s="52"/>
      <c r="I60" s="53"/>
      <c r="J60" s="54"/>
      <c r="K60" s="67"/>
      <c r="L60" s="66"/>
      <c r="M60" s="67"/>
      <c r="N60" s="93"/>
      <c r="O60" s="63"/>
      <c r="P60" s="58"/>
    </row>
    <row r="61" spans="1:16" x14ac:dyDescent="0.25">
      <c r="A61" s="769"/>
      <c r="B61" s="820"/>
      <c r="C61" s="820"/>
      <c r="D61" s="820"/>
      <c r="E61" s="770"/>
      <c r="F61" s="771"/>
      <c r="G61" s="820"/>
      <c r="H61" s="771"/>
      <c r="I61" s="771"/>
      <c r="J61" s="772"/>
      <c r="K61" s="773"/>
      <c r="L61" s="774"/>
      <c r="M61" s="773"/>
      <c r="N61" s="775"/>
      <c r="O61" s="775"/>
      <c r="P61" s="769"/>
    </row>
    <row r="62" spans="1:16" x14ac:dyDescent="0.25">
      <c r="A62" s="776"/>
      <c r="B62" s="362"/>
      <c r="C62" s="362"/>
      <c r="D62" s="362"/>
      <c r="E62" s="628"/>
      <c r="F62" s="777"/>
      <c r="G62" s="362"/>
      <c r="H62" s="777"/>
      <c r="I62" s="777"/>
      <c r="J62" s="778"/>
      <c r="K62" s="779"/>
      <c r="L62" s="780"/>
      <c r="M62" s="779"/>
      <c r="N62" s="781"/>
      <c r="O62" s="781"/>
      <c r="P62" s="776"/>
    </row>
    <row r="63" spans="1:16" x14ac:dyDescent="0.25">
      <c r="A63" s="487"/>
      <c r="B63" s="832"/>
      <c r="C63" s="833"/>
      <c r="D63" s="833"/>
      <c r="E63" s="488"/>
      <c r="F63" s="396">
        <v>3</v>
      </c>
      <c r="G63" s="438" t="s">
        <v>281</v>
      </c>
      <c r="H63" s="397">
        <f>SUM(H64)</f>
        <v>5</v>
      </c>
      <c r="I63" s="394" t="s">
        <v>42</v>
      </c>
      <c r="J63" s="398">
        <v>9500000</v>
      </c>
      <c r="K63" s="399">
        <f>J63*H63</f>
        <v>47500000</v>
      </c>
      <c r="L63" s="400">
        <f>K63-M63</f>
        <v>43181818.18181818</v>
      </c>
      <c r="M63" s="399">
        <f>K63/11</f>
        <v>4318181.8181818184</v>
      </c>
      <c r="N63" s="467" t="s">
        <v>286</v>
      </c>
      <c r="O63" s="468" t="s">
        <v>287</v>
      </c>
      <c r="P63" s="441"/>
    </row>
    <row r="64" spans="1:16" x14ac:dyDescent="0.25">
      <c r="A64" s="69"/>
      <c r="B64" s="819"/>
      <c r="C64" s="820"/>
      <c r="D64" s="820"/>
      <c r="E64" s="823"/>
      <c r="F64" s="459" t="s">
        <v>206</v>
      </c>
      <c r="G64" s="426" t="s">
        <v>363</v>
      </c>
      <c r="H64" s="418">
        <v>5</v>
      </c>
      <c r="I64" s="419" t="s">
        <v>42</v>
      </c>
      <c r="J64" s="430">
        <v>9500000</v>
      </c>
      <c r="K64" s="471">
        <f>J64*H64</f>
        <v>47500000</v>
      </c>
      <c r="L64" s="472">
        <f>K64-M64</f>
        <v>43181818.18181818</v>
      </c>
      <c r="M64" s="471">
        <f>K64/11</f>
        <v>4318181.8181818184</v>
      </c>
      <c r="N64" s="485" t="s">
        <v>352</v>
      </c>
      <c r="O64" s="486" t="s">
        <v>214</v>
      </c>
      <c r="P64" s="442"/>
    </row>
    <row r="65" spans="1:17" x14ac:dyDescent="0.25">
      <c r="A65" s="487"/>
      <c r="B65" s="1547" t="s">
        <v>312</v>
      </c>
      <c r="C65" s="1548"/>
      <c r="D65" s="1548"/>
      <c r="E65" s="1549"/>
      <c r="F65" s="396">
        <v>1</v>
      </c>
      <c r="G65" s="438" t="s">
        <v>313</v>
      </c>
      <c r="H65" s="397">
        <v>1</v>
      </c>
      <c r="I65" s="394" t="s">
        <v>47</v>
      </c>
      <c r="J65" s="398">
        <v>47357500</v>
      </c>
      <c r="K65" s="399">
        <f>J65*H65</f>
        <v>47357500</v>
      </c>
      <c r="L65" s="400">
        <f>K65-M65</f>
        <v>43052272.727272727</v>
      </c>
      <c r="M65" s="399">
        <f>K65/11</f>
        <v>4305227.2727272725</v>
      </c>
      <c r="N65" s="467" t="s">
        <v>291</v>
      </c>
      <c r="O65" s="467" t="s">
        <v>291</v>
      </c>
      <c r="P65" s="441"/>
    </row>
    <row r="66" spans="1:17" x14ac:dyDescent="0.25">
      <c r="A66" s="647"/>
      <c r="B66" s="206"/>
      <c r="C66" s="648"/>
      <c r="D66" s="648"/>
      <c r="E66" s="649"/>
      <c r="F66" s="286"/>
      <c r="G66" s="216"/>
      <c r="H66" s="208"/>
      <c r="I66" s="209"/>
      <c r="J66" s="210"/>
      <c r="K66" s="211"/>
      <c r="L66" s="212"/>
      <c r="M66" s="211"/>
      <c r="N66" s="287"/>
      <c r="O66" s="650"/>
      <c r="P66" s="651"/>
    </row>
    <row r="67" spans="1:17" x14ac:dyDescent="0.25">
      <c r="A67" s="69"/>
      <c r="B67" s="185"/>
      <c r="C67" s="362"/>
      <c r="D67" s="362"/>
      <c r="E67" s="628"/>
      <c r="F67" s="633"/>
      <c r="G67" s="821"/>
      <c r="H67" s="52"/>
      <c r="I67" s="53"/>
      <c r="J67" s="54"/>
      <c r="K67" s="363"/>
      <c r="L67" s="364"/>
      <c r="M67" s="363"/>
      <c r="N67" s="354"/>
      <c r="O67" s="63"/>
      <c r="P67" s="58"/>
    </row>
    <row r="68" spans="1:17" x14ac:dyDescent="0.25">
      <c r="A68" s="367"/>
      <c r="B68" s="1524" t="s">
        <v>9</v>
      </c>
      <c r="C68" s="1525"/>
      <c r="D68" s="1525"/>
      <c r="E68" s="1525"/>
      <c r="F68" s="1525"/>
      <c r="G68" s="1526"/>
      <c r="H68" s="368">
        <f>H63+H47+H37+H27+H17+H9</f>
        <v>73</v>
      </c>
      <c r="I68" s="369" t="s">
        <v>42</v>
      </c>
      <c r="J68" s="368"/>
      <c r="K68" s="368">
        <f>K65+K63+K47+K37+K27+K17+K9</f>
        <v>947150000</v>
      </c>
      <c r="L68" s="368">
        <f>K68-M68</f>
        <v>861045454.5454545</v>
      </c>
      <c r="M68" s="368">
        <f>K68/11</f>
        <v>86104545.454545453</v>
      </c>
      <c r="N68" s="367" t="s">
        <v>291</v>
      </c>
      <c r="O68" s="367" t="s">
        <v>291</v>
      </c>
      <c r="P68" s="367"/>
      <c r="Q68" s="161"/>
    </row>
    <row r="69" spans="1:17" ht="15.75" x14ac:dyDescent="0.25">
      <c r="K69" s="818">
        <v>1385000000</v>
      </c>
    </row>
    <row r="70" spans="1:17" ht="15.75" x14ac:dyDescent="0.25">
      <c r="K70" s="817">
        <f>SUM(K68:K69)</f>
        <v>2332150000</v>
      </c>
      <c r="L70" s="1537" t="s">
        <v>297</v>
      </c>
      <c r="M70" s="1537"/>
      <c r="N70" s="1537"/>
      <c r="O70" s="1537"/>
      <c r="Q70" s="111"/>
    </row>
    <row r="71" spans="1:17" ht="18.75" x14ac:dyDescent="0.3">
      <c r="D71" s="297"/>
      <c r="E71" s="297"/>
      <c r="F71" s="81"/>
      <c r="G71" s="81"/>
      <c r="H71" s="824"/>
      <c r="I71" s="824"/>
      <c r="J71" s="83"/>
      <c r="K71" s="372"/>
      <c r="L71" s="1535" t="s">
        <v>298</v>
      </c>
      <c r="M71" s="1535"/>
      <c r="N71" s="1535"/>
      <c r="O71" s="1535"/>
      <c r="P71" s="111"/>
      <c r="Q71" s="111"/>
    </row>
    <row r="72" spans="1:17" ht="18.75" x14ac:dyDescent="0.3">
      <c r="D72" s="81"/>
      <c r="E72" s="81"/>
      <c r="F72" s="81"/>
      <c r="G72" s="81"/>
      <c r="H72" s="824"/>
      <c r="I72" s="824"/>
      <c r="J72" s="83"/>
      <c r="K72" s="370"/>
      <c r="L72" s="371"/>
      <c r="M72" s="370"/>
      <c r="N72" s="371"/>
      <c r="Q72" s="111"/>
    </row>
    <row r="73" spans="1:17" ht="18.75" x14ac:dyDescent="0.3">
      <c r="D73" s="81"/>
      <c r="E73" s="81"/>
      <c r="F73" s="81"/>
      <c r="G73" s="767"/>
      <c r="H73" s="824"/>
      <c r="I73" s="824"/>
      <c r="J73" s="83"/>
      <c r="K73" s="370"/>
      <c r="L73" s="370"/>
      <c r="M73" s="370"/>
      <c r="N73" s="370"/>
      <c r="O73" s="171"/>
    </row>
    <row r="74" spans="1:17" ht="18.75" x14ac:dyDescent="0.3">
      <c r="D74" s="90"/>
      <c r="E74" s="90"/>
      <c r="F74" s="81"/>
      <c r="G74" s="768"/>
      <c r="H74" s="824"/>
      <c r="I74" s="824"/>
      <c r="J74" s="83"/>
      <c r="K74" s="374"/>
      <c r="L74" s="1536" t="s">
        <v>299</v>
      </c>
      <c r="M74" s="1536"/>
      <c r="N74" s="1536"/>
      <c r="O74" s="1536"/>
    </row>
    <row r="75" spans="1:17" ht="18.75" x14ac:dyDescent="0.3">
      <c r="D75" s="89"/>
      <c r="E75" s="89"/>
      <c r="F75" s="81"/>
      <c r="G75" s="768"/>
      <c r="H75" s="824"/>
      <c r="I75" s="824"/>
      <c r="J75" s="83"/>
      <c r="K75" s="375"/>
      <c r="L75" s="1537" t="s">
        <v>300</v>
      </c>
      <c r="M75" s="1537"/>
      <c r="N75" s="1537"/>
      <c r="O75" s="1537"/>
    </row>
    <row r="76" spans="1:17" ht="10.5" customHeight="1" x14ac:dyDescent="0.3">
      <c r="D76" s="81"/>
      <c r="E76" s="81"/>
      <c r="F76" s="81"/>
      <c r="G76" s="81"/>
      <c r="H76" s="824"/>
      <c r="I76" s="824"/>
      <c r="J76" s="83"/>
      <c r="K76" s="81"/>
      <c r="L76" s="81"/>
      <c r="M76" s="81"/>
    </row>
    <row r="77" spans="1:17" s="291" customFormat="1" x14ac:dyDescent="0.25">
      <c r="G77" s="629"/>
      <c r="H77" s="629"/>
      <c r="I77" s="629"/>
      <c r="J77" s="629"/>
      <c r="N77" s="170"/>
      <c r="O77" s="170"/>
    </row>
    <row r="78" spans="1:17" s="291" customFormat="1" x14ac:dyDescent="0.25">
      <c r="H78" s="630"/>
      <c r="I78" s="630"/>
      <c r="J78" s="8"/>
      <c r="K78" s="170"/>
      <c r="L78" s="655"/>
      <c r="M78" s="656"/>
      <c r="N78" s="170"/>
      <c r="O78" s="170"/>
    </row>
    <row r="79" spans="1:17" s="291" customFormat="1" x14ac:dyDescent="0.25">
      <c r="H79" s="630"/>
      <c r="I79" s="630"/>
      <c r="J79" s="8"/>
      <c r="L79" s="657"/>
      <c r="M79" s="658"/>
      <c r="N79" s="170"/>
      <c r="O79" s="624"/>
    </row>
    <row r="80" spans="1:17" s="291" customFormat="1" x14ac:dyDescent="0.25">
      <c r="H80" s="630"/>
      <c r="I80" s="630"/>
      <c r="J80" s="8"/>
      <c r="L80" s="655"/>
      <c r="M80" s="655"/>
      <c r="N80" s="300"/>
    </row>
    <row r="81" spans="7:16" s="291" customFormat="1" x14ac:dyDescent="0.25">
      <c r="H81" s="630"/>
      <c r="I81" s="630"/>
      <c r="J81" s="8"/>
      <c r="K81" s="300"/>
      <c r="L81" s="657"/>
      <c r="M81" s="659"/>
      <c r="N81" s="631"/>
      <c r="O81" s="631"/>
      <c r="P81" s="300"/>
    </row>
    <row r="82" spans="7:16" s="291" customFormat="1" x14ac:dyDescent="0.25">
      <c r="G82" s="632"/>
      <c r="H82" s="632"/>
      <c r="I82" s="632"/>
      <c r="J82" s="632"/>
    </row>
  </sheetData>
  <mergeCells count="25">
    <mergeCell ref="A1:P1"/>
    <mergeCell ref="A2:P2"/>
    <mergeCell ref="A3:P3"/>
    <mergeCell ref="A4:P4"/>
    <mergeCell ref="A5:A6"/>
    <mergeCell ref="B5:D6"/>
    <mergeCell ref="E5:E6"/>
    <mergeCell ref="F5:G6"/>
    <mergeCell ref="H5:I6"/>
    <mergeCell ref="J5:J6"/>
    <mergeCell ref="P39:P43"/>
    <mergeCell ref="B65:E65"/>
    <mergeCell ref="B68:G68"/>
    <mergeCell ref="L70:O70"/>
    <mergeCell ref="K5:K6"/>
    <mergeCell ref="L5:M5"/>
    <mergeCell ref="N5:O5"/>
    <mergeCell ref="P5:P6"/>
    <mergeCell ref="B7:D7"/>
    <mergeCell ref="F7:G7"/>
    <mergeCell ref="L71:O71"/>
    <mergeCell ref="L74:O74"/>
    <mergeCell ref="L75:O75"/>
    <mergeCell ref="B8:D8"/>
    <mergeCell ref="B9:D9"/>
  </mergeCells>
  <pageMargins left="0.43307086614173229" right="0.31496062992125984" top="0.51181102362204722" bottom="0.51181102362204722" header="0.31496062992125984" footer="0.31496062992125984"/>
  <pageSetup paperSize="5" scale="8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86"/>
  <sheetViews>
    <sheetView view="pageBreakPreview" topLeftCell="A5" zoomScale="90" zoomScaleNormal="90" zoomScaleSheetLayoutView="90" workbookViewId="0">
      <pane ySplit="1065" activePane="bottomLeft"/>
      <selection activeCell="A5" sqref="A1:XFD1048576"/>
      <selection pane="bottomLeft" activeCell="I13" sqref="I13"/>
    </sheetView>
  </sheetViews>
  <sheetFormatPr defaultRowHeight="15" x14ac:dyDescent="0.25"/>
  <cols>
    <col min="1" max="1" width="4.85546875" style="883" customWidth="1"/>
    <col min="2" max="2" width="8.7109375" style="883" customWidth="1"/>
    <col min="3" max="3" width="2" style="883" customWidth="1"/>
    <col min="4" max="4" width="21" style="883" customWidth="1"/>
    <col min="5" max="5" width="18.7109375" style="883" customWidth="1"/>
    <col min="6" max="6" width="2.140625" style="883" bestFit="1" customWidth="1"/>
    <col min="7" max="7" width="28.140625" style="883" customWidth="1"/>
    <col min="8" max="8" width="8.28515625" style="1091" customWidth="1"/>
    <col min="9" max="9" width="9.140625" style="1091"/>
    <col min="10" max="10" width="14.7109375" style="1092" customWidth="1"/>
    <col min="11" max="11" width="16.42578125" style="883" customWidth="1"/>
    <col min="12" max="12" width="17.28515625" style="883" hidden="1" customWidth="1"/>
    <col min="13" max="13" width="15.42578125" style="883" hidden="1" customWidth="1"/>
    <col min="14" max="14" width="17.42578125" style="883" customWidth="1"/>
    <col min="15" max="15" width="17.7109375" style="883" customWidth="1"/>
    <col min="16" max="16" width="17.7109375" style="1123" customWidth="1"/>
    <col min="17" max="17" width="17.7109375" style="883" customWidth="1"/>
    <col min="18" max="18" width="14.5703125" style="883" customWidth="1"/>
    <col min="19" max="19" width="16.140625" style="883" bestFit="1" customWidth="1"/>
    <col min="20" max="20" width="10" style="883" bestFit="1" customWidth="1"/>
    <col min="21" max="16384" width="9.140625" style="883"/>
  </cols>
  <sheetData>
    <row r="1" spans="1:19" ht="25.5" x14ac:dyDescent="0.35">
      <c r="A1" s="1572" t="s">
        <v>407</v>
      </c>
      <c r="B1" s="1572"/>
      <c r="C1" s="1572"/>
      <c r="D1" s="1572"/>
      <c r="E1" s="1572"/>
      <c r="F1" s="1572"/>
      <c r="G1" s="1572"/>
      <c r="H1" s="1572"/>
      <c r="I1" s="1572"/>
      <c r="J1" s="1572"/>
      <c r="K1" s="1572"/>
      <c r="L1" s="1572"/>
      <c r="M1" s="1572"/>
      <c r="N1" s="1572"/>
      <c r="O1" s="1572"/>
      <c r="P1" s="1161"/>
      <c r="Q1" s="1161"/>
      <c r="R1" s="1161"/>
    </row>
    <row r="2" spans="1:19" ht="25.5" x14ac:dyDescent="0.35">
      <c r="A2" s="1573" t="s">
        <v>15</v>
      </c>
      <c r="B2" s="1573"/>
      <c r="C2" s="1573"/>
      <c r="D2" s="1573"/>
      <c r="E2" s="1573"/>
      <c r="F2" s="1573"/>
      <c r="G2" s="1573"/>
      <c r="H2" s="1573"/>
      <c r="I2" s="1573"/>
      <c r="J2" s="1573"/>
      <c r="K2" s="1573"/>
      <c r="L2" s="1573"/>
      <c r="M2" s="1573"/>
      <c r="N2" s="1573"/>
      <c r="O2" s="1573"/>
      <c r="P2" s="1162"/>
      <c r="Q2" s="1162"/>
      <c r="R2" s="1162"/>
    </row>
    <row r="3" spans="1:19" ht="25.5" x14ac:dyDescent="0.35">
      <c r="A3" s="1573" t="s">
        <v>302</v>
      </c>
      <c r="B3" s="1573"/>
      <c r="C3" s="1573"/>
      <c r="D3" s="1573"/>
      <c r="E3" s="1573"/>
      <c r="F3" s="1573"/>
      <c r="G3" s="1573"/>
      <c r="H3" s="1573"/>
      <c r="I3" s="1573"/>
      <c r="J3" s="1573"/>
      <c r="K3" s="1573"/>
      <c r="L3" s="1573"/>
      <c r="M3" s="1573"/>
      <c r="N3" s="1573"/>
      <c r="O3" s="1573"/>
      <c r="P3" s="1162"/>
      <c r="Q3" s="1162"/>
      <c r="R3" s="1162"/>
    </row>
    <row r="4" spans="1:19" x14ac:dyDescent="0.25">
      <c r="A4" s="1577" t="s">
        <v>408</v>
      </c>
      <c r="B4" s="1577"/>
      <c r="C4" s="1577"/>
      <c r="D4" s="1577"/>
      <c r="E4" s="1577"/>
      <c r="F4" s="1577"/>
      <c r="G4" s="1577"/>
      <c r="H4" s="1577"/>
      <c r="I4" s="1577"/>
      <c r="J4" s="1577"/>
      <c r="K4" s="1577"/>
      <c r="L4" s="1577"/>
      <c r="M4" s="1577"/>
      <c r="N4" s="1577"/>
      <c r="O4" s="1577"/>
      <c r="P4" s="1578"/>
      <c r="Q4" s="1577"/>
      <c r="R4" s="1577"/>
    </row>
    <row r="5" spans="1:19" ht="15" customHeight="1" x14ac:dyDescent="0.25">
      <c r="A5" s="1579" t="s">
        <v>3</v>
      </c>
      <c r="B5" s="1579" t="s">
        <v>4</v>
      </c>
      <c r="C5" s="1579"/>
      <c r="D5" s="1579"/>
      <c r="E5" s="1579" t="s">
        <v>5</v>
      </c>
      <c r="F5" s="1580" t="s">
        <v>6</v>
      </c>
      <c r="G5" s="1581"/>
      <c r="H5" s="1580" t="s">
        <v>7</v>
      </c>
      <c r="I5" s="1581"/>
      <c r="J5" s="1584" t="s">
        <v>8</v>
      </c>
      <c r="K5" s="1579" t="s">
        <v>9</v>
      </c>
      <c r="L5" s="1585" t="s">
        <v>10</v>
      </c>
      <c r="M5" s="1585"/>
      <c r="N5" s="1580" t="s">
        <v>13</v>
      </c>
      <c r="O5" s="1586"/>
      <c r="P5" s="1151"/>
      <c r="Q5" s="1554" t="s">
        <v>398</v>
      </c>
      <c r="R5" s="1579" t="s">
        <v>399</v>
      </c>
    </row>
    <row r="6" spans="1:19" x14ac:dyDescent="0.25">
      <c r="A6" s="1579"/>
      <c r="B6" s="1579"/>
      <c r="C6" s="1579"/>
      <c r="D6" s="1579"/>
      <c r="E6" s="1579"/>
      <c r="F6" s="1582"/>
      <c r="G6" s="1583"/>
      <c r="H6" s="1582"/>
      <c r="I6" s="1583"/>
      <c r="J6" s="1584"/>
      <c r="K6" s="1579"/>
      <c r="L6" s="884" t="s">
        <v>11</v>
      </c>
      <c r="M6" s="884" t="s">
        <v>12</v>
      </c>
      <c r="N6" s="885" t="s">
        <v>209</v>
      </c>
      <c r="O6" s="1131" t="s">
        <v>210</v>
      </c>
      <c r="P6" s="1151"/>
      <c r="Q6" s="1554"/>
      <c r="R6" s="1579"/>
    </row>
    <row r="7" spans="1:19" x14ac:dyDescent="0.25">
      <c r="A7" s="886">
        <v>1</v>
      </c>
      <c r="B7" s="1587">
        <v>2</v>
      </c>
      <c r="C7" s="1587"/>
      <c r="D7" s="1587"/>
      <c r="E7" s="886">
        <v>3</v>
      </c>
      <c r="F7" s="1555">
        <v>4</v>
      </c>
      <c r="G7" s="1556"/>
      <c r="H7" s="887">
        <v>5</v>
      </c>
      <c r="I7" s="886">
        <v>6</v>
      </c>
      <c r="J7" s="888">
        <v>7</v>
      </c>
      <c r="K7" s="886">
        <v>8</v>
      </c>
      <c r="L7" s="886">
        <v>9</v>
      </c>
      <c r="M7" s="886">
        <v>10</v>
      </c>
      <c r="N7" s="886">
        <v>9</v>
      </c>
      <c r="O7" s="1132">
        <v>10</v>
      </c>
      <c r="P7" s="1152"/>
      <c r="Q7" s="887">
        <v>11</v>
      </c>
      <c r="R7" s="886">
        <v>12</v>
      </c>
    </row>
    <row r="8" spans="1:19" ht="45" customHeight="1" x14ac:dyDescent="0.25">
      <c r="A8" s="889" t="s">
        <v>204</v>
      </c>
      <c r="B8" s="1559" t="s">
        <v>203</v>
      </c>
      <c r="C8" s="1560"/>
      <c r="D8" s="1561"/>
      <c r="E8" s="890"/>
      <c r="F8" s="891"/>
      <c r="G8" s="892"/>
      <c r="H8" s="893"/>
      <c r="I8" s="894"/>
      <c r="J8" s="895"/>
      <c r="K8" s="896"/>
      <c r="L8" s="897"/>
      <c r="M8" s="896"/>
      <c r="N8" s="898"/>
      <c r="O8" s="899"/>
      <c r="P8" s="1153"/>
      <c r="Q8" s="899"/>
      <c r="R8" s="898"/>
      <c r="S8" s="900"/>
    </row>
    <row r="9" spans="1:19" ht="31.5" customHeight="1" x14ac:dyDescent="0.25">
      <c r="A9" s="901" t="s">
        <v>81</v>
      </c>
      <c r="B9" s="1562" t="s">
        <v>205</v>
      </c>
      <c r="C9" s="1563"/>
      <c r="D9" s="1564"/>
      <c r="E9" s="902" t="s">
        <v>350</v>
      </c>
      <c r="F9" s="903">
        <v>1</v>
      </c>
      <c r="G9" s="904" t="s">
        <v>263</v>
      </c>
      <c r="H9" s="905">
        <f>SUM(H10:H15)</f>
        <v>4</v>
      </c>
      <c r="I9" s="901" t="s">
        <v>42</v>
      </c>
      <c r="J9" s="906">
        <v>61198125</v>
      </c>
      <c r="K9" s="907">
        <f t="shared" ref="K9" si="0">J9*H9</f>
        <v>244792500</v>
      </c>
      <c r="L9" s="908">
        <f t="shared" ref="L9:L13" si="1">K9-M9</f>
        <v>222538636.36363637</v>
      </c>
      <c r="M9" s="907">
        <f t="shared" ref="M9:M13" si="2">K9/11</f>
        <v>22253863.636363637</v>
      </c>
      <c r="N9" s="901" t="s">
        <v>359</v>
      </c>
      <c r="O9" s="909" t="s">
        <v>274</v>
      </c>
      <c r="P9" s="1154"/>
      <c r="Q9" s="1148">
        <f>J9*4%</f>
        <v>2447925</v>
      </c>
      <c r="R9" s="910">
        <f>J9*3%*H9</f>
        <v>7343775</v>
      </c>
      <c r="S9" s="900"/>
    </row>
    <row r="10" spans="1:19" x14ac:dyDescent="0.25">
      <c r="A10" s="911"/>
      <c r="B10" s="912"/>
      <c r="C10" s="913"/>
      <c r="D10" s="914"/>
      <c r="E10" s="915"/>
      <c r="F10" s="916" t="s">
        <v>206</v>
      </c>
      <c r="G10" s="917" t="s">
        <v>208</v>
      </c>
      <c r="H10" s="918">
        <v>1</v>
      </c>
      <c r="I10" s="919" t="s">
        <v>42</v>
      </c>
      <c r="J10" s="920">
        <v>61198125</v>
      </c>
      <c r="K10" s="921">
        <f>J10*H10</f>
        <v>61198125</v>
      </c>
      <c r="L10" s="922">
        <f t="shared" si="1"/>
        <v>55634659.090909094</v>
      </c>
      <c r="M10" s="921">
        <f t="shared" si="2"/>
        <v>5563465.9090909092</v>
      </c>
      <c r="N10" s="923" t="s">
        <v>213</v>
      </c>
      <c r="O10" s="924" t="s">
        <v>214</v>
      </c>
      <c r="P10" s="1153"/>
      <c r="Q10" s="1149"/>
      <c r="R10" s="923"/>
      <c r="S10" s="900"/>
    </row>
    <row r="11" spans="1:19" x14ac:dyDescent="0.25">
      <c r="A11" s="911"/>
      <c r="B11" s="912"/>
      <c r="C11" s="913"/>
      <c r="D11" s="925"/>
      <c r="E11" s="915"/>
      <c r="F11" s="926" t="s">
        <v>206</v>
      </c>
      <c r="G11" s="927" t="s">
        <v>253</v>
      </c>
      <c r="H11" s="928">
        <v>1</v>
      </c>
      <c r="I11" s="929" t="s">
        <v>42</v>
      </c>
      <c r="J11" s="920">
        <v>61198125</v>
      </c>
      <c r="K11" s="921">
        <f>J11*H11</f>
        <v>61198125</v>
      </c>
      <c r="L11" s="922">
        <f t="shared" si="1"/>
        <v>55634659.090909094</v>
      </c>
      <c r="M11" s="921">
        <f t="shared" si="2"/>
        <v>5563465.9090909092</v>
      </c>
      <c r="N11" s="930" t="s">
        <v>254</v>
      </c>
      <c r="O11" s="1133" t="s">
        <v>255</v>
      </c>
      <c r="P11" s="1155"/>
      <c r="Q11" s="931"/>
      <c r="R11" s="932"/>
    </row>
    <row r="12" spans="1:19" x14ac:dyDescent="0.25">
      <c r="A12" s="911"/>
      <c r="B12" s="912"/>
      <c r="C12" s="913"/>
      <c r="D12" s="933"/>
      <c r="E12" s="915"/>
      <c r="F12" s="926" t="s">
        <v>206</v>
      </c>
      <c r="G12" s="934" t="s">
        <v>353</v>
      </c>
      <c r="H12" s="935">
        <v>1</v>
      </c>
      <c r="I12" s="936" t="s">
        <v>42</v>
      </c>
      <c r="J12" s="920">
        <v>61198125</v>
      </c>
      <c r="K12" s="921">
        <f>J12*H12</f>
        <v>61198125</v>
      </c>
      <c r="L12" s="922">
        <f t="shared" si="1"/>
        <v>55634659.090909094</v>
      </c>
      <c r="M12" s="921">
        <f t="shared" si="2"/>
        <v>5563465.9090909092</v>
      </c>
      <c r="N12" s="930" t="s">
        <v>259</v>
      </c>
      <c r="O12" s="1133" t="s">
        <v>260</v>
      </c>
      <c r="P12" s="1155"/>
      <c r="Q12" s="931"/>
      <c r="R12" s="932"/>
    </row>
    <row r="13" spans="1:19" x14ac:dyDescent="0.25">
      <c r="A13" s="911"/>
      <c r="B13" s="912"/>
      <c r="C13" s="913"/>
      <c r="D13" s="914"/>
      <c r="E13" s="915"/>
      <c r="F13" s="926" t="s">
        <v>206</v>
      </c>
      <c r="G13" s="937" t="s">
        <v>309</v>
      </c>
      <c r="H13" s="928">
        <v>1</v>
      </c>
      <c r="I13" s="929" t="s">
        <v>42</v>
      </c>
      <c r="J13" s="920">
        <v>61198125</v>
      </c>
      <c r="K13" s="921">
        <f>J13*H13</f>
        <v>61198125</v>
      </c>
      <c r="L13" s="922">
        <f t="shared" si="1"/>
        <v>55634659.090909094</v>
      </c>
      <c r="M13" s="921">
        <f t="shared" si="2"/>
        <v>5563465.9090909092</v>
      </c>
      <c r="N13" s="930" t="s">
        <v>262</v>
      </c>
      <c r="O13" s="1133" t="s">
        <v>223</v>
      </c>
      <c r="P13" s="1155"/>
      <c r="Q13" s="931"/>
      <c r="R13" s="932"/>
    </row>
    <row r="14" spans="1:19" hidden="1" x14ac:dyDescent="0.25">
      <c r="A14" s="911"/>
      <c r="B14" s="912"/>
      <c r="C14" s="913"/>
      <c r="D14" s="914"/>
      <c r="E14" s="915"/>
      <c r="F14" s="926"/>
      <c r="G14" s="927"/>
      <c r="H14" s="928"/>
      <c r="I14" s="929"/>
      <c r="J14" s="920"/>
      <c r="K14" s="921"/>
      <c r="L14" s="922"/>
      <c r="M14" s="921"/>
      <c r="N14" s="930"/>
      <c r="O14" s="1133"/>
      <c r="P14" s="1155"/>
      <c r="Q14" s="931"/>
      <c r="R14" s="932"/>
    </row>
    <row r="15" spans="1:19" hidden="1" x14ac:dyDescent="0.25">
      <c r="A15" s="911"/>
      <c r="B15" s="912"/>
      <c r="C15" s="913"/>
      <c r="D15" s="914"/>
      <c r="E15" s="915"/>
      <c r="F15" s="926"/>
      <c r="G15" s="927"/>
      <c r="H15" s="928"/>
      <c r="I15" s="929"/>
      <c r="J15" s="920"/>
      <c r="K15" s="921"/>
      <c r="L15" s="922"/>
      <c r="M15" s="921"/>
      <c r="N15" s="930"/>
      <c r="O15" s="1133"/>
      <c r="P15" s="1155"/>
      <c r="Q15" s="931"/>
      <c r="R15" s="932"/>
    </row>
    <row r="16" spans="1:19" hidden="1" x14ac:dyDescent="0.25">
      <c r="A16" s="911"/>
      <c r="B16" s="912"/>
      <c r="C16" s="913"/>
      <c r="D16" s="914"/>
      <c r="E16" s="915"/>
      <c r="F16" s="926"/>
      <c r="G16" s="938"/>
      <c r="H16" s="939"/>
      <c r="I16" s="940"/>
      <c r="J16" s="941"/>
      <c r="K16" s="942"/>
      <c r="L16" s="943"/>
      <c r="M16" s="942"/>
      <c r="N16" s="944"/>
      <c r="O16" s="1134"/>
      <c r="P16" s="1155"/>
      <c r="Q16" s="945"/>
      <c r="R16" s="946"/>
    </row>
    <row r="17" spans="1:18" ht="25.5" x14ac:dyDescent="0.25">
      <c r="A17" s="901" t="s">
        <v>84</v>
      </c>
      <c r="B17" s="947" t="s">
        <v>207</v>
      </c>
      <c r="C17" s="948"/>
      <c r="D17" s="949"/>
      <c r="E17" s="902" t="s">
        <v>361</v>
      </c>
      <c r="F17" s="903">
        <v>1</v>
      </c>
      <c r="G17" s="949" t="s">
        <v>360</v>
      </c>
      <c r="H17" s="905">
        <f>SUM(H18:H25)</f>
        <v>40</v>
      </c>
      <c r="I17" s="901" t="s">
        <v>42</v>
      </c>
      <c r="J17" s="906">
        <v>2500000</v>
      </c>
      <c r="K17" s="907">
        <f>H17*J17</f>
        <v>100000000</v>
      </c>
      <c r="L17" s="908">
        <f t="shared" ref="L17:L25" si="3">K17-M17</f>
        <v>90909090.909090906</v>
      </c>
      <c r="M17" s="907">
        <f t="shared" ref="M17:M25" si="4">K17/11</f>
        <v>9090909.0909090918</v>
      </c>
      <c r="N17" s="950" t="s">
        <v>275</v>
      </c>
      <c r="O17" s="1135" t="s">
        <v>276</v>
      </c>
      <c r="P17" s="1156"/>
      <c r="Q17" s="951"/>
      <c r="R17" s="952"/>
    </row>
    <row r="18" spans="1:18" x14ac:dyDescent="0.25">
      <c r="A18" s="953"/>
      <c r="B18" s="954"/>
      <c r="C18" s="955"/>
      <c r="D18" s="956"/>
      <c r="E18" s="957"/>
      <c r="F18" s="958" t="s">
        <v>206</v>
      </c>
      <c r="G18" s="937" t="s">
        <v>249</v>
      </c>
      <c r="H18" s="929">
        <v>5</v>
      </c>
      <c r="I18" s="929" t="s">
        <v>42</v>
      </c>
      <c r="J18" s="959">
        <v>2500000</v>
      </c>
      <c r="K18" s="921">
        <f>J18*H18</f>
        <v>12500000</v>
      </c>
      <c r="L18" s="922">
        <f>K18-M18</f>
        <v>11363636.363636363</v>
      </c>
      <c r="M18" s="921">
        <f>K18/11</f>
        <v>1136363.6363636365</v>
      </c>
      <c r="N18" s="960" t="s">
        <v>250</v>
      </c>
      <c r="O18" s="1136" t="s">
        <v>214</v>
      </c>
      <c r="P18" s="1157"/>
      <c r="Q18" s="962"/>
      <c r="R18" s="963"/>
    </row>
    <row r="19" spans="1:18" x14ac:dyDescent="0.25">
      <c r="A19" s="953"/>
      <c r="B19" s="954"/>
      <c r="C19" s="955"/>
      <c r="D19" s="956"/>
      <c r="E19" s="957"/>
      <c r="F19" s="916" t="s">
        <v>206</v>
      </c>
      <c r="G19" s="964" t="s">
        <v>363</v>
      </c>
      <c r="H19" s="929">
        <v>5</v>
      </c>
      <c r="I19" s="919" t="s">
        <v>42</v>
      </c>
      <c r="J19" s="959">
        <v>2500000</v>
      </c>
      <c r="K19" s="921">
        <f t="shared" ref="K19" si="5">J19*H19</f>
        <v>12500000</v>
      </c>
      <c r="L19" s="922">
        <f t="shared" ref="L19" si="6">K19-M19</f>
        <v>11363636.363636363</v>
      </c>
      <c r="M19" s="921">
        <f t="shared" ref="M19" si="7">K19/11</f>
        <v>1136363.6363636365</v>
      </c>
      <c r="N19" s="960" t="s">
        <v>352</v>
      </c>
      <c r="O19" s="1136" t="s">
        <v>214</v>
      </c>
      <c r="P19" s="1157"/>
      <c r="Q19" s="962"/>
      <c r="R19" s="963"/>
    </row>
    <row r="20" spans="1:18" x14ac:dyDescent="0.25">
      <c r="A20" s="953"/>
      <c r="B20" s="954"/>
      <c r="C20" s="955"/>
      <c r="D20" s="956"/>
      <c r="E20" s="957"/>
      <c r="F20" s="958" t="s">
        <v>206</v>
      </c>
      <c r="G20" s="937" t="s">
        <v>237</v>
      </c>
      <c r="H20" s="929">
        <v>5</v>
      </c>
      <c r="I20" s="929" t="s">
        <v>42</v>
      </c>
      <c r="J20" s="959">
        <v>2500000</v>
      </c>
      <c r="K20" s="921">
        <f>J20*H20</f>
        <v>12500000</v>
      </c>
      <c r="L20" s="922">
        <f>K20-M20</f>
        <v>11363636.363636363</v>
      </c>
      <c r="M20" s="921">
        <f>K20/11</f>
        <v>1136363.6363636365</v>
      </c>
      <c r="N20" s="960" t="s">
        <v>238</v>
      </c>
      <c r="O20" s="1136" t="s">
        <v>226</v>
      </c>
      <c r="P20" s="1157"/>
      <c r="Q20" s="962"/>
      <c r="R20" s="963"/>
    </row>
    <row r="21" spans="1:18" x14ac:dyDescent="0.25">
      <c r="A21" s="953"/>
      <c r="B21" s="954"/>
      <c r="C21" s="955"/>
      <c r="D21" s="956"/>
      <c r="E21" s="957"/>
      <c r="F21" s="958" t="s">
        <v>206</v>
      </c>
      <c r="G21" s="937" t="s">
        <v>248</v>
      </c>
      <c r="H21" s="929">
        <v>5</v>
      </c>
      <c r="I21" s="929" t="s">
        <v>42</v>
      </c>
      <c r="J21" s="959">
        <v>2500000</v>
      </c>
      <c r="K21" s="921">
        <f>J21*H21</f>
        <v>12500000</v>
      </c>
      <c r="L21" s="922">
        <f>K21-M21</f>
        <v>11363636.363636363</v>
      </c>
      <c r="M21" s="921">
        <f>K21/11</f>
        <v>1136363.6363636365</v>
      </c>
      <c r="N21" s="960" t="s">
        <v>243</v>
      </c>
      <c r="O21" s="1136" t="s">
        <v>226</v>
      </c>
      <c r="P21" s="1157"/>
      <c r="Q21" s="962"/>
      <c r="R21" s="963"/>
    </row>
    <row r="22" spans="1:18" x14ac:dyDescent="0.25">
      <c r="A22" s="953"/>
      <c r="B22" s="954"/>
      <c r="C22" s="955"/>
      <c r="D22" s="956"/>
      <c r="E22" s="957"/>
      <c r="F22" s="958" t="s">
        <v>206</v>
      </c>
      <c r="G22" s="937" t="s">
        <v>251</v>
      </c>
      <c r="H22" s="929">
        <v>5</v>
      </c>
      <c r="I22" s="929" t="s">
        <v>42</v>
      </c>
      <c r="J22" s="959">
        <v>2500000</v>
      </c>
      <c r="K22" s="921">
        <f>J22*H22</f>
        <v>12500000</v>
      </c>
      <c r="L22" s="922">
        <f>K22-M22</f>
        <v>11363636.363636363</v>
      </c>
      <c r="M22" s="921">
        <f>K22/11</f>
        <v>1136363.6363636365</v>
      </c>
      <c r="N22" s="960" t="s">
        <v>252</v>
      </c>
      <c r="O22" s="1136" t="s">
        <v>236</v>
      </c>
      <c r="P22" s="1157"/>
      <c r="Q22" s="962"/>
      <c r="R22" s="963"/>
    </row>
    <row r="23" spans="1:18" x14ac:dyDescent="0.25">
      <c r="A23" s="953"/>
      <c r="B23" s="954"/>
      <c r="C23" s="955"/>
      <c r="D23" s="965"/>
      <c r="E23" s="957"/>
      <c r="F23" s="958" t="s">
        <v>206</v>
      </c>
      <c r="G23" s="937" t="s">
        <v>221</v>
      </c>
      <c r="H23" s="929">
        <v>5</v>
      </c>
      <c r="I23" s="929" t="s">
        <v>42</v>
      </c>
      <c r="J23" s="959">
        <v>2500000</v>
      </c>
      <c r="K23" s="921">
        <f t="shared" ref="K23:K25" si="8">J23*H23</f>
        <v>12500000</v>
      </c>
      <c r="L23" s="922">
        <f t="shared" si="3"/>
        <v>11363636.363636363</v>
      </c>
      <c r="M23" s="921">
        <f t="shared" si="4"/>
        <v>1136363.6363636365</v>
      </c>
      <c r="N23" s="960" t="s">
        <v>222</v>
      </c>
      <c r="O23" s="1136" t="s">
        <v>223</v>
      </c>
      <c r="P23" s="1157"/>
      <c r="Q23" s="961"/>
      <c r="R23" s="966"/>
    </row>
    <row r="24" spans="1:18" x14ac:dyDescent="0.25">
      <c r="A24" s="953"/>
      <c r="B24" s="954"/>
      <c r="C24" s="955"/>
      <c r="D24" s="934"/>
      <c r="E24" s="957"/>
      <c r="F24" s="958" t="s">
        <v>206</v>
      </c>
      <c r="G24" s="937" t="s">
        <v>244</v>
      </c>
      <c r="H24" s="929">
        <v>5</v>
      </c>
      <c r="I24" s="929" t="s">
        <v>42</v>
      </c>
      <c r="J24" s="959">
        <v>2500000</v>
      </c>
      <c r="K24" s="921">
        <f t="shared" si="8"/>
        <v>12500000</v>
      </c>
      <c r="L24" s="922">
        <f t="shared" si="3"/>
        <v>11363636.363636363</v>
      </c>
      <c r="M24" s="921">
        <f t="shared" si="4"/>
        <v>1136363.6363636365</v>
      </c>
      <c r="N24" s="960" t="s">
        <v>245</v>
      </c>
      <c r="O24" s="1136" t="s">
        <v>233</v>
      </c>
      <c r="P24" s="1157"/>
      <c r="Q24" s="961"/>
      <c r="R24" s="966"/>
    </row>
    <row r="25" spans="1:18" x14ac:dyDescent="0.25">
      <c r="A25" s="953"/>
      <c r="B25" s="954"/>
      <c r="C25" s="955"/>
      <c r="D25" s="934"/>
      <c r="E25" s="957"/>
      <c r="F25" s="958" t="s">
        <v>206</v>
      </c>
      <c r="G25" s="927" t="s">
        <v>253</v>
      </c>
      <c r="H25" s="929">
        <v>5</v>
      </c>
      <c r="I25" s="929" t="s">
        <v>42</v>
      </c>
      <c r="J25" s="959">
        <v>2500000</v>
      </c>
      <c r="K25" s="921">
        <f t="shared" si="8"/>
        <v>12500000</v>
      </c>
      <c r="L25" s="922">
        <f t="shared" si="3"/>
        <v>11363636.363636363</v>
      </c>
      <c r="M25" s="921">
        <f t="shared" si="4"/>
        <v>1136363.6363636365</v>
      </c>
      <c r="N25" s="960" t="s">
        <v>254</v>
      </c>
      <c r="O25" s="1136" t="s">
        <v>255</v>
      </c>
      <c r="P25" s="1157"/>
      <c r="Q25" s="961"/>
      <c r="R25" s="966"/>
    </row>
    <row r="26" spans="1:18" hidden="1" x14ac:dyDescent="0.25">
      <c r="A26" s="953"/>
      <c r="B26" s="954"/>
      <c r="C26" s="955"/>
      <c r="D26" s="934"/>
      <c r="E26" s="957"/>
      <c r="F26" s="967"/>
      <c r="G26" s="968"/>
      <c r="H26" s="939"/>
      <c r="I26" s="940"/>
      <c r="J26" s="969"/>
      <c r="K26" s="942"/>
      <c r="L26" s="943"/>
      <c r="M26" s="942"/>
      <c r="N26" s="970"/>
      <c r="O26" s="1137"/>
      <c r="P26" s="1157"/>
      <c r="Q26" s="971"/>
      <c r="R26" s="972"/>
    </row>
    <row r="27" spans="1:18" x14ac:dyDescent="0.25">
      <c r="A27" s="973"/>
      <c r="B27" s="974"/>
      <c r="C27" s="975"/>
      <c r="D27" s="976"/>
      <c r="E27" s="977"/>
      <c r="F27" s="903">
        <v>2</v>
      </c>
      <c r="G27" s="949" t="s">
        <v>165</v>
      </c>
      <c r="H27" s="905">
        <f>SUM(H28:H36)</f>
        <v>14</v>
      </c>
      <c r="I27" s="901" t="s">
        <v>42</v>
      </c>
      <c r="J27" s="906">
        <v>20000000</v>
      </c>
      <c r="K27" s="907">
        <f>H27*J27</f>
        <v>280000000</v>
      </c>
      <c r="L27" s="908">
        <f t="shared" ref="L27:L34" si="9">K27-M27</f>
        <v>254545454.54545456</v>
      </c>
      <c r="M27" s="907">
        <f t="shared" ref="M27:M34" si="10">K27/11</f>
        <v>25454545.454545453</v>
      </c>
      <c r="N27" s="978" t="s">
        <v>358</v>
      </c>
      <c r="O27" s="1138" t="s">
        <v>357</v>
      </c>
      <c r="P27" s="1189"/>
      <c r="Q27" s="979"/>
      <c r="R27" s="952"/>
    </row>
    <row r="28" spans="1:18" x14ac:dyDescent="0.25">
      <c r="A28" s="953"/>
      <c r="B28" s="954"/>
      <c r="C28" s="955"/>
      <c r="D28" s="934"/>
      <c r="E28" s="957"/>
      <c r="F28" s="980" t="s">
        <v>206</v>
      </c>
      <c r="G28" s="981" t="s">
        <v>220</v>
      </c>
      <c r="H28" s="982">
        <v>2</v>
      </c>
      <c r="I28" s="983" t="s">
        <v>42</v>
      </c>
      <c r="J28" s="984">
        <v>20000000</v>
      </c>
      <c r="K28" s="985">
        <f t="shared" ref="K28:K34" si="11">J28*H28</f>
        <v>40000000</v>
      </c>
      <c r="L28" s="986">
        <f t="shared" si="9"/>
        <v>36363636.363636367</v>
      </c>
      <c r="M28" s="985">
        <f t="shared" si="10"/>
        <v>3636363.6363636362</v>
      </c>
      <c r="N28" s="987" t="s">
        <v>218</v>
      </c>
      <c r="O28" s="1139" t="s">
        <v>226</v>
      </c>
      <c r="P28" s="1158"/>
      <c r="Q28" s="988"/>
      <c r="R28" s="989"/>
    </row>
    <row r="29" spans="1:18" x14ac:dyDescent="0.25">
      <c r="A29" s="953"/>
      <c r="B29" s="954"/>
      <c r="C29" s="955"/>
      <c r="D29" s="934"/>
      <c r="E29" s="957"/>
      <c r="F29" s="916" t="s">
        <v>206</v>
      </c>
      <c r="G29" s="937" t="s">
        <v>271</v>
      </c>
      <c r="H29" s="928">
        <v>2</v>
      </c>
      <c r="I29" s="929" t="s">
        <v>42</v>
      </c>
      <c r="J29" s="959">
        <v>20000000</v>
      </c>
      <c r="K29" s="921">
        <f t="shared" si="11"/>
        <v>40000000</v>
      </c>
      <c r="L29" s="922">
        <f t="shared" si="9"/>
        <v>36363636.363636367</v>
      </c>
      <c r="M29" s="921">
        <f t="shared" si="10"/>
        <v>3636363.6363636362</v>
      </c>
      <c r="N29" s="960" t="s">
        <v>272</v>
      </c>
      <c r="O29" s="1136" t="s">
        <v>226</v>
      </c>
      <c r="P29" s="1157"/>
      <c r="Q29" s="961"/>
      <c r="R29" s="966"/>
    </row>
    <row r="30" spans="1:18" x14ac:dyDescent="0.25">
      <c r="A30" s="953"/>
      <c r="B30" s="954"/>
      <c r="C30" s="955"/>
      <c r="D30" s="934"/>
      <c r="E30" s="957"/>
      <c r="F30" s="990" t="s">
        <v>206</v>
      </c>
      <c r="G30" s="991" t="s">
        <v>354</v>
      </c>
      <c r="H30" s="992">
        <v>2</v>
      </c>
      <c r="I30" s="993" t="s">
        <v>42</v>
      </c>
      <c r="J30" s="994">
        <v>20000000</v>
      </c>
      <c r="K30" s="995">
        <f t="shared" ref="K30" si="12">J30*H30</f>
        <v>40000000</v>
      </c>
      <c r="L30" s="996">
        <f t="shared" ref="L30" si="13">K30-M30</f>
        <v>36363636.363636367</v>
      </c>
      <c r="M30" s="995">
        <f t="shared" ref="M30" si="14">K30/11</f>
        <v>3636363.6363636362</v>
      </c>
      <c r="N30" s="997" t="s">
        <v>238</v>
      </c>
      <c r="O30" s="1140" t="s">
        <v>226</v>
      </c>
      <c r="P30" s="1158"/>
      <c r="Q30" s="998"/>
      <c r="R30" s="999"/>
    </row>
    <row r="31" spans="1:18" x14ac:dyDescent="0.25">
      <c r="A31" s="953"/>
      <c r="B31" s="954"/>
      <c r="C31" s="955"/>
      <c r="D31" s="934"/>
      <c r="E31" s="957"/>
      <c r="F31" s="980" t="s">
        <v>206</v>
      </c>
      <c r="G31" s="1000" t="s">
        <v>256</v>
      </c>
      <c r="H31" s="1001">
        <v>2</v>
      </c>
      <c r="I31" s="1002" t="s">
        <v>42</v>
      </c>
      <c r="J31" s="1003">
        <v>20000000</v>
      </c>
      <c r="K31" s="985">
        <f t="shared" si="11"/>
        <v>40000000</v>
      </c>
      <c r="L31" s="986">
        <f t="shared" si="9"/>
        <v>36363636.363636367</v>
      </c>
      <c r="M31" s="985">
        <f t="shared" si="10"/>
        <v>3636363.6363636362</v>
      </c>
      <c r="N31" s="1004" t="s">
        <v>257</v>
      </c>
      <c r="O31" s="1141" t="s">
        <v>258</v>
      </c>
      <c r="P31" s="1158"/>
      <c r="Q31" s="1005"/>
      <c r="R31" s="1006"/>
    </row>
    <row r="32" spans="1:18" x14ac:dyDescent="0.25">
      <c r="A32" s="953"/>
      <c r="B32" s="954"/>
      <c r="C32" s="955"/>
      <c r="D32" s="934"/>
      <c r="E32" s="957"/>
      <c r="F32" s="916" t="s">
        <v>206</v>
      </c>
      <c r="G32" s="937" t="s">
        <v>355</v>
      </c>
      <c r="H32" s="928">
        <v>2</v>
      </c>
      <c r="I32" s="929" t="s">
        <v>42</v>
      </c>
      <c r="J32" s="959">
        <v>20000000</v>
      </c>
      <c r="K32" s="921">
        <f t="shared" ref="K32" si="15">J32*H32</f>
        <v>40000000</v>
      </c>
      <c r="L32" s="922">
        <f t="shared" ref="L32" si="16">K32-M32</f>
        <v>36363636.363636367</v>
      </c>
      <c r="M32" s="921">
        <f t="shared" ref="M32" si="17">K32/11</f>
        <v>3636363.6363636362</v>
      </c>
      <c r="N32" s="960" t="s">
        <v>266</v>
      </c>
      <c r="O32" s="1136" t="s">
        <v>214</v>
      </c>
      <c r="P32" s="1157"/>
      <c r="Q32" s="961"/>
      <c r="R32" s="966"/>
    </row>
    <row r="33" spans="1:18" x14ac:dyDescent="0.25">
      <c r="A33" s="953"/>
      <c r="B33" s="954"/>
      <c r="C33" s="955"/>
      <c r="D33" s="934"/>
      <c r="E33" s="957"/>
      <c r="F33" s="980" t="s">
        <v>206</v>
      </c>
      <c r="G33" s="1000" t="s">
        <v>356</v>
      </c>
      <c r="H33" s="1001">
        <v>2</v>
      </c>
      <c r="I33" s="1002" t="s">
        <v>42</v>
      </c>
      <c r="J33" s="1003">
        <v>20000000</v>
      </c>
      <c r="K33" s="985">
        <f t="shared" ref="K33" si="18">J33*H33</f>
        <v>40000000</v>
      </c>
      <c r="L33" s="986">
        <f t="shared" ref="L33" si="19">K33-M33</f>
        <v>36363636.363636367</v>
      </c>
      <c r="M33" s="985">
        <f t="shared" ref="M33" si="20">K33/11</f>
        <v>3636363.6363636362</v>
      </c>
      <c r="N33" s="1004" t="s">
        <v>252</v>
      </c>
      <c r="O33" s="1141" t="s">
        <v>236</v>
      </c>
      <c r="P33" s="1158"/>
      <c r="Q33" s="1005"/>
      <c r="R33" s="1006"/>
    </row>
    <row r="34" spans="1:18" x14ac:dyDescent="0.25">
      <c r="A34" s="953"/>
      <c r="B34" s="954"/>
      <c r="C34" s="955"/>
      <c r="D34" s="934"/>
      <c r="E34" s="957"/>
      <c r="F34" s="980" t="s">
        <v>206</v>
      </c>
      <c r="G34" s="1000" t="s">
        <v>311</v>
      </c>
      <c r="H34" s="1001">
        <v>2</v>
      </c>
      <c r="I34" s="1002" t="s">
        <v>42</v>
      </c>
      <c r="J34" s="1003">
        <v>20000000</v>
      </c>
      <c r="K34" s="985">
        <f t="shared" si="11"/>
        <v>40000000</v>
      </c>
      <c r="L34" s="986">
        <f t="shared" si="9"/>
        <v>36363636.363636367</v>
      </c>
      <c r="M34" s="985">
        <f t="shared" si="10"/>
        <v>3636363.6363636362</v>
      </c>
      <c r="N34" s="1004" t="s">
        <v>296</v>
      </c>
      <c r="O34" s="1141" t="s">
        <v>255</v>
      </c>
      <c r="P34" s="1158"/>
      <c r="Q34" s="1005"/>
      <c r="R34" s="1006"/>
    </row>
    <row r="35" spans="1:18" hidden="1" x14ac:dyDescent="0.25">
      <c r="A35" s="953"/>
      <c r="B35" s="954"/>
      <c r="C35" s="955"/>
      <c r="D35" s="934"/>
      <c r="E35" s="957"/>
      <c r="F35" s="916"/>
      <c r="G35" s="937"/>
      <c r="H35" s="928"/>
      <c r="I35" s="929"/>
      <c r="J35" s="959"/>
      <c r="K35" s="921"/>
      <c r="L35" s="922"/>
      <c r="M35" s="921"/>
      <c r="N35" s="960"/>
      <c r="O35" s="1136"/>
      <c r="P35" s="1157"/>
      <c r="Q35" s="961"/>
      <c r="R35" s="966"/>
    </row>
    <row r="36" spans="1:18" hidden="1" x14ac:dyDescent="0.25">
      <c r="A36" s="953"/>
      <c r="B36" s="954"/>
      <c r="C36" s="955"/>
      <c r="D36" s="934"/>
      <c r="E36" s="957"/>
      <c r="F36" s="967"/>
      <c r="G36" s="968"/>
      <c r="H36" s="939"/>
      <c r="I36" s="940"/>
      <c r="J36" s="969"/>
      <c r="K36" s="942"/>
      <c r="L36" s="943"/>
      <c r="M36" s="942"/>
      <c r="N36" s="970"/>
      <c r="O36" s="1137"/>
      <c r="P36" s="1157"/>
      <c r="Q36" s="971"/>
      <c r="R36" s="972"/>
    </row>
    <row r="37" spans="1:18" x14ac:dyDescent="0.25">
      <c r="A37" s="1164"/>
      <c r="B37" s="1165"/>
      <c r="C37" s="1165"/>
      <c r="D37" s="1165"/>
      <c r="E37" s="1166"/>
      <c r="F37" s="1167"/>
      <c r="G37" s="1165"/>
      <c r="H37" s="1168"/>
      <c r="I37" s="1168"/>
      <c r="J37" s="1169"/>
      <c r="K37" s="1170"/>
      <c r="L37" s="1171"/>
      <c r="M37" s="1170"/>
      <c r="N37" s="1172"/>
      <c r="O37" s="1172"/>
      <c r="P37" s="1163"/>
      <c r="Q37" s="1030"/>
      <c r="R37" s="953"/>
    </row>
    <row r="38" spans="1:18" x14ac:dyDescent="0.25">
      <c r="A38" s="1173"/>
      <c r="B38" s="955"/>
      <c r="C38" s="955"/>
      <c r="D38" s="955"/>
      <c r="E38" s="1174"/>
      <c r="F38" s="1175"/>
      <c r="G38" s="955"/>
      <c r="H38" s="1176"/>
      <c r="I38" s="1176"/>
      <c r="J38" s="1177"/>
      <c r="K38" s="1178"/>
      <c r="L38" s="1179"/>
      <c r="M38" s="1178"/>
      <c r="N38" s="1142"/>
      <c r="O38" s="1142"/>
      <c r="P38" s="1163"/>
      <c r="Q38" s="1030"/>
      <c r="R38" s="953"/>
    </row>
    <row r="39" spans="1:18" x14ac:dyDescent="0.25">
      <c r="A39" s="1173"/>
      <c r="B39" s="955"/>
      <c r="C39" s="955"/>
      <c r="D39" s="955"/>
      <c r="E39" s="1174"/>
      <c r="F39" s="1175"/>
      <c r="G39" s="955"/>
      <c r="H39" s="1176"/>
      <c r="I39" s="1176"/>
      <c r="J39" s="1177"/>
      <c r="K39" s="1178"/>
      <c r="L39" s="1179"/>
      <c r="M39" s="1178"/>
      <c r="N39" s="1142"/>
      <c r="O39" s="1142"/>
      <c r="P39" s="1163"/>
      <c r="Q39" s="1030"/>
      <c r="R39" s="953"/>
    </row>
    <row r="40" spans="1:18" x14ac:dyDescent="0.25">
      <c r="A40" s="1173"/>
      <c r="B40" s="955"/>
      <c r="C40" s="955"/>
      <c r="D40" s="955"/>
      <c r="E40" s="1174"/>
      <c r="F40" s="1175"/>
      <c r="G40" s="955"/>
      <c r="H40" s="1176"/>
      <c r="I40" s="1176"/>
      <c r="J40" s="1177"/>
      <c r="K40" s="1178"/>
      <c r="L40" s="1179"/>
      <c r="M40" s="1178"/>
      <c r="N40" s="1142"/>
      <c r="O40" s="1142"/>
      <c r="P40" s="1163"/>
      <c r="Q40" s="1030"/>
      <c r="R40" s="953"/>
    </row>
    <row r="41" spans="1:18" x14ac:dyDescent="0.25">
      <c r="A41" s="1173"/>
      <c r="B41" s="955"/>
      <c r="C41" s="955"/>
      <c r="D41" s="955"/>
      <c r="E41" s="1174"/>
      <c r="F41" s="1175"/>
      <c r="G41" s="955"/>
      <c r="H41" s="1176"/>
      <c r="I41" s="1176"/>
      <c r="J41" s="1177"/>
      <c r="K41" s="1178"/>
      <c r="L41" s="1179"/>
      <c r="M41" s="1178"/>
      <c r="N41" s="1142"/>
      <c r="O41" s="1142"/>
      <c r="P41" s="1163"/>
      <c r="Q41" s="1030"/>
      <c r="R41" s="953"/>
    </row>
    <row r="42" spans="1:18" x14ac:dyDescent="0.25">
      <c r="A42" s="1180"/>
      <c r="B42" s="1026"/>
      <c r="C42" s="1026"/>
      <c r="D42" s="1026"/>
      <c r="E42" s="1181"/>
      <c r="F42" s="1182"/>
      <c r="G42" s="1026"/>
      <c r="H42" s="1183"/>
      <c r="I42" s="1183"/>
      <c r="J42" s="1184"/>
      <c r="K42" s="1185"/>
      <c r="L42" s="1186"/>
      <c r="M42" s="1185"/>
      <c r="N42" s="1187"/>
      <c r="O42" s="1187"/>
      <c r="P42" s="1163"/>
      <c r="Q42" s="1030"/>
      <c r="R42" s="953"/>
    </row>
    <row r="43" spans="1:18" ht="25.5" x14ac:dyDescent="0.25">
      <c r="A43" s="901" t="s">
        <v>86</v>
      </c>
      <c r="B43" s="947" t="s">
        <v>215</v>
      </c>
      <c r="C43" s="948"/>
      <c r="D43" s="949"/>
      <c r="E43" s="902" t="s">
        <v>362</v>
      </c>
      <c r="F43" s="903">
        <v>1</v>
      </c>
      <c r="G43" s="949" t="s">
        <v>216</v>
      </c>
      <c r="H43" s="905">
        <f>SUM(H44:H52)</f>
        <v>5</v>
      </c>
      <c r="I43" s="901" t="s">
        <v>42</v>
      </c>
      <c r="J43" s="906">
        <v>32000000</v>
      </c>
      <c r="K43" s="907">
        <f t="shared" ref="K43:K49" si="21">J43*H43</f>
        <v>160000000</v>
      </c>
      <c r="L43" s="908">
        <f t="shared" ref="L43:L49" si="22">K43-M43</f>
        <v>145454545.45454547</v>
      </c>
      <c r="M43" s="907">
        <f t="shared" ref="M43:M49" si="23">K43/11</f>
        <v>14545454.545454545</v>
      </c>
      <c r="N43" s="978" t="s">
        <v>273</v>
      </c>
      <c r="O43" s="1138" t="s">
        <v>357</v>
      </c>
      <c r="P43" s="1158"/>
      <c r="Q43" s="1148">
        <f>J43*4%</f>
        <v>1280000</v>
      </c>
      <c r="R43" s="910">
        <f>J43*3%*H43</f>
        <v>4800000</v>
      </c>
    </row>
    <row r="44" spans="1:18" hidden="1" x14ac:dyDescent="0.25">
      <c r="A44" s="953"/>
      <c r="B44" s="954"/>
      <c r="C44" s="955"/>
      <c r="D44" s="934"/>
      <c r="E44" s="957"/>
      <c r="F44" s="1007"/>
      <c r="G44" s="1008"/>
      <c r="H44" s="1009"/>
      <c r="I44" s="1010"/>
      <c r="J44" s="1011"/>
      <c r="K44" s="1012"/>
      <c r="L44" s="1013"/>
      <c r="M44" s="1012"/>
      <c r="N44" s="1014"/>
      <c r="O44" s="1015"/>
      <c r="P44" s="1153"/>
      <c r="Q44" s="1015"/>
      <c r="R44" s="1016"/>
    </row>
    <row r="45" spans="1:18" x14ac:dyDescent="0.25">
      <c r="A45" s="953"/>
      <c r="B45" s="954"/>
      <c r="C45" s="955"/>
      <c r="D45" s="934"/>
      <c r="E45" s="957"/>
      <c r="F45" s="1017" t="s">
        <v>206</v>
      </c>
      <c r="G45" s="1000" t="s">
        <v>253</v>
      </c>
      <c r="H45" s="1001">
        <v>1</v>
      </c>
      <c r="I45" s="1002" t="s">
        <v>42</v>
      </c>
      <c r="J45" s="1003">
        <v>32000000</v>
      </c>
      <c r="K45" s="1018">
        <f t="shared" si="21"/>
        <v>32000000</v>
      </c>
      <c r="L45" s="1019">
        <f t="shared" si="22"/>
        <v>29090909.09090909</v>
      </c>
      <c r="M45" s="1018">
        <f t="shared" si="23"/>
        <v>2909090.9090909092</v>
      </c>
      <c r="N45" s="1004" t="s">
        <v>254</v>
      </c>
      <c r="O45" s="1141" t="s">
        <v>255</v>
      </c>
      <c r="P45" s="1158"/>
      <c r="Q45" s="1020"/>
      <c r="R45" s="1574"/>
    </row>
    <row r="46" spans="1:18" x14ac:dyDescent="0.25">
      <c r="A46" s="953"/>
      <c r="B46" s="954"/>
      <c r="C46" s="955"/>
      <c r="D46" s="934"/>
      <c r="E46" s="957"/>
      <c r="F46" s="1017" t="s">
        <v>206</v>
      </c>
      <c r="G46" s="1000" t="s">
        <v>227</v>
      </c>
      <c r="H46" s="1001">
        <v>1</v>
      </c>
      <c r="I46" s="1002" t="s">
        <v>42</v>
      </c>
      <c r="J46" s="1003">
        <v>32000000</v>
      </c>
      <c r="K46" s="1018">
        <f t="shared" si="21"/>
        <v>32000000</v>
      </c>
      <c r="L46" s="1019">
        <f t="shared" si="22"/>
        <v>29090909.09090909</v>
      </c>
      <c r="M46" s="1018">
        <f t="shared" si="23"/>
        <v>2909090.9090909092</v>
      </c>
      <c r="N46" s="1004" t="s">
        <v>228</v>
      </c>
      <c r="O46" s="1141" t="s">
        <v>223</v>
      </c>
      <c r="P46" s="1158"/>
      <c r="Q46" s="1021"/>
      <c r="R46" s="1575"/>
    </row>
    <row r="47" spans="1:18" x14ac:dyDescent="0.25">
      <c r="A47" s="953"/>
      <c r="B47" s="954"/>
      <c r="C47" s="955"/>
      <c r="D47" s="955"/>
      <c r="E47" s="957"/>
      <c r="F47" s="980" t="s">
        <v>206</v>
      </c>
      <c r="G47" s="981" t="s">
        <v>231</v>
      </c>
      <c r="H47" s="982">
        <v>1</v>
      </c>
      <c r="I47" s="983" t="s">
        <v>42</v>
      </c>
      <c r="J47" s="984">
        <v>32000000</v>
      </c>
      <c r="K47" s="985">
        <f t="shared" si="21"/>
        <v>32000000</v>
      </c>
      <c r="L47" s="986">
        <f t="shared" si="22"/>
        <v>29090909.09090909</v>
      </c>
      <c r="M47" s="985">
        <f t="shared" si="23"/>
        <v>2909090.9090909092</v>
      </c>
      <c r="N47" s="987" t="s">
        <v>232</v>
      </c>
      <c r="O47" s="1139" t="s">
        <v>233</v>
      </c>
      <c r="P47" s="1158"/>
      <c r="Q47" s="1021"/>
      <c r="R47" s="1575"/>
    </row>
    <row r="48" spans="1:18" x14ac:dyDescent="0.25">
      <c r="A48" s="953"/>
      <c r="B48" s="954"/>
      <c r="C48" s="955"/>
      <c r="D48" s="955"/>
      <c r="E48" s="957"/>
      <c r="F48" s="1017" t="s">
        <v>206</v>
      </c>
      <c r="G48" s="1000" t="s">
        <v>234</v>
      </c>
      <c r="H48" s="1001">
        <v>1</v>
      </c>
      <c r="I48" s="1002" t="s">
        <v>42</v>
      </c>
      <c r="J48" s="1003">
        <v>32000000</v>
      </c>
      <c r="K48" s="1018">
        <f t="shared" si="21"/>
        <v>32000000</v>
      </c>
      <c r="L48" s="1019">
        <f t="shared" si="22"/>
        <v>29090909.09090909</v>
      </c>
      <c r="M48" s="1018">
        <f t="shared" si="23"/>
        <v>2909090.9090909092</v>
      </c>
      <c r="N48" s="1004" t="s">
        <v>235</v>
      </c>
      <c r="O48" s="1141" t="s">
        <v>236</v>
      </c>
      <c r="P48" s="1158"/>
      <c r="Q48" s="1021"/>
      <c r="R48" s="1575"/>
    </row>
    <row r="49" spans="1:18" x14ac:dyDescent="0.25">
      <c r="A49" s="953"/>
      <c r="B49" s="954"/>
      <c r="C49" s="955"/>
      <c r="D49" s="955"/>
      <c r="E49" s="957"/>
      <c r="F49" s="1017" t="s">
        <v>206</v>
      </c>
      <c r="G49" s="1000" t="s">
        <v>239</v>
      </c>
      <c r="H49" s="1001">
        <v>1</v>
      </c>
      <c r="I49" s="1002" t="s">
        <v>42</v>
      </c>
      <c r="J49" s="1003">
        <v>32000000</v>
      </c>
      <c r="K49" s="1018">
        <f t="shared" si="21"/>
        <v>32000000</v>
      </c>
      <c r="L49" s="1019">
        <f t="shared" si="22"/>
        <v>29090909.09090909</v>
      </c>
      <c r="M49" s="1018">
        <f t="shared" si="23"/>
        <v>2909090.9090909092</v>
      </c>
      <c r="N49" s="1004" t="s">
        <v>240</v>
      </c>
      <c r="O49" s="1141" t="s">
        <v>214</v>
      </c>
      <c r="P49" s="1158"/>
      <c r="Q49" s="988"/>
      <c r="R49" s="1576"/>
    </row>
    <row r="50" spans="1:18" hidden="1" x14ac:dyDescent="0.25">
      <c r="A50" s="953"/>
      <c r="B50" s="954"/>
      <c r="C50" s="955"/>
      <c r="D50" s="955"/>
      <c r="E50" s="957"/>
      <c r="F50" s="958"/>
      <c r="G50" s="937"/>
      <c r="H50" s="928"/>
      <c r="I50" s="929"/>
      <c r="J50" s="959"/>
      <c r="K50" s="1022"/>
      <c r="L50" s="1023"/>
      <c r="M50" s="1022"/>
      <c r="N50" s="960"/>
      <c r="O50" s="1136"/>
      <c r="P50" s="1157"/>
      <c r="Q50" s="961"/>
      <c r="R50" s="966"/>
    </row>
    <row r="51" spans="1:18" hidden="1" x14ac:dyDescent="0.25">
      <c r="A51" s="953"/>
      <c r="B51" s="954"/>
      <c r="C51" s="955"/>
      <c r="D51" s="955"/>
      <c r="E51" s="957"/>
      <c r="F51" s="958"/>
      <c r="G51" s="937"/>
      <c r="H51" s="928"/>
      <c r="I51" s="929"/>
      <c r="J51" s="959"/>
      <c r="K51" s="1022"/>
      <c r="L51" s="1023"/>
      <c r="M51" s="1022"/>
      <c r="N51" s="960"/>
      <c r="O51" s="1136"/>
      <c r="P51" s="1157"/>
      <c r="Q51" s="961"/>
      <c r="R51" s="966"/>
    </row>
    <row r="52" spans="1:18" hidden="1" x14ac:dyDescent="0.25">
      <c r="A52" s="1024"/>
      <c r="B52" s="1025"/>
      <c r="C52" s="1026"/>
      <c r="D52" s="1027"/>
      <c r="E52" s="1028"/>
      <c r="F52" s="967"/>
      <c r="G52" s="934"/>
      <c r="H52" s="935"/>
      <c r="I52" s="936"/>
      <c r="J52" s="941"/>
      <c r="K52" s="942"/>
      <c r="L52" s="943"/>
      <c r="M52" s="942"/>
      <c r="N52" s="1029"/>
      <c r="O52" s="1142"/>
      <c r="P52" s="1157"/>
      <c r="Q52" s="1030"/>
      <c r="R52" s="953"/>
    </row>
    <row r="53" spans="1:18" x14ac:dyDescent="0.25">
      <c r="A53" s="1031"/>
      <c r="B53" s="974"/>
      <c r="C53" s="975"/>
      <c r="D53" s="1239"/>
      <c r="E53" s="977"/>
      <c r="F53" s="903">
        <v>2</v>
      </c>
      <c r="G53" s="949" t="s">
        <v>241</v>
      </c>
      <c r="H53" s="905">
        <f>SUM(H54:H55)</f>
        <v>5</v>
      </c>
      <c r="I53" s="901" t="s">
        <v>42</v>
      </c>
      <c r="J53" s="906">
        <v>13500000</v>
      </c>
      <c r="K53" s="907">
        <f>J53*H53</f>
        <v>67500000</v>
      </c>
      <c r="L53" s="908">
        <f>K53-M53</f>
        <v>61363636.36363636</v>
      </c>
      <c r="M53" s="907">
        <f>K53/11</f>
        <v>6136363.6363636367</v>
      </c>
      <c r="N53" s="978" t="s">
        <v>286</v>
      </c>
      <c r="O53" s="1138" t="s">
        <v>287</v>
      </c>
      <c r="P53" s="1158"/>
      <c r="Q53" s="979"/>
      <c r="R53" s="952"/>
    </row>
    <row r="54" spans="1:18" x14ac:dyDescent="0.25">
      <c r="A54" s="1032"/>
      <c r="B54" s="1033"/>
      <c r="C54" s="1034"/>
      <c r="D54" s="1034"/>
      <c r="E54" s="1254"/>
      <c r="F54" s="1007" t="s">
        <v>206</v>
      </c>
      <c r="G54" s="1008" t="s">
        <v>242</v>
      </c>
      <c r="H54" s="1009">
        <v>5</v>
      </c>
      <c r="I54" s="1010" t="s">
        <v>42</v>
      </c>
      <c r="J54" s="1011">
        <v>13500000</v>
      </c>
      <c r="K54" s="1012">
        <f>J54*H54</f>
        <v>67500000</v>
      </c>
      <c r="L54" s="1013">
        <f>K54-M54</f>
        <v>61363636.36363636</v>
      </c>
      <c r="M54" s="1012">
        <f>K54/11</f>
        <v>6136363.6363636367</v>
      </c>
      <c r="N54" s="1035" t="s">
        <v>243</v>
      </c>
      <c r="O54" s="1143" t="s">
        <v>226</v>
      </c>
      <c r="P54" s="1157"/>
      <c r="Q54" s="1036"/>
      <c r="R54" s="1016"/>
    </row>
    <row r="55" spans="1:18" hidden="1" x14ac:dyDescent="0.25">
      <c r="A55" s="1037"/>
      <c r="B55" s="1038"/>
      <c r="C55" s="1039"/>
      <c r="D55" s="1039"/>
      <c r="E55" s="1254"/>
      <c r="F55" s="1040"/>
      <c r="G55" s="1041"/>
      <c r="H55" s="1042"/>
      <c r="I55" s="1043"/>
      <c r="J55" s="1044"/>
      <c r="K55" s="1045"/>
      <c r="L55" s="1046"/>
      <c r="M55" s="1045"/>
      <c r="N55" s="1047"/>
      <c r="O55" s="1144"/>
      <c r="P55" s="1157"/>
      <c r="Q55" s="1048"/>
      <c r="R55" s="1049"/>
    </row>
    <row r="56" spans="1:18" hidden="1" x14ac:dyDescent="0.25">
      <c r="A56" s="1031"/>
      <c r="B56" s="974"/>
      <c r="C56" s="975"/>
      <c r="D56" s="1239"/>
      <c r="E56" s="977"/>
      <c r="F56" s="903"/>
      <c r="G56" s="949"/>
      <c r="H56" s="905"/>
      <c r="I56" s="901"/>
      <c r="J56" s="906"/>
      <c r="K56" s="907"/>
      <c r="L56" s="908"/>
      <c r="M56" s="907"/>
      <c r="N56" s="978"/>
      <c r="O56" s="1138"/>
      <c r="P56" s="1158"/>
      <c r="Q56" s="979"/>
      <c r="R56" s="952"/>
    </row>
    <row r="57" spans="1:18" hidden="1" x14ac:dyDescent="0.25">
      <c r="A57" s="1037"/>
      <c r="B57" s="1038"/>
      <c r="C57" s="1039"/>
      <c r="D57" s="1039"/>
      <c r="E57" s="1254"/>
      <c r="F57" s="1007"/>
      <c r="G57" s="1008"/>
      <c r="H57" s="1009"/>
      <c r="I57" s="1010"/>
      <c r="J57" s="1011"/>
      <c r="K57" s="1012"/>
      <c r="L57" s="1013"/>
      <c r="M57" s="1012"/>
      <c r="N57" s="1035"/>
      <c r="O57" s="1143"/>
      <c r="P57" s="1157"/>
      <c r="Q57" s="1036"/>
      <c r="R57" s="1016"/>
    </row>
    <row r="58" spans="1:18" hidden="1" x14ac:dyDescent="0.25">
      <c r="A58" s="1037"/>
      <c r="B58" s="1038"/>
      <c r="C58" s="1039"/>
      <c r="D58" s="1039"/>
      <c r="E58" s="1254"/>
      <c r="F58" s="958"/>
      <c r="G58" s="937"/>
      <c r="H58" s="928"/>
      <c r="I58" s="929"/>
      <c r="J58" s="959"/>
      <c r="K58" s="1022"/>
      <c r="L58" s="1023"/>
      <c r="M58" s="1022"/>
      <c r="N58" s="960"/>
      <c r="O58" s="1136"/>
      <c r="P58" s="1157"/>
      <c r="Q58" s="961"/>
      <c r="R58" s="966"/>
    </row>
    <row r="59" spans="1:18" hidden="1" x14ac:dyDescent="0.25">
      <c r="A59" s="1037"/>
      <c r="B59" s="1038"/>
      <c r="C59" s="1039"/>
      <c r="D59" s="1039"/>
      <c r="E59" s="1254"/>
      <c r="F59" s="926"/>
      <c r="G59" s="968"/>
      <c r="H59" s="939"/>
      <c r="I59" s="940"/>
      <c r="J59" s="969"/>
      <c r="K59" s="1050"/>
      <c r="L59" s="1051"/>
      <c r="M59" s="1050"/>
      <c r="N59" s="970"/>
      <c r="O59" s="1137"/>
      <c r="P59" s="1157"/>
      <c r="Q59" s="971"/>
      <c r="R59" s="972"/>
    </row>
    <row r="60" spans="1:18" hidden="1" x14ac:dyDescent="0.25">
      <c r="A60" s="1031"/>
      <c r="B60" s="974"/>
      <c r="C60" s="975"/>
      <c r="D60" s="1239"/>
      <c r="E60" s="977"/>
      <c r="F60" s="903"/>
      <c r="G60" s="949"/>
      <c r="H60" s="905"/>
      <c r="I60" s="901"/>
      <c r="J60" s="906"/>
      <c r="K60" s="907"/>
      <c r="L60" s="908"/>
      <c r="M60" s="907"/>
      <c r="N60" s="978"/>
      <c r="O60" s="1138"/>
      <c r="P60" s="1158"/>
      <c r="Q60" s="979"/>
      <c r="R60" s="952"/>
    </row>
    <row r="61" spans="1:18" hidden="1" x14ac:dyDescent="0.25">
      <c r="A61" s="1037"/>
      <c r="B61" s="1038"/>
      <c r="C61" s="1039"/>
      <c r="D61" s="1039"/>
      <c r="E61" s="1254"/>
      <c r="F61" s="1007"/>
      <c r="G61" s="1008"/>
      <c r="H61" s="1009"/>
      <c r="I61" s="1010"/>
      <c r="J61" s="1011"/>
      <c r="K61" s="1052"/>
      <c r="L61" s="1053"/>
      <c r="M61" s="1052"/>
      <c r="N61" s="1035"/>
      <c r="O61" s="1143"/>
      <c r="P61" s="1157"/>
      <c r="Q61" s="1036"/>
      <c r="R61" s="1016"/>
    </row>
    <row r="62" spans="1:18" hidden="1" x14ac:dyDescent="0.25">
      <c r="A62" s="1037"/>
      <c r="B62" s="1038"/>
      <c r="C62" s="1039"/>
      <c r="D62" s="1039"/>
      <c r="E62" s="1254"/>
      <c r="F62" s="967"/>
      <c r="G62" s="934"/>
      <c r="H62" s="935"/>
      <c r="I62" s="936"/>
      <c r="J62" s="941"/>
      <c r="K62" s="921"/>
      <c r="L62" s="943"/>
      <c r="M62" s="942"/>
      <c r="N62" s="1029"/>
      <c r="O62" s="1142"/>
      <c r="P62" s="1157"/>
      <c r="Q62" s="1030"/>
      <c r="R62" s="953"/>
    </row>
    <row r="63" spans="1:18" hidden="1" x14ac:dyDescent="0.25">
      <c r="A63" s="1037"/>
      <c r="B63" s="1038"/>
      <c r="C63" s="1039"/>
      <c r="D63" s="1039"/>
      <c r="E63" s="1254"/>
      <c r="F63" s="967"/>
      <c r="G63" s="934"/>
      <c r="H63" s="935"/>
      <c r="I63" s="936"/>
      <c r="J63" s="941"/>
      <c r="K63" s="942"/>
      <c r="L63" s="943"/>
      <c r="M63" s="942"/>
      <c r="N63" s="1029"/>
      <c r="O63" s="1142"/>
      <c r="P63" s="1157"/>
      <c r="Q63" s="1030"/>
      <c r="R63" s="953"/>
    </row>
    <row r="64" spans="1:18" hidden="1" x14ac:dyDescent="0.25">
      <c r="A64" s="1031"/>
      <c r="B64" s="974"/>
      <c r="C64" s="975"/>
      <c r="D64" s="1239"/>
      <c r="E64" s="977"/>
      <c r="F64" s="903">
        <v>5</v>
      </c>
      <c r="G64" s="949" t="s">
        <v>265</v>
      </c>
      <c r="H64" s="905">
        <f>SUM(H65:H66)</f>
        <v>0</v>
      </c>
      <c r="I64" s="901" t="s">
        <v>42</v>
      </c>
      <c r="J64" s="906">
        <f>J65</f>
        <v>0</v>
      </c>
      <c r="K64" s="907">
        <f>J64*H64</f>
        <v>0</v>
      </c>
      <c r="L64" s="908">
        <f>K64-M64</f>
        <v>0</v>
      </c>
      <c r="M64" s="907">
        <f>K64/11</f>
        <v>0</v>
      </c>
      <c r="N64" s="978" t="s">
        <v>286</v>
      </c>
      <c r="O64" s="1138" t="s">
        <v>290</v>
      </c>
      <c r="P64" s="1158"/>
      <c r="Q64" s="979"/>
      <c r="R64" s="952"/>
    </row>
    <row r="65" spans="1:19" hidden="1" x14ac:dyDescent="0.25">
      <c r="A65" s="1024"/>
      <c r="B65" s="954"/>
      <c r="C65" s="955"/>
      <c r="D65" s="955"/>
      <c r="E65" s="1255"/>
      <c r="F65" s="1007" t="s">
        <v>206</v>
      </c>
      <c r="G65" s="1008" t="s">
        <v>288</v>
      </c>
      <c r="H65" s="1009"/>
      <c r="I65" s="1010" t="s">
        <v>42</v>
      </c>
      <c r="J65" s="1011"/>
      <c r="K65" s="1052">
        <f>J65*H65</f>
        <v>0</v>
      </c>
      <c r="L65" s="1053">
        <f>K65-M65</f>
        <v>0</v>
      </c>
      <c r="M65" s="1052">
        <f>K65/11</f>
        <v>0</v>
      </c>
      <c r="N65" s="1035" t="s">
        <v>285</v>
      </c>
      <c r="O65" s="1143" t="s">
        <v>233</v>
      </c>
      <c r="P65" s="1157"/>
      <c r="Q65" s="1036"/>
      <c r="R65" s="1016"/>
    </row>
    <row r="66" spans="1:19" hidden="1" x14ac:dyDescent="0.25">
      <c r="A66" s="1054"/>
      <c r="B66" s="1055"/>
      <c r="C66" s="1056"/>
      <c r="D66" s="1056"/>
      <c r="E66" s="1256"/>
      <c r="F66" s="1058"/>
      <c r="G66" s="1057"/>
      <c r="H66" s="1059"/>
      <c r="I66" s="1060"/>
      <c r="J66" s="1061"/>
      <c r="K66" s="1062"/>
      <c r="L66" s="1063"/>
      <c r="M66" s="1062"/>
      <c r="N66" s="1064"/>
      <c r="O66" s="1067"/>
      <c r="P66" s="1159"/>
      <c r="Q66" s="1065"/>
      <c r="R66" s="1066"/>
    </row>
    <row r="67" spans="1:19" x14ac:dyDescent="0.25">
      <c r="A67" s="1031"/>
      <c r="B67" s="974"/>
      <c r="C67" s="975"/>
      <c r="D67" s="975"/>
      <c r="E67" s="977"/>
      <c r="F67" s="903">
        <v>3</v>
      </c>
      <c r="G67" s="949" t="s">
        <v>281</v>
      </c>
      <c r="H67" s="905">
        <f>SUM(H68)</f>
        <v>5</v>
      </c>
      <c r="I67" s="901" t="s">
        <v>42</v>
      </c>
      <c r="J67" s="906">
        <v>9500000</v>
      </c>
      <c r="K67" s="907">
        <f>J67*H67</f>
        <v>47500000</v>
      </c>
      <c r="L67" s="908">
        <f>K67-M67</f>
        <v>43181818.18181818</v>
      </c>
      <c r="M67" s="907">
        <f>K67/11</f>
        <v>4318181.8181818184</v>
      </c>
      <c r="N67" s="978" t="s">
        <v>286</v>
      </c>
      <c r="O67" s="1138" t="s">
        <v>287</v>
      </c>
      <c r="P67" s="1158"/>
      <c r="Q67" s="979"/>
      <c r="R67" s="952"/>
    </row>
    <row r="68" spans="1:19" x14ac:dyDescent="0.25">
      <c r="A68" s="1054"/>
      <c r="B68" s="1055"/>
      <c r="C68" s="1056"/>
      <c r="D68" s="1056"/>
      <c r="E68" s="1256"/>
      <c r="F68" s="967" t="s">
        <v>206</v>
      </c>
      <c r="G68" s="934" t="s">
        <v>363</v>
      </c>
      <c r="H68" s="935">
        <v>5</v>
      </c>
      <c r="I68" s="936" t="s">
        <v>42</v>
      </c>
      <c r="J68" s="941">
        <v>9500000</v>
      </c>
      <c r="K68" s="1012">
        <f>J68*H68</f>
        <v>47500000</v>
      </c>
      <c r="L68" s="1013">
        <f>K68-M68</f>
        <v>43181818.18181818</v>
      </c>
      <c r="M68" s="1012">
        <f>K68/11</f>
        <v>4318181.8181818184</v>
      </c>
      <c r="N68" s="1029" t="s">
        <v>352</v>
      </c>
      <c r="O68" s="1142" t="s">
        <v>214</v>
      </c>
      <c r="P68" s="1157"/>
      <c r="Q68" s="1030"/>
      <c r="R68" s="953"/>
    </row>
    <row r="69" spans="1:19" x14ac:dyDescent="0.25">
      <c r="A69" s="1031"/>
      <c r="B69" s="1565" t="s">
        <v>312</v>
      </c>
      <c r="C69" s="1566"/>
      <c r="D69" s="1566"/>
      <c r="E69" s="1567"/>
      <c r="F69" s="903">
        <v>1</v>
      </c>
      <c r="G69" s="949" t="s">
        <v>313</v>
      </c>
      <c r="H69" s="905">
        <v>1</v>
      </c>
      <c r="I69" s="901" t="s">
        <v>47</v>
      </c>
      <c r="J69" s="906">
        <v>47357500</v>
      </c>
      <c r="K69" s="907">
        <f>J69*H69</f>
        <v>47357500</v>
      </c>
      <c r="L69" s="908">
        <f>K69-M69</f>
        <v>43052272.727272727</v>
      </c>
      <c r="M69" s="907">
        <f>K69/11</f>
        <v>4305227.2727272725</v>
      </c>
      <c r="N69" s="978" t="s">
        <v>291</v>
      </c>
      <c r="O69" s="1145" t="s">
        <v>291</v>
      </c>
      <c r="P69" s="1158"/>
      <c r="Q69" s="979"/>
      <c r="R69" s="952"/>
    </row>
    <row r="70" spans="1:19" x14ac:dyDescent="0.25">
      <c r="A70" s="1069"/>
      <c r="B70" s="1070"/>
      <c r="C70" s="1071"/>
      <c r="D70" s="1071"/>
      <c r="E70" s="1256"/>
      <c r="F70" s="1072"/>
      <c r="G70" s="1073"/>
      <c r="H70" s="1074"/>
      <c r="I70" s="1075"/>
      <c r="J70" s="1076"/>
      <c r="K70" s="1077"/>
      <c r="L70" s="1078"/>
      <c r="M70" s="1077"/>
      <c r="N70" s="1079"/>
      <c r="O70" s="1146"/>
      <c r="P70" s="1159"/>
      <c r="Q70" s="1080"/>
      <c r="R70" s="1081"/>
    </row>
    <row r="71" spans="1:19" x14ac:dyDescent="0.25">
      <c r="A71" s="1054"/>
      <c r="B71" s="1082"/>
      <c r="C71" s="1068"/>
      <c r="D71" s="1068"/>
      <c r="E71" s="1256"/>
      <c r="F71" s="1083"/>
      <c r="G71" s="1057"/>
      <c r="H71" s="1059"/>
      <c r="I71" s="1060"/>
      <c r="J71" s="1061"/>
      <c r="K71" s="1084"/>
      <c r="L71" s="1085"/>
      <c r="M71" s="1084"/>
      <c r="N71" s="1086"/>
      <c r="O71" s="1067"/>
      <c r="P71" s="1159"/>
      <c r="Q71" s="1065"/>
      <c r="R71" s="1066"/>
    </row>
    <row r="72" spans="1:19" x14ac:dyDescent="0.25">
      <c r="A72" s="1087"/>
      <c r="B72" s="1568" t="s">
        <v>9</v>
      </c>
      <c r="C72" s="1569"/>
      <c r="D72" s="1569"/>
      <c r="E72" s="1569"/>
      <c r="F72" s="1569"/>
      <c r="G72" s="1570"/>
      <c r="H72" s="1088">
        <f>H67+H53+H43+H27+H17+H9</f>
        <v>73</v>
      </c>
      <c r="I72" s="1089" t="s">
        <v>42</v>
      </c>
      <c r="J72" s="1088"/>
      <c r="K72" s="1088">
        <f>K69+K67+K53+K43+K27+K17+K9</f>
        <v>947150000</v>
      </c>
      <c r="L72" s="1088">
        <f>K72-M72</f>
        <v>861045454.5454545</v>
      </c>
      <c r="M72" s="1088">
        <f>K72/11</f>
        <v>86104545.454545453</v>
      </c>
      <c r="N72" s="1087" t="s">
        <v>291</v>
      </c>
      <c r="O72" s="1147" t="s">
        <v>291</v>
      </c>
      <c r="P72" s="1160"/>
      <c r="Q72" s="1150">
        <f>Q69+Q67+Q53+Q43+Q27+Q17+Q9</f>
        <v>3727925</v>
      </c>
      <c r="R72" s="1088">
        <f>R69+R67+R53+R43+R27+R17+R9</f>
        <v>12143775</v>
      </c>
      <c r="S72" s="1090"/>
    </row>
    <row r="73" spans="1:19" ht="15.75" x14ac:dyDescent="0.25">
      <c r="K73" s="1093"/>
    </row>
    <row r="74" spans="1:19" ht="15.75" x14ac:dyDescent="0.25">
      <c r="K74" s="1094"/>
      <c r="L74" s="1558" t="s">
        <v>297</v>
      </c>
      <c r="M74" s="1558"/>
      <c r="N74" s="1558"/>
      <c r="O74" s="1558"/>
      <c r="P74" s="1124"/>
      <c r="Q74" s="1095"/>
      <c r="S74" s="1096"/>
    </row>
    <row r="75" spans="1:19" ht="18.75" x14ac:dyDescent="0.3">
      <c r="D75" s="1097"/>
      <c r="E75" s="1097"/>
      <c r="F75" s="1098"/>
      <c r="G75" s="1098"/>
      <c r="H75" s="1099"/>
      <c r="I75" s="1099"/>
      <c r="J75" s="1100"/>
      <c r="K75" s="1101"/>
      <c r="L75" s="1571" t="s">
        <v>298</v>
      </c>
      <c r="M75" s="1571"/>
      <c r="N75" s="1571"/>
      <c r="O75" s="1571"/>
      <c r="P75" s="1125"/>
      <c r="Q75" s="1102"/>
      <c r="R75" s="1096"/>
      <c r="S75" s="1096"/>
    </row>
    <row r="76" spans="1:19" ht="18.75" x14ac:dyDescent="0.3">
      <c r="D76" s="1098"/>
      <c r="E76" s="1098"/>
      <c r="F76" s="1098"/>
      <c r="G76" s="1098"/>
      <c r="H76" s="1099"/>
      <c r="I76" s="1099"/>
      <c r="J76" s="1100"/>
      <c r="K76" s="1103"/>
      <c r="L76" s="1104"/>
      <c r="M76" s="1103"/>
      <c r="N76" s="1104"/>
      <c r="S76" s="1096"/>
    </row>
    <row r="77" spans="1:19" ht="18.75" x14ac:dyDescent="0.3">
      <c r="D77" s="1098"/>
      <c r="E77" s="1098"/>
      <c r="F77" s="1098"/>
      <c r="G77" s="1105"/>
      <c r="H77" s="1099"/>
      <c r="I77" s="1099"/>
      <c r="J77" s="1100"/>
      <c r="K77" s="1103"/>
      <c r="L77" s="1103"/>
      <c r="M77" s="1103"/>
      <c r="N77" s="1103"/>
      <c r="O77" s="1106"/>
      <c r="P77" s="1126"/>
      <c r="Q77" s="1106"/>
    </row>
    <row r="78" spans="1:19" ht="18.75" x14ac:dyDescent="0.3">
      <c r="D78" s="1107"/>
      <c r="E78" s="1107"/>
      <c r="F78" s="1098"/>
      <c r="G78" s="1108"/>
      <c r="H78" s="1099"/>
      <c r="I78" s="1099"/>
      <c r="J78" s="1100"/>
      <c r="K78" s="1109"/>
      <c r="L78" s="1557" t="s">
        <v>299</v>
      </c>
      <c r="M78" s="1557"/>
      <c r="N78" s="1557"/>
      <c r="O78" s="1557"/>
      <c r="P78" s="1127"/>
      <c r="Q78" s="1110"/>
    </row>
    <row r="79" spans="1:19" ht="18.75" x14ac:dyDescent="0.3">
      <c r="D79" s="1111"/>
      <c r="E79" s="1111"/>
      <c r="F79" s="1098"/>
      <c r="G79" s="1108"/>
      <c r="H79" s="1099"/>
      <c r="I79" s="1099"/>
      <c r="J79" s="1100"/>
      <c r="K79" s="1112"/>
      <c r="L79" s="1558" t="s">
        <v>300</v>
      </c>
      <c r="M79" s="1558"/>
      <c r="N79" s="1558"/>
      <c r="O79" s="1558"/>
      <c r="P79" s="1124"/>
      <c r="Q79" s="1095"/>
    </row>
    <row r="80" spans="1:19" ht="10.5" customHeight="1" x14ac:dyDescent="0.3">
      <c r="D80" s="1098"/>
      <c r="E80" s="1098"/>
      <c r="F80" s="1098"/>
      <c r="G80" s="1098"/>
      <c r="H80" s="1099"/>
      <c r="I80" s="1099"/>
      <c r="J80" s="1100"/>
      <c r="K80" s="1098"/>
      <c r="L80" s="1098"/>
      <c r="M80" s="1098"/>
    </row>
    <row r="81" spans="7:18" x14ac:dyDescent="0.25">
      <c r="G81" s="1113"/>
      <c r="H81" s="1113"/>
      <c r="I81" s="1113"/>
      <c r="J81" s="1113"/>
      <c r="N81" s="1096"/>
      <c r="O81" s="1096"/>
      <c r="P81" s="1128"/>
      <c r="Q81" s="1096"/>
    </row>
    <row r="82" spans="7:18" x14ac:dyDescent="0.25">
      <c r="K82" s="1096"/>
      <c r="L82" s="1114"/>
      <c r="M82" s="1115"/>
      <c r="N82" s="1096"/>
      <c r="O82" s="1096"/>
      <c r="P82" s="1128"/>
      <c r="Q82" s="1096"/>
    </row>
    <row r="83" spans="7:18" x14ac:dyDescent="0.25">
      <c r="L83" s="1116"/>
      <c r="M83" s="1117"/>
      <c r="N83" s="1096"/>
      <c r="O83" s="1118"/>
      <c r="P83" s="1129"/>
      <c r="Q83" s="1118"/>
    </row>
    <row r="84" spans="7:18" x14ac:dyDescent="0.25">
      <c r="L84" s="1114"/>
      <c r="M84" s="1114"/>
      <c r="N84" s="1119"/>
    </row>
    <row r="85" spans="7:18" x14ac:dyDescent="0.25">
      <c r="K85" s="1119"/>
      <c r="L85" s="1116"/>
      <c r="M85" s="1120"/>
      <c r="N85" s="1121"/>
      <c r="O85" s="1121"/>
      <c r="P85" s="1130"/>
      <c r="Q85" s="1121"/>
      <c r="R85" s="1119"/>
    </row>
    <row r="86" spans="7:18" x14ac:dyDescent="0.25">
      <c r="G86" s="1122"/>
      <c r="H86" s="1122"/>
      <c r="I86" s="1122"/>
      <c r="J86" s="1122"/>
    </row>
  </sheetData>
  <mergeCells count="26">
    <mergeCell ref="A1:O1"/>
    <mergeCell ref="A2:O2"/>
    <mergeCell ref="A3:O3"/>
    <mergeCell ref="R45:R49"/>
    <mergeCell ref="A4:R4"/>
    <mergeCell ref="A5:A6"/>
    <mergeCell ref="B5:D6"/>
    <mergeCell ref="E5:E6"/>
    <mergeCell ref="F5:G6"/>
    <mergeCell ref="H5:I6"/>
    <mergeCell ref="J5:J6"/>
    <mergeCell ref="K5:K6"/>
    <mergeCell ref="L5:M5"/>
    <mergeCell ref="N5:O5"/>
    <mergeCell ref="R5:R6"/>
    <mergeCell ref="B7:D7"/>
    <mergeCell ref="Q5:Q6"/>
    <mergeCell ref="F7:G7"/>
    <mergeCell ref="L78:O78"/>
    <mergeCell ref="L79:O79"/>
    <mergeCell ref="B8:D8"/>
    <mergeCell ref="B9:D9"/>
    <mergeCell ref="B69:E69"/>
    <mergeCell ref="B72:G72"/>
    <mergeCell ref="L74:O74"/>
    <mergeCell ref="L75:O75"/>
  </mergeCells>
  <pageMargins left="0.43307086614173229" right="0.31496062992125984" top="0.51181102362204722" bottom="0.51181102362204722" header="0.31496062992125984" footer="0.31496062992125984"/>
  <pageSetup paperSize="5" scale="9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U40"/>
  <sheetViews>
    <sheetView view="pageBreakPreview" zoomScale="90" zoomScaleNormal="90" zoomScaleSheetLayoutView="90" workbookViewId="0">
      <selection activeCell="D18" sqref="D18"/>
    </sheetView>
  </sheetViews>
  <sheetFormatPr defaultRowHeight="15" x14ac:dyDescent="0.25"/>
  <cols>
    <col min="1" max="1" width="6.140625" customWidth="1"/>
    <col min="2" max="2" width="8.7109375" customWidth="1"/>
    <col min="3" max="3" width="2" customWidth="1"/>
    <col min="4" max="4" width="20.85546875" customWidth="1"/>
    <col min="5" max="5" width="17.85546875" customWidth="1"/>
    <col min="6" max="6" width="2.140625" bestFit="1" customWidth="1"/>
    <col min="7" max="7" width="38" customWidth="1"/>
    <col min="8" max="8" width="6.7109375" style="37" customWidth="1"/>
    <col min="9" max="9" width="7.5703125" style="37" customWidth="1"/>
    <col min="10" max="10" width="14.7109375" style="8" customWidth="1"/>
    <col min="11" max="11" width="14.42578125" customWidth="1"/>
    <col min="12" max="12" width="17.28515625" hidden="1" customWidth="1"/>
    <col min="13" max="13" width="15.42578125" hidden="1" customWidth="1"/>
    <col min="14" max="14" width="20.85546875" customWidth="1"/>
    <col min="15" max="16" width="17.7109375" customWidth="1"/>
    <col min="17" max="17" width="17.7109375" hidden="1" customWidth="1"/>
    <col min="18" max="18" width="23.85546875" hidden="1" customWidth="1"/>
    <col min="19" max="19" width="13" customWidth="1"/>
    <col min="20" max="20" width="13.28515625" bestFit="1" customWidth="1"/>
    <col min="21" max="21" width="16.140625" bestFit="1" customWidth="1"/>
    <col min="22" max="22" width="10" bestFit="1" customWidth="1"/>
  </cols>
  <sheetData>
    <row r="1" spans="1:20" ht="25.5" x14ac:dyDescent="0.35">
      <c r="A1" s="1532" t="s">
        <v>406</v>
      </c>
      <c r="B1" s="1532"/>
      <c r="C1" s="1532"/>
      <c r="D1" s="1532"/>
      <c r="E1" s="1532"/>
      <c r="F1" s="1532"/>
      <c r="G1" s="1532"/>
      <c r="H1" s="1532"/>
      <c r="I1" s="1532"/>
      <c r="J1" s="1532"/>
      <c r="K1" s="1532"/>
      <c r="L1" s="1532"/>
      <c r="M1" s="1532"/>
      <c r="N1" s="1532"/>
      <c r="O1" s="1532"/>
      <c r="P1" s="1532"/>
      <c r="Q1" s="1532"/>
      <c r="R1" s="1532"/>
    </row>
    <row r="2" spans="1:20" ht="25.5" x14ac:dyDescent="0.35">
      <c r="A2" s="1553" t="s">
        <v>15</v>
      </c>
      <c r="B2" s="1553"/>
      <c r="C2" s="1553"/>
      <c r="D2" s="1553"/>
      <c r="E2" s="1553"/>
      <c r="F2" s="1553"/>
      <c r="G2" s="1553"/>
      <c r="H2" s="1553"/>
      <c r="I2" s="1553"/>
      <c r="J2" s="1553"/>
      <c r="K2" s="1553"/>
      <c r="L2" s="1553"/>
      <c r="M2" s="1553"/>
      <c r="N2" s="1553"/>
      <c r="O2" s="1553"/>
      <c r="P2" s="1553"/>
      <c r="Q2" s="1553"/>
      <c r="R2" s="1553"/>
    </row>
    <row r="3" spans="1:20" ht="25.5" x14ac:dyDescent="0.35">
      <c r="A3" s="1553" t="s">
        <v>302</v>
      </c>
      <c r="B3" s="1553"/>
      <c r="C3" s="1553"/>
      <c r="D3" s="1553"/>
      <c r="E3" s="1553"/>
      <c r="F3" s="1553"/>
      <c r="G3" s="1553"/>
      <c r="H3" s="1553"/>
      <c r="I3" s="1553"/>
      <c r="J3" s="1553"/>
      <c r="K3" s="1553"/>
      <c r="L3" s="1553"/>
      <c r="M3" s="1553"/>
      <c r="N3" s="1553"/>
      <c r="O3" s="1553"/>
      <c r="P3" s="1553"/>
      <c r="Q3" s="1553"/>
      <c r="R3" s="1553"/>
    </row>
    <row r="4" spans="1:20" x14ac:dyDescent="0.25">
      <c r="A4" s="1533" t="s">
        <v>301</v>
      </c>
      <c r="B4" s="1533"/>
      <c r="C4" s="1533"/>
      <c r="D4" s="1533"/>
      <c r="E4" s="1533"/>
      <c r="F4" s="1533"/>
      <c r="G4" s="1533"/>
      <c r="H4" s="1533"/>
      <c r="I4" s="1533"/>
      <c r="J4" s="1533"/>
      <c r="K4" s="1533"/>
      <c r="L4" s="1533"/>
      <c r="M4" s="1533"/>
      <c r="N4" s="1533"/>
      <c r="O4" s="1533"/>
      <c r="P4" s="1599"/>
      <c r="Q4" s="1533"/>
      <c r="R4" s="1533"/>
    </row>
    <row r="5" spans="1:20" ht="15" customHeight="1" x14ac:dyDescent="0.25">
      <c r="A5" s="1527" t="s">
        <v>3</v>
      </c>
      <c r="B5" s="1527" t="s">
        <v>4</v>
      </c>
      <c r="C5" s="1527"/>
      <c r="D5" s="1527"/>
      <c r="E5" s="1527" t="s">
        <v>5</v>
      </c>
      <c r="F5" s="1514" t="s">
        <v>6</v>
      </c>
      <c r="G5" s="1515"/>
      <c r="H5" s="1514" t="s">
        <v>7</v>
      </c>
      <c r="I5" s="1515"/>
      <c r="J5" s="1534" t="s">
        <v>8</v>
      </c>
      <c r="K5" s="1527" t="s">
        <v>9</v>
      </c>
      <c r="L5" s="1528" t="s">
        <v>10</v>
      </c>
      <c r="M5" s="1528"/>
      <c r="N5" s="1514" t="s">
        <v>13</v>
      </c>
      <c r="O5" s="1515"/>
      <c r="P5" s="1598" t="s">
        <v>479</v>
      </c>
      <c r="Q5" s="1515" t="s">
        <v>398</v>
      </c>
      <c r="R5" s="1527" t="s">
        <v>399</v>
      </c>
    </row>
    <row r="6" spans="1:20" x14ac:dyDescent="0.25">
      <c r="A6" s="1527"/>
      <c r="B6" s="1527"/>
      <c r="C6" s="1527"/>
      <c r="D6" s="1527"/>
      <c r="E6" s="1527"/>
      <c r="F6" s="1516"/>
      <c r="G6" s="1517"/>
      <c r="H6" s="1516"/>
      <c r="I6" s="1517"/>
      <c r="J6" s="1534"/>
      <c r="K6" s="1527"/>
      <c r="L6" s="378" t="s">
        <v>11</v>
      </c>
      <c r="M6" s="378" t="s">
        <v>12</v>
      </c>
      <c r="N6" s="837" t="s">
        <v>209</v>
      </c>
      <c r="O6" s="837" t="s">
        <v>210</v>
      </c>
      <c r="P6" s="1598"/>
      <c r="Q6" s="1517"/>
      <c r="R6" s="1527"/>
    </row>
    <row r="7" spans="1:20" x14ac:dyDescent="0.25">
      <c r="A7" s="1240">
        <v>1</v>
      </c>
      <c r="B7" s="1588">
        <v>2</v>
      </c>
      <c r="C7" s="1588"/>
      <c r="D7" s="1588"/>
      <c r="E7" s="1240">
        <v>3</v>
      </c>
      <c r="F7" s="1588">
        <v>4</v>
      </c>
      <c r="G7" s="1588"/>
      <c r="H7" s="1240">
        <v>5</v>
      </c>
      <c r="I7" s="1240">
        <v>6</v>
      </c>
      <c r="J7" s="882">
        <v>7</v>
      </c>
      <c r="K7" s="1240">
        <v>8</v>
      </c>
      <c r="L7" s="1240">
        <v>9</v>
      </c>
      <c r="M7" s="1240">
        <v>10</v>
      </c>
      <c r="N7" s="1240">
        <v>9</v>
      </c>
      <c r="O7" s="1240">
        <v>10</v>
      </c>
      <c r="P7" s="1241">
        <v>11</v>
      </c>
      <c r="Q7" s="875">
        <v>11</v>
      </c>
      <c r="R7" s="808">
        <v>12</v>
      </c>
    </row>
    <row r="8" spans="1:20" x14ac:dyDescent="0.25">
      <c r="A8" s="1194"/>
      <c r="B8" s="1589" t="s">
        <v>404</v>
      </c>
      <c r="C8" s="1590"/>
      <c r="D8" s="1591"/>
      <c r="E8" s="1195"/>
      <c r="F8" s="1196"/>
      <c r="G8" s="1197"/>
      <c r="H8" s="1194"/>
      <c r="I8" s="1194"/>
      <c r="J8" s="1198"/>
      <c r="K8" s="1199"/>
      <c r="L8" s="1198"/>
      <c r="M8" s="1199"/>
      <c r="N8" s="1194"/>
      <c r="O8" s="1194"/>
      <c r="P8" s="562"/>
      <c r="Q8" s="876"/>
      <c r="R8" s="531"/>
      <c r="T8" s="339" t="s">
        <v>148</v>
      </c>
    </row>
    <row r="9" spans="1:20" x14ac:dyDescent="0.25">
      <c r="A9" s="1192"/>
      <c r="B9" s="1592"/>
      <c r="C9" s="1593"/>
      <c r="D9" s="1594"/>
      <c r="E9" s="1246" t="s">
        <v>366</v>
      </c>
      <c r="F9" s="1247" t="s">
        <v>206</v>
      </c>
      <c r="G9" s="1248" t="s">
        <v>367</v>
      </c>
      <c r="H9" s="1192">
        <v>1</v>
      </c>
      <c r="I9" s="1192" t="s">
        <v>42</v>
      </c>
      <c r="J9" s="1200">
        <v>190000000</v>
      </c>
      <c r="K9" s="1201">
        <v>190000000</v>
      </c>
      <c r="L9" s="1200"/>
      <c r="M9" s="1201"/>
      <c r="N9" s="1190" t="s">
        <v>368</v>
      </c>
      <c r="O9" s="1191" t="s">
        <v>233</v>
      </c>
      <c r="P9" s="815"/>
      <c r="Q9" s="877">
        <f>K9*4%</f>
        <v>7600000</v>
      </c>
      <c r="R9" s="815">
        <f>K9*3%</f>
        <v>5700000</v>
      </c>
      <c r="T9" s="355"/>
    </row>
    <row r="10" spans="1:20" x14ac:dyDescent="0.25">
      <c r="A10" s="1192"/>
      <c r="B10" s="1202"/>
      <c r="C10" s="1203"/>
      <c r="D10" s="1204"/>
      <c r="E10" s="1246" t="s">
        <v>366</v>
      </c>
      <c r="F10" s="1247" t="s">
        <v>206</v>
      </c>
      <c r="G10" s="1248" t="s">
        <v>367</v>
      </c>
      <c r="H10" s="1192">
        <v>1</v>
      </c>
      <c r="I10" s="1192" t="s">
        <v>42</v>
      </c>
      <c r="J10" s="1200">
        <v>100000000</v>
      </c>
      <c r="K10" s="1201">
        <v>100000000</v>
      </c>
      <c r="L10" s="1200"/>
      <c r="M10" s="1201"/>
      <c r="N10" s="1190" t="s">
        <v>296</v>
      </c>
      <c r="O10" s="1191" t="s">
        <v>255</v>
      </c>
      <c r="P10" s="815"/>
      <c r="Q10" s="877">
        <f>K10*4%</f>
        <v>4000000</v>
      </c>
      <c r="R10" s="815">
        <f>K10*3%</f>
        <v>3000000</v>
      </c>
    </row>
    <row r="11" spans="1:20" x14ac:dyDescent="0.25">
      <c r="A11" s="1192"/>
      <c r="B11" s="1202"/>
      <c r="C11" s="1203"/>
      <c r="D11" s="1205"/>
      <c r="E11" s="1246" t="s">
        <v>369</v>
      </c>
      <c r="F11" s="1247" t="s">
        <v>206</v>
      </c>
      <c r="G11" s="1249" t="s">
        <v>370</v>
      </c>
      <c r="H11" s="1192">
        <v>9</v>
      </c>
      <c r="I11" s="1192" t="s">
        <v>42</v>
      </c>
      <c r="J11" s="1200">
        <v>50000000</v>
      </c>
      <c r="K11" s="1201">
        <v>50000000</v>
      </c>
      <c r="L11" s="1200"/>
      <c r="M11" s="1201"/>
      <c r="N11" s="1190" t="s">
        <v>371</v>
      </c>
      <c r="O11" s="1190" t="s">
        <v>236</v>
      </c>
      <c r="P11" s="527"/>
      <c r="Q11" s="880"/>
      <c r="R11" s="531"/>
    </row>
    <row r="12" spans="1:20" x14ac:dyDescent="0.25">
      <c r="A12" s="1192"/>
      <c r="B12" s="1202"/>
      <c r="C12" s="1203"/>
      <c r="D12" s="1205"/>
      <c r="E12" s="1246" t="s">
        <v>369</v>
      </c>
      <c r="F12" s="1247" t="s">
        <v>206</v>
      </c>
      <c r="G12" s="1249" t="s">
        <v>370</v>
      </c>
      <c r="H12" s="1192">
        <v>9</v>
      </c>
      <c r="I12" s="1192" t="s">
        <v>42</v>
      </c>
      <c r="J12" s="1200">
        <v>50000000</v>
      </c>
      <c r="K12" s="1201">
        <v>50000000</v>
      </c>
      <c r="L12" s="1200"/>
      <c r="M12" s="1201"/>
      <c r="N12" s="1190" t="s">
        <v>225</v>
      </c>
      <c r="O12" s="1191" t="s">
        <v>226</v>
      </c>
      <c r="P12" s="815"/>
      <c r="Q12" s="877"/>
      <c r="R12" s="531"/>
    </row>
    <row r="13" spans="1:20" hidden="1" x14ac:dyDescent="0.25">
      <c r="A13" s="1192"/>
      <c r="B13" s="1202"/>
      <c r="C13" s="1203"/>
      <c r="D13" s="1205"/>
      <c r="E13" s="1246"/>
      <c r="F13" s="1247"/>
      <c r="G13" s="1248"/>
      <c r="H13" s="1192"/>
      <c r="I13" s="1192"/>
      <c r="J13" s="1200"/>
      <c r="K13" s="1201"/>
      <c r="L13" s="1200"/>
      <c r="M13" s="1201"/>
      <c r="N13" s="1190"/>
      <c r="O13" s="1190"/>
      <c r="P13" s="527"/>
      <c r="Q13" s="880"/>
      <c r="R13" s="531"/>
    </row>
    <row r="14" spans="1:20" hidden="1" x14ac:dyDescent="0.25">
      <c r="A14" s="1192"/>
      <c r="B14" s="1202"/>
      <c r="C14" s="1203"/>
      <c r="D14" s="1205"/>
      <c r="E14" s="1246"/>
      <c r="F14" s="1247"/>
      <c r="G14" s="1248"/>
      <c r="H14" s="1192"/>
      <c r="I14" s="1192"/>
      <c r="J14" s="1200"/>
      <c r="K14" s="1201"/>
      <c r="L14" s="1200"/>
      <c r="M14" s="1201"/>
      <c r="N14" s="1190"/>
      <c r="O14" s="1190"/>
      <c r="P14" s="527"/>
      <c r="Q14" s="880"/>
      <c r="R14" s="531"/>
    </row>
    <row r="15" spans="1:20" hidden="1" x14ac:dyDescent="0.25">
      <c r="A15" s="1192"/>
      <c r="B15" s="1202"/>
      <c r="C15" s="1203"/>
      <c r="D15" s="1205"/>
      <c r="E15" s="1246"/>
      <c r="F15" s="1247"/>
      <c r="G15" s="1248"/>
      <c r="H15" s="1192"/>
      <c r="I15" s="1192"/>
      <c r="J15" s="1200"/>
      <c r="K15" s="1201"/>
      <c r="L15" s="1200"/>
      <c r="M15" s="1201"/>
      <c r="N15" s="1190"/>
      <c r="O15" s="1190"/>
      <c r="P15" s="527"/>
      <c r="Q15" s="880"/>
      <c r="R15" s="531"/>
    </row>
    <row r="16" spans="1:20" x14ac:dyDescent="0.25">
      <c r="A16" s="1192"/>
      <c r="B16" s="1202"/>
      <c r="C16" s="1203"/>
      <c r="D16" s="1205"/>
      <c r="E16" s="1246" t="s">
        <v>369</v>
      </c>
      <c r="F16" s="1247" t="s">
        <v>206</v>
      </c>
      <c r="G16" s="1249" t="s">
        <v>370</v>
      </c>
      <c r="H16" s="1192">
        <v>21</v>
      </c>
      <c r="I16" s="1192" t="s">
        <v>42</v>
      </c>
      <c r="J16" s="1200">
        <v>120000000</v>
      </c>
      <c r="K16" s="1201">
        <v>120000000</v>
      </c>
      <c r="L16" s="1200"/>
      <c r="M16" s="1201"/>
      <c r="N16" s="1192" t="s">
        <v>352</v>
      </c>
      <c r="O16" s="1192" t="s">
        <v>214</v>
      </c>
      <c r="P16" s="531"/>
      <c r="Q16" s="876"/>
      <c r="R16" s="552"/>
    </row>
    <row r="17" spans="1:21" ht="25.5" x14ac:dyDescent="0.25">
      <c r="A17" s="1192"/>
      <c r="B17" s="1202"/>
      <c r="C17" s="1203"/>
      <c r="D17" s="1206"/>
      <c r="E17" s="1246" t="s">
        <v>375</v>
      </c>
      <c r="F17" s="1247" t="s">
        <v>206</v>
      </c>
      <c r="G17" s="1249" t="s">
        <v>376</v>
      </c>
      <c r="H17" s="1192">
        <v>12</v>
      </c>
      <c r="I17" s="1192" t="s">
        <v>42</v>
      </c>
      <c r="J17" s="1200">
        <v>160000000</v>
      </c>
      <c r="K17" s="1201">
        <v>160000000</v>
      </c>
      <c r="L17" s="1200"/>
      <c r="M17" s="1201"/>
      <c r="N17" s="1190" t="s">
        <v>235</v>
      </c>
      <c r="O17" s="1191" t="s">
        <v>236</v>
      </c>
      <c r="P17" s="1242"/>
      <c r="Q17" s="877">
        <f>K17*4%</f>
        <v>6400000</v>
      </c>
      <c r="R17" s="815">
        <f>(K17/H17)*(3%)*H17</f>
        <v>4800000</v>
      </c>
      <c r="S17" s="111"/>
      <c r="T17" s="111"/>
      <c r="U17" s="111"/>
    </row>
    <row r="18" spans="1:21" x14ac:dyDescent="0.25">
      <c r="A18" s="1192"/>
      <c r="B18" s="1202"/>
      <c r="C18" s="1203"/>
      <c r="D18" s="1207"/>
      <c r="E18" s="1246" t="s">
        <v>377</v>
      </c>
      <c r="F18" s="1247" t="s">
        <v>206</v>
      </c>
      <c r="G18" s="1249" t="s">
        <v>378</v>
      </c>
      <c r="H18" s="1192">
        <v>1</v>
      </c>
      <c r="I18" s="1192" t="s">
        <v>42</v>
      </c>
      <c r="J18" s="1200">
        <v>175000000</v>
      </c>
      <c r="K18" s="1201">
        <v>175000000</v>
      </c>
      <c r="L18" s="1200"/>
      <c r="M18" s="1201"/>
      <c r="N18" s="1190" t="s">
        <v>372</v>
      </c>
      <c r="O18" s="1190" t="s">
        <v>236</v>
      </c>
      <c r="P18" s="551"/>
      <c r="Q18" s="856"/>
      <c r="R18" s="552"/>
    </row>
    <row r="19" spans="1:21" ht="25.5" x14ac:dyDescent="0.25">
      <c r="A19" s="1192"/>
      <c r="B19" s="1202"/>
      <c r="C19" s="1203"/>
      <c r="D19" s="1205"/>
      <c r="E19" s="1246" t="s">
        <v>379</v>
      </c>
      <c r="F19" s="1247" t="s">
        <v>206</v>
      </c>
      <c r="G19" s="1249" t="s">
        <v>397</v>
      </c>
      <c r="H19" s="1192">
        <v>6</v>
      </c>
      <c r="I19" s="1192" t="s">
        <v>42</v>
      </c>
      <c r="J19" s="1200">
        <v>200000000</v>
      </c>
      <c r="K19" s="1201">
        <v>200000000</v>
      </c>
      <c r="L19" s="1200"/>
      <c r="M19" s="1201"/>
      <c r="N19" s="1191" t="s">
        <v>383</v>
      </c>
      <c r="O19" s="1190" t="s">
        <v>226</v>
      </c>
      <c r="P19" s="551"/>
      <c r="Q19" s="877">
        <f>K19*4%</f>
        <v>8000000</v>
      </c>
      <c r="R19" s="815">
        <f>(K19/H19)*(3%)*H19</f>
        <v>5999999.9999999991</v>
      </c>
      <c r="S19" s="111"/>
      <c r="T19" s="111"/>
    </row>
    <row r="20" spans="1:21" ht="25.5" x14ac:dyDescent="0.25">
      <c r="A20" s="1192"/>
      <c r="B20" s="1202"/>
      <c r="C20" s="1203"/>
      <c r="D20" s="1205"/>
      <c r="E20" s="1246" t="s">
        <v>373</v>
      </c>
      <c r="F20" s="1247" t="s">
        <v>206</v>
      </c>
      <c r="G20" s="1249" t="s">
        <v>374</v>
      </c>
      <c r="H20" s="1192">
        <v>2</v>
      </c>
      <c r="I20" s="1192" t="s">
        <v>42</v>
      </c>
      <c r="J20" s="1200">
        <v>100000000</v>
      </c>
      <c r="K20" s="1201">
        <v>100000000</v>
      </c>
      <c r="L20" s="1200"/>
      <c r="M20" s="1201"/>
      <c r="N20" s="1190" t="s">
        <v>380</v>
      </c>
      <c r="O20" s="1190" t="s">
        <v>223</v>
      </c>
      <c r="P20" s="551"/>
      <c r="Q20" s="856"/>
      <c r="R20" s="815"/>
    </row>
    <row r="21" spans="1:21" x14ac:dyDescent="0.25">
      <c r="A21" s="1192"/>
      <c r="B21" s="1202"/>
      <c r="C21" s="1203"/>
      <c r="D21" s="1205"/>
      <c r="E21" s="1246" t="s">
        <v>364</v>
      </c>
      <c r="F21" s="1247" t="s">
        <v>206</v>
      </c>
      <c r="G21" s="1249" t="s">
        <v>216</v>
      </c>
      <c r="H21" s="1192">
        <v>3</v>
      </c>
      <c r="I21" s="1192" t="s">
        <v>47</v>
      </c>
      <c r="J21" s="1200">
        <v>90000000</v>
      </c>
      <c r="K21" s="1201">
        <v>90000000</v>
      </c>
      <c r="L21" s="1200"/>
      <c r="M21" s="1201"/>
      <c r="N21" s="1190" t="s">
        <v>365</v>
      </c>
      <c r="O21" s="1190" t="s">
        <v>233</v>
      </c>
      <c r="P21" s="551"/>
      <c r="Q21" s="877">
        <f>K21*4%</f>
        <v>3600000</v>
      </c>
      <c r="R21" s="815">
        <f>(K21/H21)*(3%)*H21</f>
        <v>2700000</v>
      </c>
    </row>
    <row r="22" spans="1:21" x14ac:dyDescent="0.25">
      <c r="A22" s="1192"/>
      <c r="B22" s="1202"/>
      <c r="C22" s="1203"/>
      <c r="D22" s="1205"/>
      <c r="E22" s="1246" t="s">
        <v>381</v>
      </c>
      <c r="F22" s="1247" t="s">
        <v>206</v>
      </c>
      <c r="G22" s="1248" t="s">
        <v>382</v>
      </c>
      <c r="H22" s="1192">
        <v>8</v>
      </c>
      <c r="I22" s="1192" t="s">
        <v>47</v>
      </c>
      <c r="J22" s="1200">
        <v>150000000</v>
      </c>
      <c r="K22" s="1201">
        <v>150000000</v>
      </c>
      <c r="L22" s="1200"/>
      <c r="M22" s="1201"/>
      <c r="N22" s="1190" t="s">
        <v>296</v>
      </c>
      <c r="O22" s="1191" t="s">
        <v>255</v>
      </c>
      <c r="P22" s="1242"/>
      <c r="Q22" s="881"/>
      <c r="R22" s="815"/>
    </row>
    <row r="23" spans="1:21" hidden="1" x14ac:dyDescent="0.25">
      <c r="A23" s="1192"/>
      <c r="B23" s="1202"/>
      <c r="C23" s="1203"/>
      <c r="D23" s="1205"/>
      <c r="E23" s="1246"/>
      <c r="F23" s="1247"/>
      <c r="G23" s="1249"/>
      <c r="H23" s="1192"/>
      <c r="I23" s="1192"/>
      <c r="J23" s="1200"/>
      <c r="K23" s="1201"/>
      <c r="L23" s="1200"/>
      <c r="M23" s="1201"/>
      <c r="N23" s="1190"/>
      <c r="O23" s="1190"/>
      <c r="P23" s="551"/>
      <c r="Q23" s="856"/>
      <c r="R23" s="552"/>
    </row>
    <row r="24" spans="1:21" x14ac:dyDescent="0.25">
      <c r="A24" s="1192"/>
      <c r="B24" s="1202"/>
      <c r="C24" s="1203"/>
      <c r="D24" s="1205"/>
      <c r="E24" s="1246" t="s">
        <v>400</v>
      </c>
      <c r="F24" s="1247" t="s">
        <v>206</v>
      </c>
      <c r="G24" s="1249" t="s">
        <v>401</v>
      </c>
      <c r="H24" s="1192">
        <v>1</v>
      </c>
      <c r="I24" s="1192" t="s">
        <v>42</v>
      </c>
      <c r="J24" s="1200">
        <v>50000000</v>
      </c>
      <c r="K24" s="1201">
        <v>50000000</v>
      </c>
      <c r="L24" s="1200"/>
      <c r="M24" s="1201"/>
      <c r="N24" s="1190" t="s">
        <v>402</v>
      </c>
      <c r="O24" s="1190" t="s">
        <v>223</v>
      </c>
      <c r="P24" s="551"/>
      <c r="Q24" s="877">
        <f>K24*4%</f>
        <v>2000000</v>
      </c>
      <c r="R24" s="815">
        <f>(K24/H24)*(3%)*H24</f>
        <v>1500000</v>
      </c>
    </row>
    <row r="25" spans="1:21" x14ac:dyDescent="0.25">
      <c r="A25" s="1208"/>
      <c r="B25" s="1209"/>
      <c r="C25" s="1210"/>
      <c r="D25" s="1211"/>
      <c r="E25" s="1250" t="s">
        <v>400</v>
      </c>
      <c r="F25" s="1251" t="s">
        <v>206</v>
      </c>
      <c r="G25" s="1252" t="s">
        <v>401</v>
      </c>
      <c r="H25" s="1208">
        <v>4</v>
      </c>
      <c r="I25" s="1208" t="s">
        <v>42</v>
      </c>
      <c r="J25" s="1212">
        <v>50000000</v>
      </c>
      <c r="K25" s="1213">
        <f>J25*H25</f>
        <v>200000000</v>
      </c>
      <c r="L25" s="1212"/>
      <c r="M25" s="1213"/>
      <c r="N25" s="1193" t="s">
        <v>403</v>
      </c>
      <c r="O25" s="1193" t="s">
        <v>223</v>
      </c>
      <c r="P25" s="557"/>
      <c r="Q25" s="878">
        <f>K25*4%</f>
        <v>8000000</v>
      </c>
      <c r="R25" s="854">
        <f>(K25/H25)*(3%)*H25</f>
        <v>6000000</v>
      </c>
    </row>
    <row r="26" spans="1:21" x14ac:dyDescent="0.25">
      <c r="A26" s="1214"/>
      <c r="B26" s="1595" t="s">
        <v>405</v>
      </c>
      <c r="C26" s="1596"/>
      <c r="D26" s="1597"/>
      <c r="E26" s="1243">
        <f>SUM(K9:K25)</f>
        <v>1635000000</v>
      </c>
      <c r="F26" s="1244"/>
      <c r="G26" s="1244"/>
      <c r="H26" s="1253">
        <f>SUM(H9:H25)</f>
        <v>78</v>
      </c>
      <c r="I26" s="1253" t="s">
        <v>42</v>
      </c>
      <c r="J26" s="1244"/>
      <c r="K26" s="1244"/>
      <c r="L26" s="1244"/>
      <c r="M26" s="1244"/>
      <c r="N26" s="1244"/>
      <c r="O26" s="1244"/>
      <c r="P26" s="1245"/>
      <c r="Q26" s="879">
        <f>SUM(Q9:Q25)</f>
        <v>39600000</v>
      </c>
      <c r="R26" s="855">
        <f>SUM(R9:R25)</f>
        <v>29700000</v>
      </c>
    </row>
    <row r="28" spans="1:21" ht="15.75" x14ac:dyDescent="0.25">
      <c r="H28" s="816"/>
      <c r="K28" s="375"/>
      <c r="L28" s="1537" t="s">
        <v>297</v>
      </c>
      <c r="M28" s="1537"/>
      <c r="N28" s="1537"/>
      <c r="O28" s="1537"/>
      <c r="P28" s="839"/>
      <c r="Q28" s="830"/>
      <c r="U28" s="111" t="e">
        <f>#REF!-5899880000</f>
        <v>#REF!</v>
      </c>
    </row>
    <row r="29" spans="1:21" ht="18.75" x14ac:dyDescent="0.3">
      <c r="D29" s="1404"/>
      <c r="E29" s="1404"/>
      <c r="F29" s="81"/>
      <c r="G29" s="81"/>
      <c r="H29" s="347"/>
      <c r="I29" s="347"/>
      <c r="J29" s="83"/>
      <c r="K29" s="372"/>
      <c r="L29" s="1535" t="s">
        <v>298</v>
      </c>
      <c r="M29" s="1535"/>
      <c r="N29" s="1535"/>
      <c r="O29" s="1535"/>
      <c r="P29" s="840"/>
      <c r="Q29" s="835"/>
      <c r="R29" s="111"/>
      <c r="U29" s="111" t="e">
        <f>U28*10%</f>
        <v>#REF!</v>
      </c>
    </row>
    <row r="30" spans="1:21" ht="18.75" x14ac:dyDescent="0.3">
      <c r="D30" s="81"/>
      <c r="E30" s="81"/>
      <c r="F30" s="81"/>
      <c r="G30" s="81"/>
      <c r="H30" s="347"/>
      <c r="I30" s="347"/>
      <c r="J30" s="83"/>
      <c r="K30" s="370"/>
      <c r="L30" s="371"/>
      <c r="M30" s="370"/>
      <c r="N30" s="371"/>
      <c r="U30" s="111" t="e">
        <f>U29+U28</f>
        <v>#REF!</v>
      </c>
    </row>
    <row r="31" spans="1:21" ht="18.75" x14ac:dyDescent="0.3">
      <c r="D31" s="81"/>
      <c r="E31" s="81"/>
      <c r="F31" s="81"/>
      <c r="G31" s="81"/>
      <c r="H31" s="347"/>
      <c r="I31" s="347"/>
      <c r="J31" s="83"/>
      <c r="K31" s="370"/>
      <c r="L31" s="370"/>
      <c r="M31" s="370"/>
      <c r="N31" s="370"/>
      <c r="O31" s="171"/>
      <c r="P31" s="171"/>
      <c r="Q31" s="171"/>
      <c r="U31" t="e">
        <f>U29*10</f>
        <v>#REF!</v>
      </c>
    </row>
    <row r="32" spans="1:21" ht="18.75" x14ac:dyDescent="0.3">
      <c r="D32" s="1395"/>
      <c r="E32" s="1395"/>
      <c r="F32" s="81"/>
      <c r="G32" s="81"/>
      <c r="H32" s="347"/>
      <c r="I32" s="347"/>
      <c r="J32" s="83"/>
      <c r="K32" s="374"/>
      <c r="L32" s="1536" t="s">
        <v>299</v>
      </c>
      <c r="M32" s="1536"/>
      <c r="N32" s="1536"/>
      <c r="O32" s="1536"/>
      <c r="P32" s="838"/>
      <c r="Q32" s="829"/>
    </row>
    <row r="33" spans="4:18" ht="18.75" x14ac:dyDescent="0.3">
      <c r="D33" s="1405"/>
      <c r="E33" s="1405"/>
      <c r="F33" s="81"/>
      <c r="G33" s="81"/>
      <c r="H33" s="347"/>
      <c r="I33" s="347"/>
      <c r="J33" s="83"/>
      <c r="K33" s="375"/>
      <c r="L33" s="1537" t="s">
        <v>300</v>
      </c>
      <c r="M33" s="1537"/>
      <c r="N33" s="1537"/>
      <c r="O33" s="1537"/>
      <c r="P33" s="839"/>
      <c r="Q33" s="830"/>
    </row>
    <row r="34" spans="4:18" ht="10.5" customHeight="1" x14ac:dyDescent="0.3">
      <c r="D34" s="81"/>
      <c r="E34" s="81"/>
      <c r="F34" s="81"/>
      <c r="G34" s="81"/>
      <c r="H34" s="347"/>
      <c r="I34" s="347"/>
      <c r="J34" s="83"/>
      <c r="K34" s="81"/>
      <c r="L34" s="81"/>
      <c r="M34" s="81"/>
    </row>
    <row r="35" spans="4:18" s="291" customFormat="1" x14ac:dyDescent="0.25">
      <c r="G35" s="629"/>
      <c r="H35" s="629"/>
      <c r="I35" s="629"/>
      <c r="J35" s="629"/>
      <c r="N35" s="170"/>
      <c r="O35" s="170"/>
      <c r="P35" s="170"/>
      <c r="Q35" s="170"/>
    </row>
    <row r="36" spans="4:18" s="291" customFormat="1" x14ac:dyDescent="0.25">
      <c r="H36" s="630"/>
      <c r="I36" s="630"/>
      <c r="J36" s="8"/>
      <c r="L36" s="655"/>
      <c r="M36" s="656"/>
      <c r="N36" s="170"/>
      <c r="O36" s="170"/>
      <c r="P36" s="170"/>
      <c r="Q36" s="170"/>
    </row>
    <row r="37" spans="4:18" s="291" customFormat="1" x14ac:dyDescent="0.25">
      <c r="H37" s="630"/>
      <c r="I37" s="630"/>
      <c r="J37" s="8"/>
      <c r="L37" s="657"/>
      <c r="M37" s="658"/>
      <c r="N37" s="170"/>
      <c r="O37" s="624"/>
      <c r="P37" s="624"/>
      <c r="Q37" s="624"/>
    </row>
    <row r="38" spans="4:18" s="291" customFormat="1" x14ac:dyDescent="0.25">
      <c r="H38" s="630"/>
      <c r="I38" s="630"/>
      <c r="J38" s="8"/>
      <c r="L38" s="655"/>
      <c r="M38" s="655"/>
      <c r="N38" s="300"/>
    </row>
    <row r="39" spans="4:18" s="291" customFormat="1" x14ac:dyDescent="0.25">
      <c r="H39" s="630"/>
      <c r="I39" s="630"/>
      <c r="J39" s="8"/>
      <c r="L39" s="657"/>
      <c r="M39" s="659"/>
      <c r="N39" s="631"/>
      <c r="O39" s="631"/>
      <c r="P39" s="631"/>
      <c r="Q39" s="631"/>
      <c r="R39" s="300"/>
    </row>
    <row r="40" spans="4:18" s="291" customFormat="1" x14ac:dyDescent="0.25">
      <c r="G40" s="632"/>
      <c r="H40" s="632"/>
      <c r="I40" s="632"/>
      <c r="J40" s="632"/>
    </row>
  </sheetData>
  <mergeCells count="27">
    <mergeCell ref="A1:R1"/>
    <mergeCell ref="A2:R2"/>
    <mergeCell ref="A4:R4"/>
    <mergeCell ref="A5:A6"/>
    <mergeCell ref="B5:D6"/>
    <mergeCell ref="E5:E6"/>
    <mergeCell ref="F5:G6"/>
    <mergeCell ref="H5:I6"/>
    <mergeCell ref="J5:J6"/>
    <mergeCell ref="K5:K6"/>
    <mergeCell ref="A3:R3"/>
    <mergeCell ref="N5:O5"/>
    <mergeCell ref="L5:M5"/>
    <mergeCell ref="L32:O32"/>
    <mergeCell ref="L33:O33"/>
    <mergeCell ref="L28:O28"/>
    <mergeCell ref="R5:R6"/>
    <mergeCell ref="B7:D7"/>
    <mergeCell ref="F7:G7"/>
    <mergeCell ref="D32:E32"/>
    <mergeCell ref="D33:E33"/>
    <mergeCell ref="D29:E29"/>
    <mergeCell ref="L29:O29"/>
    <mergeCell ref="Q5:Q6"/>
    <mergeCell ref="B8:D9"/>
    <mergeCell ref="B26:D26"/>
    <mergeCell ref="P5:P6"/>
  </mergeCells>
  <pageMargins left="3.937007874015748E-2" right="0.31496062992125984" top="0.51181102362204722" bottom="0.51181102362204722" header="0.31496062992125984" footer="0.31496062992125984"/>
  <pageSetup paperSize="5" scale="8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28"/>
  <sheetViews>
    <sheetView view="pageBreakPreview" zoomScale="60" workbookViewId="0">
      <selection activeCell="J16" sqref="J16"/>
    </sheetView>
  </sheetViews>
  <sheetFormatPr defaultRowHeight="15" x14ac:dyDescent="0.25"/>
  <cols>
    <col min="1" max="1" width="25" customWidth="1"/>
    <col min="2" max="2" width="8.7109375" customWidth="1"/>
    <col min="3" max="3" width="2" customWidth="1"/>
    <col min="4" max="4" width="27.140625" customWidth="1"/>
    <col min="5" max="5" width="17.5703125" customWidth="1"/>
    <col min="6" max="6" width="2.140625" bestFit="1" customWidth="1"/>
    <col min="7" max="7" width="30.42578125" customWidth="1"/>
    <col min="8" max="8" width="6.7109375" style="37" customWidth="1"/>
    <col min="9" max="9" width="9.140625" style="37"/>
    <col min="10" max="10" width="11.85546875" style="8" customWidth="1"/>
    <col min="11" max="11" width="16.42578125" customWidth="1"/>
    <col min="12" max="12" width="17.28515625" hidden="1" customWidth="1"/>
    <col min="13" max="13" width="15.42578125" hidden="1" customWidth="1"/>
    <col min="14" max="14" width="14.140625" customWidth="1"/>
    <col min="15" max="15" width="17.7109375" customWidth="1"/>
    <col min="16" max="16" width="13" customWidth="1"/>
  </cols>
  <sheetData>
    <row r="1" spans="1:19" ht="25.5" x14ac:dyDescent="0.35">
      <c r="A1" s="1572" t="s">
        <v>407</v>
      </c>
      <c r="B1" s="1572"/>
      <c r="C1" s="1572"/>
      <c r="D1" s="1572"/>
      <c r="E1" s="1572"/>
      <c r="F1" s="1572"/>
      <c r="G1" s="1572"/>
      <c r="H1" s="1572"/>
      <c r="I1" s="1572"/>
      <c r="J1" s="1572"/>
      <c r="K1" s="1572"/>
      <c r="L1" s="1572"/>
      <c r="M1" s="1572"/>
      <c r="N1" s="1572"/>
      <c r="O1" s="1572"/>
      <c r="P1" s="1161"/>
      <c r="Q1" s="1161"/>
      <c r="R1" s="1161"/>
    </row>
    <row r="2" spans="1:19" ht="25.5" x14ac:dyDescent="0.35">
      <c r="A2" s="1573" t="s">
        <v>15</v>
      </c>
      <c r="B2" s="1573"/>
      <c r="C2" s="1573"/>
      <c r="D2" s="1573"/>
      <c r="E2" s="1573"/>
      <c r="F2" s="1573"/>
      <c r="G2" s="1573"/>
      <c r="H2" s="1573"/>
      <c r="I2" s="1573"/>
      <c r="J2" s="1573"/>
      <c r="K2" s="1573"/>
      <c r="L2" s="1573"/>
      <c r="M2" s="1573"/>
      <c r="N2" s="1573"/>
      <c r="O2" s="1573"/>
      <c r="P2" s="1162"/>
      <c r="Q2" s="1162"/>
      <c r="R2" s="1162"/>
    </row>
    <row r="3" spans="1:19" ht="25.5" x14ac:dyDescent="0.35">
      <c r="A3" s="1573" t="s">
        <v>302</v>
      </c>
      <c r="B3" s="1573"/>
      <c r="C3" s="1573"/>
      <c r="D3" s="1573"/>
      <c r="E3" s="1573"/>
      <c r="F3" s="1573"/>
      <c r="G3" s="1573"/>
      <c r="H3" s="1573"/>
      <c r="I3" s="1573"/>
      <c r="J3" s="1573"/>
      <c r="K3" s="1573"/>
      <c r="L3" s="1573"/>
      <c r="M3" s="1573"/>
      <c r="N3" s="1573"/>
      <c r="O3" s="1573"/>
      <c r="P3" s="1162"/>
      <c r="Q3" s="1162"/>
      <c r="R3" s="1162"/>
    </row>
    <row r="4" spans="1:19" x14ac:dyDescent="0.25">
      <c r="A4" s="1577" t="s">
        <v>409</v>
      </c>
      <c r="B4" s="1577"/>
      <c r="C4" s="1577"/>
      <c r="D4" s="1577"/>
      <c r="E4" s="1577"/>
      <c r="F4" s="1577"/>
      <c r="G4" s="1577"/>
      <c r="H4" s="1577"/>
      <c r="I4" s="1577"/>
      <c r="J4" s="1577"/>
      <c r="K4" s="1577"/>
      <c r="L4" s="1577"/>
      <c r="M4" s="1577"/>
      <c r="N4" s="1577"/>
      <c r="O4" s="1577"/>
      <c r="P4" s="1578"/>
      <c r="Q4" s="1578"/>
      <c r="R4" s="1578"/>
    </row>
    <row r="5" spans="1:19" x14ac:dyDescent="0.25">
      <c r="A5" s="1527" t="s">
        <v>387</v>
      </c>
      <c r="B5" s="1527" t="s">
        <v>4</v>
      </c>
      <c r="C5" s="1527"/>
      <c r="D5" s="1527"/>
      <c r="E5" s="1527" t="s">
        <v>5</v>
      </c>
      <c r="F5" s="1514" t="s">
        <v>6</v>
      </c>
      <c r="G5" s="1515"/>
      <c r="H5" s="1514" t="s">
        <v>7</v>
      </c>
      <c r="I5" s="1515"/>
      <c r="J5" s="1534" t="s">
        <v>8</v>
      </c>
      <c r="K5" s="1527" t="s">
        <v>9</v>
      </c>
      <c r="L5" s="1528" t="s">
        <v>10</v>
      </c>
      <c r="M5" s="1528"/>
      <c r="N5" s="1514" t="s">
        <v>13</v>
      </c>
      <c r="O5" s="1515"/>
      <c r="Q5" s="132"/>
      <c r="R5" s="132"/>
      <c r="S5" s="132"/>
    </row>
    <row r="6" spans="1:19" x14ac:dyDescent="0.25">
      <c r="A6" s="1527"/>
      <c r="B6" s="1527"/>
      <c r="C6" s="1527"/>
      <c r="D6" s="1527"/>
      <c r="E6" s="1527"/>
      <c r="F6" s="1516"/>
      <c r="G6" s="1517"/>
      <c r="H6" s="1516"/>
      <c r="I6" s="1517"/>
      <c r="J6" s="1534"/>
      <c r="K6" s="1527"/>
      <c r="L6" s="827" t="s">
        <v>11</v>
      </c>
      <c r="M6" s="827" t="s">
        <v>12</v>
      </c>
      <c r="N6" s="826" t="s">
        <v>209</v>
      </c>
      <c r="O6" s="826" t="s">
        <v>210</v>
      </c>
    </row>
    <row r="7" spans="1:19" x14ac:dyDescent="0.25">
      <c r="A7" s="841">
        <v>1</v>
      </c>
      <c r="B7" s="1600">
        <v>2</v>
      </c>
      <c r="C7" s="1600"/>
      <c r="D7" s="1600"/>
      <c r="E7" s="841">
        <v>3</v>
      </c>
      <c r="F7" s="1600">
        <v>4</v>
      </c>
      <c r="G7" s="1600"/>
      <c r="H7" s="842">
        <v>5</v>
      </c>
      <c r="I7" s="842">
        <v>6</v>
      </c>
      <c r="J7" s="843">
        <v>7</v>
      </c>
      <c r="K7" s="841">
        <v>8</v>
      </c>
      <c r="L7" s="841">
        <v>9</v>
      </c>
      <c r="M7" s="841">
        <v>10</v>
      </c>
      <c r="N7" s="841">
        <v>9</v>
      </c>
      <c r="O7" s="841">
        <v>10</v>
      </c>
    </row>
    <row r="8" spans="1:19" x14ac:dyDescent="0.25">
      <c r="A8" s="847" t="s">
        <v>388</v>
      </c>
      <c r="B8" s="1601" t="s">
        <v>389</v>
      </c>
      <c r="C8" s="1602"/>
      <c r="D8" s="1603"/>
      <c r="E8" s="847"/>
      <c r="F8" s="847"/>
      <c r="G8" s="847"/>
      <c r="H8" s="847"/>
      <c r="I8" s="847"/>
      <c r="J8" s="848"/>
      <c r="K8" s="847"/>
      <c r="L8" s="847"/>
      <c r="M8" s="847"/>
      <c r="N8" s="847"/>
      <c r="O8" s="847"/>
    </row>
    <row r="9" spans="1:19" x14ac:dyDescent="0.25">
      <c r="A9" s="847"/>
      <c r="B9" s="1604"/>
      <c r="C9" s="1605"/>
      <c r="D9" s="1606"/>
      <c r="E9" s="847"/>
      <c r="F9" s="847"/>
      <c r="G9" s="847"/>
      <c r="H9" s="847"/>
      <c r="I9" s="847"/>
      <c r="J9" s="848"/>
      <c r="K9" s="847"/>
      <c r="L9" s="847"/>
      <c r="M9" s="847"/>
      <c r="N9" s="847"/>
      <c r="O9" s="847"/>
    </row>
    <row r="10" spans="1:19" ht="27.75" customHeight="1" x14ac:dyDescent="0.25">
      <c r="A10" s="849" t="s">
        <v>391</v>
      </c>
      <c r="B10" s="1601" t="s">
        <v>386</v>
      </c>
      <c r="C10" s="1602"/>
      <c r="D10" s="1603"/>
      <c r="E10" s="551"/>
      <c r="F10" s="845"/>
      <c r="G10" s="551"/>
      <c r="H10" s="552"/>
      <c r="I10" s="552"/>
      <c r="J10" s="550"/>
      <c r="K10" s="846"/>
      <c r="L10" s="550"/>
      <c r="M10" s="846"/>
      <c r="N10" s="552"/>
      <c r="O10" s="552"/>
    </row>
    <row r="11" spans="1:19" ht="15.75" customHeight="1" x14ac:dyDescent="0.25">
      <c r="A11" s="849" t="s">
        <v>392</v>
      </c>
      <c r="B11" s="1607" t="s">
        <v>393</v>
      </c>
      <c r="C11" s="1608"/>
      <c r="D11" s="1609"/>
      <c r="E11" s="551"/>
      <c r="F11" s="845"/>
      <c r="G11" s="552"/>
      <c r="H11" s="552"/>
      <c r="I11" s="552"/>
      <c r="J11" s="550"/>
      <c r="K11" s="846"/>
      <c r="L11" s="550"/>
      <c r="M11" s="846"/>
      <c r="N11" s="551"/>
      <c r="O11" s="551"/>
    </row>
    <row r="12" spans="1:19" hidden="1" x14ac:dyDescent="0.25">
      <c r="A12" s="844"/>
      <c r="B12" s="850"/>
      <c r="C12" s="851"/>
      <c r="D12" s="852"/>
      <c r="E12" s="811"/>
      <c r="F12" s="809"/>
      <c r="G12" s="810"/>
      <c r="H12" s="530"/>
      <c r="I12" s="530"/>
      <c r="J12" s="550"/>
      <c r="K12" s="564"/>
      <c r="L12" s="565"/>
      <c r="M12" s="564"/>
      <c r="N12" s="551"/>
      <c r="O12" s="551"/>
    </row>
    <row r="13" spans="1:19" ht="25.5" x14ac:dyDescent="0.25">
      <c r="A13" s="849" t="s">
        <v>394</v>
      </c>
      <c r="B13" s="1607" t="s">
        <v>395</v>
      </c>
      <c r="C13" s="1608"/>
      <c r="D13" s="1609"/>
      <c r="E13" s="551" t="s">
        <v>390</v>
      </c>
      <c r="F13" s="845" t="s">
        <v>206</v>
      </c>
      <c r="G13" s="552" t="s">
        <v>384</v>
      </c>
      <c r="H13" s="552">
        <v>1</v>
      </c>
      <c r="I13" s="552" t="s">
        <v>42</v>
      </c>
      <c r="J13" s="550">
        <v>500000000</v>
      </c>
      <c r="K13" s="846">
        <f>J13*H13</f>
        <v>500000000</v>
      </c>
      <c r="L13" s="550"/>
      <c r="M13" s="846"/>
      <c r="N13" s="551" t="s">
        <v>283</v>
      </c>
      <c r="O13" s="551" t="s">
        <v>385</v>
      </c>
    </row>
    <row r="14" spans="1:19" x14ac:dyDescent="0.25">
      <c r="A14" s="812"/>
      <c r="B14" s="1610"/>
      <c r="C14" s="1610"/>
      <c r="D14" s="1610"/>
      <c r="E14" s="1610"/>
      <c r="F14" s="1610"/>
      <c r="G14" s="1610"/>
      <c r="H14" s="813"/>
      <c r="I14" s="814"/>
      <c r="J14" s="853"/>
      <c r="K14" s="813"/>
      <c r="L14" s="813"/>
      <c r="M14" s="813"/>
      <c r="N14" s="1188">
        <f>K13*4%</f>
        <v>20000000</v>
      </c>
      <c r="O14" s="1188">
        <f>K13*3%</f>
        <v>15000000</v>
      </c>
    </row>
    <row r="16" spans="1:19" ht="15.75" x14ac:dyDescent="0.25">
      <c r="H16" s="816"/>
      <c r="K16" s="375"/>
      <c r="L16" s="1537" t="s">
        <v>396</v>
      </c>
      <c r="M16" s="1537"/>
      <c r="N16" s="1537"/>
      <c r="O16" s="1537"/>
    </row>
    <row r="17" spans="4:15" ht="18.75" x14ac:dyDescent="0.3">
      <c r="D17" s="1404"/>
      <c r="E17" s="1404"/>
      <c r="F17" s="81"/>
      <c r="G17" s="81"/>
      <c r="H17" s="824"/>
      <c r="I17" s="824"/>
      <c r="J17" s="83"/>
      <c r="K17" s="372"/>
      <c r="L17" s="1535" t="s">
        <v>298</v>
      </c>
      <c r="M17" s="1535"/>
      <c r="N17" s="1535"/>
      <c r="O17" s="1535"/>
    </row>
    <row r="18" spans="4:15" ht="18.75" x14ac:dyDescent="0.3">
      <c r="D18" s="81"/>
      <c r="E18" s="81"/>
      <c r="F18" s="81"/>
      <c r="G18" s="81"/>
      <c r="H18" s="824"/>
      <c r="I18" s="824"/>
      <c r="J18" s="83"/>
      <c r="K18" s="370"/>
      <c r="L18" s="371"/>
      <c r="M18" s="370"/>
      <c r="N18" s="371"/>
    </row>
    <row r="19" spans="4:15" ht="18.75" x14ac:dyDescent="0.3">
      <c r="D19" s="81"/>
      <c r="E19" s="81"/>
      <c r="F19" s="81"/>
      <c r="G19" s="81"/>
      <c r="H19" s="824"/>
      <c r="I19" s="824"/>
      <c r="J19" s="83"/>
      <c r="K19" s="370"/>
      <c r="L19" s="370"/>
      <c r="M19" s="370"/>
      <c r="N19" s="370"/>
      <c r="O19" s="171"/>
    </row>
    <row r="20" spans="4:15" ht="18.75" x14ac:dyDescent="0.3">
      <c r="D20" s="1395"/>
      <c r="E20" s="1395"/>
      <c r="F20" s="81"/>
      <c r="G20" s="81"/>
      <c r="H20" s="824"/>
      <c r="I20" s="824"/>
      <c r="J20" s="83"/>
      <c r="K20" s="374"/>
      <c r="L20" s="1536" t="s">
        <v>299</v>
      </c>
      <c r="M20" s="1536"/>
      <c r="N20" s="1536"/>
      <c r="O20" s="1536"/>
    </row>
    <row r="21" spans="4:15" ht="18.75" x14ac:dyDescent="0.3">
      <c r="D21" s="1405"/>
      <c r="E21" s="1405"/>
      <c r="F21" s="81"/>
      <c r="G21" s="81"/>
      <c r="H21" s="824"/>
      <c r="I21" s="824"/>
      <c r="J21" s="83"/>
      <c r="K21" s="375"/>
      <c r="L21" s="1537" t="s">
        <v>300</v>
      </c>
      <c r="M21" s="1537"/>
      <c r="N21" s="1537"/>
      <c r="O21" s="1537"/>
    </row>
    <row r="22" spans="4:15" ht="18.75" x14ac:dyDescent="0.3">
      <c r="D22" s="81"/>
      <c r="E22" s="81"/>
      <c r="F22" s="81"/>
      <c r="G22" s="81"/>
      <c r="H22" s="824"/>
      <c r="I22" s="824"/>
      <c r="J22" s="83"/>
      <c r="K22" s="81"/>
      <c r="L22" s="81"/>
      <c r="M22" s="81"/>
    </row>
    <row r="23" spans="4:15" s="291" customFormat="1" x14ac:dyDescent="0.25">
      <c r="G23" s="629"/>
      <c r="H23" s="629"/>
      <c r="I23" s="629"/>
      <c r="J23" s="629"/>
      <c r="N23" s="170"/>
      <c r="O23" s="170"/>
    </row>
    <row r="24" spans="4:15" s="291" customFormat="1" x14ac:dyDescent="0.25">
      <c r="H24" s="630"/>
      <c r="I24" s="630"/>
      <c r="J24" s="8"/>
      <c r="L24" s="655"/>
      <c r="M24" s="656"/>
      <c r="N24" s="170"/>
      <c r="O24" s="170"/>
    </row>
    <row r="25" spans="4:15" s="291" customFormat="1" x14ac:dyDescent="0.25">
      <c r="H25" s="630"/>
      <c r="I25" s="630"/>
      <c r="J25" s="8"/>
      <c r="L25" s="657"/>
      <c r="M25" s="658"/>
      <c r="N25" s="170"/>
      <c r="O25" s="624"/>
    </row>
    <row r="26" spans="4:15" s="291" customFormat="1" x14ac:dyDescent="0.25">
      <c r="H26" s="630"/>
      <c r="I26" s="630"/>
      <c r="J26" s="8"/>
      <c r="L26" s="655"/>
      <c r="M26" s="655"/>
      <c r="N26" s="300"/>
    </row>
    <row r="27" spans="4:15" s="291" customFormat="1" x14ac:dyDescent="0.25">
      <c r="H27" s="630"/>
      <c r="I27" s="630"/>
      <c r="J27" s="8"/>
      <c r="L27" s="657"/>
      <c r="M27" s="659"/>
      <c r="N27" s="631"/>
      <c r="O27" s="631"/>
    </row>
    <row r="28" spans="4:15" s="291" customFormat="1" x14ac:dyDescent="0.25">
      <c r="G28" s="632"/>
      <c r="H28" s="632"/>
      <c r="I28" s="632"/>
      <c r="J28" s="632"/>
    </row>
  </sheetData>
  <mergeCells count="27">
    <mergeCell ref="A1:O1"/>
    <mergeCell ref="A2:O2"/>
    <mergeCell ref="A3:O3"/>
    <mergeCell ref="A4:R4"/>
    <mergeCell ref="A5:A6"/>
    <mergeCell ref="B5:D6"/>
    <mergeCell ref="E5:E6"/>
    <mergeCell ref="F5:G6"/>
    <mergeCell ref="H5:I6"/>
    <mergeCell ref="J5:J6"/>
    <mergeCell ref="K5:K6"/>
    <mergeCell ref="L5:M5"/>
    <mergeCell ref="N5:O5"/>
    <mergeCell ref="B7:D7"/>
    <mergeCell ref="F7:G7"/>
    <mergeCell ref="D21:E21"/>
    <mergeCell ref="L21:O21"/>
    <mergeCell ref="B8:D9"/>
    <mergeCell ref="B10:D10"/>
    <mergeCell ref="B11:D11"/>
    <mergeCell ref="B13:D13"/>
    <mergeCell ref="B14:G14"/>
    <mergeCell ref="L16:O16"/>
    <mergeCell ref="D17:E17"/>
    <mergeCell ref="L17:O17"/>
    <mergeCell ref="D20:E20"/>
    <mergeCell ref="L20:O20"/>
  </mergeCells>
  <pageMargins left="0.70866141732283472" right="0.70866141732283472" top="0.74803149606299213" bottom="0.74803149606299213" header="0.31496062992125984" footer="0.31496062992125984"/>
  <pageSetup paperSize="5" scale="7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T27"/>
  <sheetViews>
    <sheetView view="pageBreakPreview" topLeftCell="A2" zoomScaleSheetLayoutView="100" workbookViewId="0">
      <selection activeCell="C14" sqref="C14"/>
    </sheetView>
  </sheetViews>
  <sheetFormatPr defaultRowHeight="15.75" x14ac:dyDescent="0.25"/>
  <cols>
    <col min="1" max="1" width="9.28515625" style="370" customWidth="1"/>
    <col min="2" max="2" width="19.42578125" style="370" customWidth="1"/>
    <col min="3" max="3" width="23" style="370" customWidth="1"/>
    <col min="4" max="4" width="14.85546875" style="370" customWidth="1"/>
    <col min="5" max="5" width="14.5703125" style="370" customWidth="1"/>
    <col min="6" max="6" width="15.28515625" style="370" customWidth="1"/>
    <col min="7" max="7" width="18" style="370" customWidth="1"/>
    <col min="8" max="8" width="17.7109375" style="370" customWidth="1"/>
    <col min="9" max="9" width="25.5703125" style="370" customWidth="1"/>
    <col min="10" max="12" width="12.7109375" style="370" customWidth="1"/>
    <col min="13" max="13" width="9.140625" style="370" customWidth="1"/>
    <col min="14" max="16384" width="9.140625" style="370"/>
  </cols>
  <sheetData>
    <row r="2" spans="1:20" x14ac:dyDescent="0.25">
      <c r="A2" s="1615" t="s">
        <v>475</v>
      </c>
      <c r="B2" s="1615"/>
      <c r="C2" s="1615"/>
      <c r="D2" s="1615"/>
      <c r="E2" s="1615"/>
      <c r="F2" s="1615"/>
      <c r="G2" s="1615"/>
      <c r="H2" s="1615"/>
      <c r="I2" s="1615"/>
      <c r="J2" s="1615"/>
      <c r="K2" s="1615"/>
      <c r="L2" s="1615"/>
    </row>
    <row r="3" spans="1:20" x14ac:dyDescent="0.25">
      <c r="A3" s="1615"/>
      <c r="B3" s="1615"/>
      <c r="C3" s="1615"/>
      <c r="D3" s="1615"/>
      <c r="E3" s="1615"/>
      <c r="F3" s="1615"/>
      <c r="G3" s="1615"/>
      <c r="H3" s="1615"/>
      <c r="I3" s="1615"/>
      <c r="J3" s="1615"/>
      <c r="K3" s="1615"/>
      <c r="L3" s="1615"/>
      <c r="M3" s="375"/>
      <c r="N3" s="375"/>
      <c r="O3" s="375"/>
      <c r="P3" s="375"/>
      <c r="Q3" s="375"/>
      <c r="R3" s="375"/>
      <c r="S3" s="375"/>
      <c r="T3" s="375"/>
    </row>
    <row r="4" spans="1:20" x14ac:dyDescent="0.25">
      <c r="B4" s="375"/>
      <c r="C4" s="375"/>
      <c r="D4" s="375"/>
      <c r="E4" s="375"/>
      <c r="F4" s="375"/>
      <c r="G4" s="375"/>
      <c r="H4" s="375"/>
      <c r="I4" s="375"/>
      <c r="J4" s="375"/>
      <c r="K4" s="375"/>
      <c r="L4" s="375"/>
      <c r="M4" s="375"/>
      <c r="N4" s="375"/>
      <c r="O4" s="375"/>
      <c r="P4" s="375"/>
      <c r="Q4" s="375"/>
      <c r="R4" s="375"/>
      <c r="S4" s="375"/>
      <c r="T4" s="375"/>
    </row>
    <row r="5" spans="1:20" x14ac:dyDescent="0.25">
      <c r="A5" s="1612" t="s">
        <v>420</v>
      </c>
      <c r="B5" s="1612" t="s">
        <v>410</v>
      </c>
      <c r="C5" s="1616" t="s">
        <v>412</v>
      </c>
      <c r="D5" s="1613" t="s">
        <v>421</v>
      </c>
      <c r="E5" s="1614"/>
      <c r="F5" s="1612" t="s">
        <v>414</v>
      </c>
      <c r="G5" s="1616" t="s">
        <v>416</v>
      </c>
      <c r="H5" s="1616"/>
      <c r="I5" s="1617" t="s">
        <v>418</v>
      </c>
      <c r="J5" s="1612" t="s">
        <v>467</v>
      </c>
      <c r="K5" s="1612"/>
      <c r="L5" s="1612"/>
      <c r="M5" s="1611"/>
      <c r="N5" s="874"/>
      <c r="O5" s="874"/>
      <c r="P5" s="874"/>
      <c r="Q5" s="874"/>
      <c r="R5" s="874"/>
      <c r="S5" s="874"/>
      <c r="T5" s="874"/>
    </row>
    <row r="6" spans="1:20" x14ac:dyDescent="0.25">
      <c r="A6" s="1612"/>
      <c r="B6" s="1612"/>
      <c r="C6" s="1616"/>
      <c r="D6" s="1223" t="s">
        <v>423</v>
      </c>
      <c r="E6" s="1223" t="s">
        <v>422</v>
      </c>
      <c r="F6" s="1612"/>
      <c r="G6" s="1223" t="s">
        <v>209</v>
      </c>
      <c r="H6" s="1223" t="s">
        <v>417</v>
      </c>
      <c r="I6" s="1617"/>
      <c r="J6" s="1225" t="s">
        <v>468</v>
      </c>
      <c r="K6" s="1225" t="s">
        <v>469</v>
      </c>
      <c r="L6" s="1224" t="s">
        <v>470</v>
      </c>
      <c r="M6" s="1611"/>
      <c r="N6" s="1215"/>
      <c r="O6" s="1215"/>
      <c r="P6" s="1215"/>
      <c r="Q6" s="1215"/>
      <c r="R6" s="1215"/>
      <c r="S6" s="1215"/>
    </row>
    <row r="7" spans="1:20" x14ac:dyDescent="0.25">
      <c r="A7" s="1233">
        <v>1</v>
      </c>
      <c r="B7" s="1233">
        <v>2</v>
      </c>
      <c r="C7" s="1234">
        <v>3</v>
      </c>
      <c r="D7" s="1234">
        <v>4</v>
      </c>
      <c r="E7" s="1234">
        <v>5</v>
      </c>
      <c r="F7" s="1233">
        <v>6</v>
      </c>
      <c r="G7" s="1234">
        <v>7</v>
      </c>
      <c r="H7" s="1234">
        <v>8</v>
      </c>
      <c r="I7" s="1233">
        <v>9</v>
      </c>
      <c r="J7" s="1233">
        <v>10</v>
      </c>
      <c r="K7" s="1233">
        <v>11</v>
      </c>
      <c r="L7" s="1233">
        <v>12</v>
      </c>
      <c r="M7" s="1257"/>
      <c r="N7" s="1215"/>
      <c r="O7" s="1215"/>
      <c r="P7" s="1215"/>
      <c r="Q7" s="1215"/>
      <c r="R7" s="1215"/>
      <c r="S7" s="1215"/>
    </row>
    <row r="8" spans="1:20" x14ac:dyDescent="0.25">
      <c r="A8" s="1229">
        <v>1</v>
      </c>
      <c r="B8" s="1230" t="s">
        <v>411</v>
      </c>
      <c r="C8" s="1231" t="s">
        <v>413</v>
      </c>
      <c r="D8" s="1231" t="s">
        <v>425</v>
      </c>
      <c r="E8" s="1231" t="s">
        <v>452</v>
      </c>
      <c r="F8" s="1232" t="s">
        <v>415</v>
      </c>
      <c r="G8" s="1232" t="s">
        <v>272</v>
      </c>
      <c r="H8" s="1232" t="s">
        <v>226</v>
      </c>
      <c r="I8" s="1228" t="s">
        <v>419</v>
      </c>
      <c r="J8" s="1235" t="s">
        <v>474</v>
      </c>
      <c r="K8" s="1235" t="s">
        <v>474</v>
      </c>
      <c r="L8" s="1236"/>
    </row>
    <row r="9" spans="1:20" x14ac:dyDescent="0.25">
      <c r="A9" s="1221">
        <v>2</v>
      </c>
      <c r="B9" s="1219" t="s">
        <v>411</v>
      </c>
      <c r="C9" s="1216" t="s">
        <v>424</v>
      </c>
      <c r="D9" s="1216" t="s">
        <v>425</v>
      </c>
      <c r="E9" s="1216" t="s">
        <v>426</v>
      </c>
      <c r="F9" s="1216" t="s">
        <v>415</v>
      </c>
      <c r="G9" s="1216" t="s">
        <v>272</v>
      </c>
      <c r="H9" s="1216" t="s">
        <v>226</v>
      </c>
      <c r="I9" s="1226" t="s">
        <v>419</v>
      </c>
      <c r="J9" s="1237" t="s">
        <v>474</v>
      </c>
      <c r="K9" s="1237" t="s">
        <v>474</v>
      </c>
      <c r="L9" s="1238"/>
    </row>
    <row r="10" spans="1:20" x14ac:dyDescent="0.25">
      <c r="A10" s="1221">
        <v>3</v>
      </c>
      <c r="B10" s="1219" t="s">
        <v>427</v>
      </c>
      <c r="C10" s="1216" t="s">
        <v>428</v>
      </c>
      <c r="D10" s="1216" t="s">
        <v>425</v>
      </c>
      <c r="E10" s="1216" t="s">
        <v>429</v>
      </c>
      <c r="F10" s="1216" t="s">
        <v>477</v>
      </c>
      <c r="G10" s="1216" t="s">
        <v>272</v>
      </c>
      <c r="H10" s="1216" t="s">
        <v>226</v>
      </c>
      <c r="I10" s="1226" t="s">
        <v>419</v>
      </c>
      <c r="J10" s="1237" t="s">
        <v>474</v>
      </c>
      <c r="K10" s="1237" t="s">
        <v>474</v>
      </c>
      <c r="L10" s="1238"/>
    </row>
    <row r="11" spans="1:20" x14ac:dyDescent="0.25">
      <c r="A11" s="1221">
        <v>4</v>
      </c>
      <c r="B11" s="1219" t="s">
        <v>430</v>
      </c>
      <c r="C11" s="1216" t="s">
        <v>431</v>
      </c>
      <c r="D11" s="1216" t="s">
        <v>425</v>
      </c>
      <c r="E11" s="1216" t="s">
        <v>432</v>
      </c>
      <c r="F11" s="1216" t="s">
        <v>433</v>
      </c>
      <c r="G11" s="1216" t="s">
        <v>434</v>
      </c>
      <c r="H11" s="1216" t="s">
        <v>226</v>
      </c>
      <c r="I11" s="1226" t="s">
        <v>419</v>
      </c>
      <c r="J11" s="1237" t="s">
        <v>474</v>
      </c>
      <c r="K11" s="1237" t="s">
        <v>474</v>
      </c>
      <c r="L11" s="1238"/>
    </row>
    <row r="12" spans="1:20" x14ac:dyDescent="0.25">
      <c r="A12" s="1221">
        <v>5</v>
      </c>
      <c r="B12" s="1219" t="s">
        <v>435</v>
      </c>
      <c r="C12" s="1216" t="s">
        <v>436</v>
      </c>
      <c r="D12" s="1216" t="s">
        <v>425</v>
      </c>
      <c r="E12" s="1216" t="s">
        <v>432</v>
      </c>
      <c r="F12" s="1216" t="s">
        <v>437</v>
      </c>
      <c r="G12" s="1216" t="s">
        <v>438</v>
      </c>
      <c r="H12" s="1216" t="s">
        <v>214</v>
      </c>
      <c r="I12" s="1226" t="s">
        <v>419</v>
      </c>
      <c r="J12" s="1237" t="s">
        <v>474</v>
      </c>
      <c r="K12" s="1237" t="s">
        <v>474</v>
      </c>
      <c r="L12" s="1238"/>
    </row>
    <row r="13" spans="1:20" x14ac:dyDescent="0.25">
      <c r="A13" s="1221">
        <v>6</v>
      </c>
      <c r="B13" s="1219"/>
      <c r="C13" s="1216" t="s">
        <v>476</v>
      </c>
      <c r="D13" s="1216" t="s">
        <v>439</v>
      </c>
      <c r="E13" s="1216" t="s">
        <v>452</v>
      </c>
      <c r="F13" s="1216"/>
      <c r="G13" s="1216" t="s">
        <v>283</v>
      </c>
      <c r="H13" s="1216" t="s">
        <v>385</v>
      </c>
      <c r="I13" s="1226" t="s">
        <v>419</v>
      </c>
      <c r="J13" s="1237"/>
      <c r="K13" s="1237"/>
      <c r="L13" s="1238" t="s">
        <v>474</v>
      </c>
    </row>
    <row r="14" spans="1:20" x14ac:dyDescent="0.25">
      <c r="A14" s="1221">
        <v>7</v>
      </c>
      <c r="B14" s="1219"/>
      <c r="C14" s="1216" t="s">
        <v>440</v>
      </c>
      <c r="D14" s="1216" t="s">
        <v>425</v>
      </c>
      <c r="E14" s="1216" t="s">
        <v>432</v>
      </c>
      <c r="F14" s="1216" t="s">
        <v>478</v>
      </c>
      <c r="G14" s="1216" t="s">
        <v>441</v>
      </c>
      <c r="H14" s="1216" t="s">
        <v>226</v>
      </c>
      <c r="I14" s="1226" t="s">
        <v>419</v>
      </c>
      <c r="J14" s="1237" t="s">
        <v>474</v>
      </c>
      <c r="K14" s="1237" t="s">
        <v>474</v>
      </c>
      <c r="L14" s="1238"/>
    </row>
    <row r="15" spans="1:20" x14ac:dyDescent="0.25">
      <c r="A15" s="1221">
        <v>8</v>
      </c>
      <c r="B15" s="1219" t="s">
        <v>449</v>
      </c>
      <c r="C15" s="1216" t="s">
        <v>442</v>
      </c>
      <c r="D15" s="1216" t="s">
        <v>425</v>
      </c>
      <c r="E15" s="1216" t="s">
        <v>443</v>
      </c>
      <c r="F15" s="1216" t="s">
        <v>444</v>
      </c>
      <c r="G15" s="1216" t="s">
        <v>441</v>
      </c>
      <c r="H15" s="1216" t="s">
        <v>226</v>
      </c>
      <c r="I15" s="1226" t="s">
        <v>419</v>
      </c>
      <c r="J15" s="1237" t="s">
        <v>474</v>
      </c>
      <c r="K15" s="1237" t="s">
        <v>474</v>
      </c>
      <c r="L15" s="1238"/>
    </row>
    <row r="16" spans="1:20" x14ac:dyDescent="0.25">
      <c r="A16" s="1221">
        <v>9</v>
      </c>
      <c r="B16" s="1219"/>
      <c r="C16" s="1216" t="s">
        <v>445</v>
      </c>
      <c r="D16" s="1216" t="s">
        <v>425</v>
      </c>
      <c r="E16" s="1216" t="s">
        <v>432</v>
      </c>
      <c r="F16" s="1216" t="s">
        <v>446</v>
      </c>
      <c r="G16" s="1216" t="s">
        <v>447</v>
      </c>
      <c r="H16" s="1216" t="s">
        <v>223</v>
      </c>
      <c r="I16" s="1226" t="s">
        <v>448</v>
      </c>
      <c r="J16" s="1237" t="s">
        <v>474</v>
      </c>
      <c r="K16" s="1237" t="s">
        <v>474</v>
      </c>
      <c r="L16" s="1238"/>
    </row>
    <row r="17" spans="1:12" x14ac:dyDescent="0.25">
      <c r="A17" s="1221">
        <v>10</v>
      </c>
      <c r="B17" s="1219"/>
      <c r="C17" s="1216" t="s">
        <v>445</v>
      </c>
      <c r="D17" s="1216" t="s">
        <v>425</v>
      </c>
      <c r="E17" s="1216" t="s">
        <v>429</v>
      </c>
      <c r="F17" s="1216" t="s">
        <v>450</v>
      </c>
      <c r="G17" s="1216" t="s">
        <v>232</v>
      </c>
      <c r="H17" s="1216" t="s">
        <v>233</v>
      </c>
      <c r="I17" s="1226" t="s">
        <v>448</v>
      </c>
      <c r="J17" s="1237" t="s">
        <v>474</v>
      </c>
      <c r="K17" s="1237" t="s">
        <v>474</v>
      </c>
      <c r="L17" s="1238"/>
    </row>
    <row r="18" spans="1:12" x14ac:dyDescent="0.25">
      <c r="A18" s="1221">
        <v>11</v>
      </c>
      <c r="B18" s="1219"/>
      <c r="C18" s="1216" t="s">
        <v>451</v>
      </c>
      <c r="D18" s="1216" t="s">
        <v>439</v>
      </c>
      <c r="E18" s="1216" t="s">
        <v>461</v>
      </c>
      <c r="F18" s="1216" t="s">
        <v>450</v>
      </c>
      <c r="G18" s="1216" t="s">
        <v>232</v>
      </c>
      <c r="H18" s="1216" t="s">
        <v>233</v>
      </c>
      <c r="I18" s="1226" t="s">
        <v>448</v>
      </c>
      <c r="J18" s="1237"/>
      <c r="K18" s="1237"/>
      <c r="L18" s="1238" t="s">
        <v>474</v>
      </c>
    </row>
    <row r="19" spans="1:12" x14ac:dyDescent="0.25">
      <c r="A19" s="1221">
        <v>12</v>
      </c>
      <c r="B19" s="1219"/>
      <c r="C19" s="1216" t="s">
        <v>453</v>
      </c>
      <c r="D19" s="1216" t="s">
        <v>439</v>
      </c>
      <c r="E19" s="1216" t="s">
        <v>461</v>
      </c>
      <c r="F19" s="1216" t="s">
        <v>450</v>
      </c>
      <c r="G19" s="1216" t="s">
        <v>232</v>
      </c>
      <c r="H19" s="1216" t="s">
        <v>233</v>
      </c>
      <c r="I19" s="1226" t="s">
        <v>448</v>
      </c>
      <c r="J19" s="1237"/>
      <c r="K19" s="1237"/>
      <c r="L19" s="1238" t="s">
        <v>474</v>
      </c>
    </row>
    <row r="20" spans="1:12" x14ac:dyDescent="0.25">
      <c r="A20" s="1221">
        <v>13</v>
      </c>
      <c r="B20" s="1219"/>
      <c r="C20" s="1216" t="s">
        <v>454</v>
      </c>
      <c r="D20" s="1216" t="s">
        <v>439</v>
      </c>
      <c r="E20" s="1216" t="s">
        <v>429</v>
      </c>
      <c r="F20" s="1216" t="s">
        <v>450</v>
      </c>
      <c r="G20" s="1216" t="s">
        <v>232</v>
      </c>
      <c r="H20" s="1216" t="s">
        <v>233</v>
      </c>
      <c r="I20" s="1226" t="s">
        <v>448</v>
      </c>
      <c r="J20" s="1237"/>
      <c r="K20" s="1237"/>
      <c r="L20" s="1238" t="s">
        <v>474</v>
      </c>
    </row>
    <row r="21" spans="1:12" x14ac:dyDescent="0.25">
      <c r="A21" s="1221">
        <v>14</v>
      </c>
      <c r="B21" s="1219"/>
      <c r="C21" s="1216" t="s">
        <v>471</v>
      </c>
      <c r="D21" s="1216" t="s">
        <v>482</v>
      </c>
      <c r="E21" s="1216" t="s">
        <v>483</v>
      </c>
      <c r="F21" s="1216" t="s">
        <v>450</v>
      </c>
      <c r="G21" s="1216" t="s">
        <v>232</v>
      </c>
      <c r="H21" s="1216" t="s">
        <v>233</v>
      </c>
      <c r="I21" s="1226" t="s">
        <v>448</v>
      </c>
      <c r="J21" s="1237" t="s">
        <v>474</v>
      </c>
      <c r="K21" s="1237" t="s">
        <v>474</v>
      </c>
      <c r="L21" s="1238" t="s">
        <v>474</v>
      </c>
    </row>
    <row r="22" spans="1:12" x14ac:dyDescent="0.25">
      <c r="A22" s="1221">
        <v>15</v>
      </c>
      <c r="B22" s="1219"/>
      <c r="C22" s="1216" t="s">
        <v>472</v>
      </c>
      <c r="D22" s="1216" t="s">
        <v>482</v>
      </c>
      <c r="E22" s="1216" t="s">
        <v>483</v>
      </c>
      <c r="F22" s="1216" t="s">
        <v>450</v>
      </c>
      <c r="G22" s="1216" t="s">
        <v>232</v>
      </c>
      <c r="H22" s="1216" t="s">
        <v>233</v>
      </c>
      <c r="I22" s="1226" t="s">
        <v>448</v>
      </c>
      <c r="J22" s="1237" t="s">
        <v>474</v>
      </c>
      <c r="K22" s="1237" t="s">
        <v>474</v>
      </c>
      <c r="L22" s="1238" t="s">
        <v>474</v>
      </c>
    </row>
    <row r="23" spans="1:12" x14ac:dyDescent="0.25">
      <c r="A23" s="1221">
        <v>16</v>
      </c>
      <c r="B23" s="1219"/>
      <c r="C23" s="1216" t="s">
        <v>473</v>
      </c>
      <c r="D23" s="1216" t="s">
        <v>482</v>
      </c>
      <c r="E23" s="1216" t="s">
        <v>483</v>
      </c>
      <c r="F23" s="1216" t="s">
        <v>450</v>
      </c>
      <c r="G23" s="1216" t="s">
        <v>232</v>
      </c>
      <c r="H23" s="1216" t="s">
        <v>233</v>
      </c>
      <c r="I23" s="1226" t="s">
        <v>448</v>
      </c>
      <c r="J23" s="1237" t="s">
        <v>474</v>
      </c>
      <c r="K23" s="1237" t="s">
        <v>474</v>
      </c>
      <c r="L23" s="1238" t="s">
        <v>474</v>
      </c>
    </row>
    <row r="24" spans="1:12" x14ac:dyDescent="0.25">
      <c r="A24" s="1221">
        <v>17</v>
      </c>
      <c r="B24" s="1219" t="s">
        <v>455</v>
      </c>
      <c r="C24" s="1216" t="s">
        <v>456</v>
      </c>
      <c r="D24" s="1216" t="s">
        <v>425</v>
      </c>
      <c r="E24" s="1216" t="s">
        <v>461</v>
      </c>
      <c r="F24" s="1216" t="s">
        <v>457</v>
      </c>
      <c r="G24" s="1216" t="s">
        <v>458</v>
      </c>
      <c r="H24" s="1216" t="s">
        <v>260</v>
      </c>
      <c r="I24" s="1226" t="s">
        <v>448</v>
      </c>
      <c r="J24" s="1237" t="s">
        <v>474</v>
      </c>
      <c r="K24" s="1237" t="s">
        <v>474</v>
      </c>
      <c r="L24" s="1238" t="s">
        <v>474</v>
      </c>
    </row>
    <row r="25" spans="1:12" x14ac:dyDescent="0.25">
      <c r="A25" s="1221">
        <v>18</v>
      </c>
      <c r="B25" s="1219" t="s">
        <v>460</v>
      </c>
      <c r="C25" s="1216" t="s">
        <v>464</v>
      </c>
      <c r="D25" s="1216" t="s">
        <v>439</v>
      </c>
      <c r="E25" s="1216" t="s">
        <v>480</v>
      </c>
      <c r="F25" s="1216" t="s">
        <v>463</v>
      </c>
      <c r="G25" s="1216" t="s">
        <v>232</v>
      </c>
      <c r="H25" s="1216" t="s">
        <v>233</v>
      </c>
      <c r="I25" s="1226" t="s">
        <v>448</v>
      </c>
      <c r="J25" s="1237"/>
      <c r="K25" s="1237"/>
      <c r="L25" s="1238" t="s">
        <v>474</v>
      </c>
    </row>
    <row r="26" spans="1:12" x14ac:dyDescent="0.25">
      <c r="A26" s="1221">
        <v>19</v>
      </c>
      <c r="B26" s="1219" t="s">
        <v>459</v>
      </c>
      <c r="C26" s="1216" t="s">
        <v>462</v>
      </c>
      <c r="D26" s="1216" t="s">
        <v>439</v>
      </c>
      <c r="E26" s="1216" t="s">
        <v>481</v>
      </c>
      <c r="F26" s="1216" t="s">
        <v>465</v>
      </c>
      <c r="G26" s="1216" t="s">
        <v>466</v>
      </c>
      <c r="H26" s="1216" t="s">
        <v>233</v>
      </c>
      <c r="I26" s="1226" t="s">
        <v>448</v>
      </c>
      <c r="J26" s="1237"/>
      <c r="K26" s="1237"/>
      <c r="L26" s="1238" t="s">
        <v>474</v>
      </c>
    </row>
    <row r="27" spans="1:12" x14ac:dyDescent="0.25">
      <c r="A27" s="1222"/>
      <c r="B27" s="1220"/>
      <c r="C27" s="1217"/>
      <c r="D27" s="1217"/>
      <c r="E27" s="1217"/>
      <c r="F27" s="1217"/>
      <c r="G27" s="1217"/>
      <c r="H27" s="1217"/>
      <c r="I27" s="1227"/>
      <c r="J27" s="1227"/>
      <c r="K27" s="1227"/>
      <c r="L27" s="1218"/>
    </row>
  </sheetData>
  <mergeCells count="10">
    <mergeCell ref="M5:M6"/>
    <mergeCell ref="A5:A6"/>
    <mergeCell ref="D5:E5"/>
    <mergeCell ref="A2:L3"/>
    <mergeCell ref="J5:L5"/>
    <mergeCell ref="G5:H5"/>
    <mergeCell ref="B5:B6"/>
    <mergeCell ref="C5:C6"/>
    <mergeCell ref="F5:F6"/>
    <mergeCell ref="I5:I6"/>
  </mergeCells>
  <pageMargins left="0.70866141732283472" right="0.70866141732283472" top="0.74803149606299213" bottom="0.74803149606299213" header="0.31496062992125984" footer="0.31496062992125984"/>
  <pageSetup paperSize="5" scale="7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B1:R37"/>
  <sheetViews>
    <sheetView topLeftCell="A2" workbookViewId="0">
      <pane ySplit="1260" topLeftCell="A4" activePane="bottomLeft"/>
      <selection activeCell="A2" sqref="A1:XFD1048576"/>
      <selection pane="bottomLeft" activeCell="M4" sqref="M4"/>
    </sheetView>
  </sheetViews>
  <sheetFormatPr defaultRowHeight="12.75" x14ac:dyDescent="0.25"/>
  <cols>
    <col min="1" max="1" width="4.28515625" style="1285" customWidth="1"/>
    <col min="2" max="2" width="9.140625" style="1285"/>
    <col min="3" max="3" width="19.85546875" style="1285" customWidth="1"/>
    <col min="4" max="4" width="15" style="1285" customWidth="1"/>
    <col min="5" max="5" width="7.85546875" style="1285" customWidth="1"/>
    <col min="6" max="6" width="8.5703125" style="1285" customWidth="1"/>
    <col min="7" max="7" width="13.42578125" style="1285" customWidth="1"/>
    <col min="8" max="8" width="16.140625" style="1285" customWidth="1"/>
    <col min="9" max="9" width="12.5703125" style="1285" customWidth="1"/>
    <col min="10" max="10" width="11.7109375" style="1285" customWidth="1"/>
    <col min="11" max="11" width="12.5703125" style="1285" customWidth="1"/>
    <col min="12" max="12" width="10.7109375" style="1285" hidden="1" customWidth="1"/>
    <col min="13" max="13" width="13.5703125" style="1285" customWidth="1"/>
    <col min="14" max="14" width="11.5703125" style="1285" hidden="1" customWidth="1"/>
    <col min="15" max="15" width="14" style="1285" hidden="1" customWidth="1"/>
    <col min="16" max="16" width="12.28515625" style="1285" hidden="1" customWidth="1"/>
    <col min="17" max="17" width="13.28515625" style="1285" hidden="1" customWidth="1"/>
    <col min="18" max="18" width="11.85546875" style="1285" customWidth="1"/>
    <col min="19" max="16384" width="9.140625" style="1285"/>
  </cols>
  <sheetData>
    <row r="1" spans="2:18" ht="15.75" customHeight="1" x14ac:dyDescent="0.25">
      <c r="B1" s="1625" t="s">
        <v>561</v>
      </c>
      <c r="C1" s="1625"/>
      <c r="D1" s="1625"/>
      <c r="E1" s="1625"/>
      <c r="F1" s="1625"/>
      <c r="G1" s="1625"/>
      <c r="H1" s="1625"/>
      <c r="I1" s="1625"/>
      <c r="J1" s="1625"/>
      <c r="K1" s="1625"/>
      <c r="L1" s="1625"/>
      <c r="M1" s="1625"/>
      <c r="N1" s="1625"/>
      <c r="O1" s="1625"/>
      <c r="P1" s="1625"/>
      <c r="Q1" s="1625"/>
      <c r="R1" s="1625"/>
    </row>
    <row r="2" spans="2:18" ht="22.5" customHeight="1" x14ac:dyDescent="0.25">
      <c r="B2" s="1626"/>
      <c r="C2" s="1626"/>
      <c r="D2" s="1626"/>
      <c r="E2" s="1626"/>
      <c r="F2" s="1626"/>
      <c r="G2" s="1626"/>
      <c r="H2" s="1626"/>
      <c r="I2" s="1626"/>
      <c r="J2" s="1626"/>
      <c r="K2" s="1626"/>
      <c r="L2" s="1626"/>
      <c r="M2" s="1626"/>
      <c r="N2" s="1626"/>
      <c r="O2" s="1626"/>
      <c r="P2" s="1626"/>
      <c r="Q2" s="1626"/>
      <c r="R2" s="1626"/>
    </row>
    <row r="3" spans="2:18" x14ac:dyDescent="0.25">
      <c r="B3" s="1627" t="s">
        <v>559</v>
      </c>
      <c r="C3" s="1628" t="s">
        <v>519</v>
      </c>
      <c r="D3" s="1627" t="s">
        <v>525</v>
      </c>
      <c r="E3" s="1629" t="s">
        <v>525</v>
      </c>
      <c r="F3" s="1630"/>
      <c r="G3" s="1628"/>
      <c r="H3" s="1627" t="s">
        <v>520</v>
      </c>
      <c r="I3" s="1627"/>
      <c r="J3" s="1627" t="s">
        <v>521</v>
      </c>
      <c r="K3" s="1627"/>
      <c r="L3" s="1627" t="s">
        <v>523</v>
      </c>
      <c r="M3" s="1627"/>
      <c r="N3" s="1627"/>
      <c r="O3" s="1629"/>
      <c r="P3" s="1629"/>
      <c r="Q3" s="1629"/>
      <c r="R3" s="1627" t="s">
        <v>560</v>
      </c>
    </row>
    <row r="4" spans="2:18" x14ac:dyDescent="0.25">
      <c r="B4" s="1627"/>
      <c r="C4" s="1628"/>
      <c r="D4" s="1627"/>
      <c r="E4" s="1286" t="s">
        <v>509</v>
      </c>
      <c r="F4" s="1286" t="s">
        <v>510</v>
      </c>
      <c r="G4" s="1286" t="s">
        <v>345</v>
      </c>
      <c r="H4" s="1286" t="s">
        <v>417</v>
      </c>
      <c r="I4" s="1286" t="s">
        <v>209</v>
      </c>
      <c r="J4" s="1286" t="s">
        <v>522</v>
      </c>
      <c r="K4" s="1286" t="s">
        <v>414</v>
      </c>
      <c r="L4" s="1286" t="s">
        <v>11</v>
      </c>
      <c r="M4" s="1286" t="s">
        <v>526</v>
      </c>
      <c r="N4" s="1286" t="s">
        <v>527</v>
      </c>
      <c r="O4" s="1287" t="s">
        <v>528</v>
      </c>
      <c r="P4" s="1287" t="s">
        <v>577</v>
      </c>
      <c r="Q4" s="1287" t="s">
        <v>562</v>
      </c>
      <c r="R4" s="1627"/>
    </row>
    <row r="5" spans="2:18" ht="13.5" x14ac:dyDescent="0.25">
      <c r="B5" s="1288" t="s">
        <v>151</v>
      </c>
      <c r="C5" s="1289" t="s">
        <v>563</v>
      </c>
      <c r="D5" s="1288" t="s">
        <v>204</v>
      </c>
      <c r="E5" s="1288" t="s">
        <v>564</v>
      </c>
      <c r="F5" s="1288" t="s">
        <v>565</v>
      </c>
      <c r="G5" s="1288" t="s">
        <v>566</v>
      </c>
      <c r="H5" s="1288" t="s">
        <v>567</v>
      </c>
      <c r="I5" s="1288" t="s">
        <v>568</v>
      </c>
      <c r="J5" s="1288" t="s">
        <v>569</v>
      </c>
      <c r="K5" s="1288" t="s">
        <v>570</v>
      </c>
      <c r="L5" s="1288"/>
      <c r="M5" s="1288" t="s">
        <v>572</v>
      </c>
      <c r="N5" s="1290"/>
      <c r="O5" s="1290"/>
      <c r="P5" s="1288"/>
      <c r="Q5" s="1288"/>
      <c r="R5" s="1288" t="s">
        <v>571</v>
      </c>
    </row>
    <row r="6" spans="2:18" x14ac:dyDescent="0.25">
      <c r="B6" s="1291">
        <v>1</v>
      </c>
      <c r="C6" s="1292" t="s">
        <v>530</v>
      </c>
      <c r="D6" s="1291">
        <v>6500000</v>
      </c>
      <c r="E6" s="1291">
        <v>15</v>
      </c>
      <c r="F6" s="1291" t="s">
        <v>42</v>
      </c>
      <c r="G6" s="1291">
        <f t="shared" ref="G6:G32" si="0">E6*D6</f>
        <v>97500000</v>
      </c>
      <c r="H6" s="1291" t="s">
        <v>260</v>
      </c>
      <c r="I6" s="1291" t="s">
        <v>529</v>
      </c>
      <c r="J6" s="1291"/>
      <c r="K6" s="1291"/>
      <c r="L6" s="1291"/>
      <c r="M6" s="1291">
        <f>G6</f>
        <v>97500000</v>
      </c>
      <c r="N6" s="1291"/>
      <c r="O6" s="1291"/>
      <c r="P6" s="1291"/>
      <c r="Q6" s="1291"/>
      <c r="R6" s="1291"/>
    </row>
    <row r="7" spans="2:18" x14ac:dyDescent="0.25">
      <c r="B7" s="1293">
        <v>2</v>
      </c>
      <c r="C7" s="1294" t="s">
        <v>531</v>
      </c>
      <c r="D7" s="1293">
        <v>300000000</v>
      </c>
      <c r="E7" s="1293">
        <v>1</v>
      </c>
      <c r="F7" s="1293" t="s">
        <v>42</v>
      </c>
      <c r="G7" s="1293">
        <f t="shared" si="0"/>
        <v>300000000</v>
      </c>
      <c r="H7" s="1293" t="s">
        <v>260</v>
      </c>
      <c r="I7" s="1293" t="s">
        <v>529</v>
      </c>
      <c r="J7" s="1293"/>
      <c r="K7" s="1293"/>
      <c r="L7" s="1293"/>
      <c r="M7" s="1293">
        <f>P7</f>
        <v>300000000</v>
      </c>
      <c r="N7" s="1293"/>
      <c r="O7" s="1293"/>
      <c r="P7" s="1293">
        <f>G7</f>
        <v>300000000</v>
      </c>
      <c r="Q7" s="1293"/>
      <c r="R7" s="1293"/>
    </row>
    <row r="8" spans="2:18" x14ac:dyDescent="0.25">
      <c r="B8" s="1293">
        <v>3</v>
      </c>
      <c r="C8" s="1294" t="s">
        <v>535</v>
      </c>
      <c r="D8" s="1293">
        <v>33000000000</v>
      </c>
      <c r="E8" s="1293">
        <v>1</v>
      </c>
      <c r="F8" s="1293" t="s">
        <v>47</v>
      </c>
      <c r="G8" s="1293">
        <f t="shared" si="0"/>
        <v>33000000000</v>
      </c>
      <c r="H8" s="1293" t="s">
        <v>260</v>
      </c>
      <c r="I8" s="1293" t="s">
        <v>458</v>
      </c>
      <c r="J8" s="1293"/>
      <c r="K8" s="1293"/>
      <c r="L8" s="1293"/>
      <c r="M8" s="1293"/>
      <c r="N8" s="1293"/>
      <c r="O8" s="1293"/>
      <c r="P8" s="1293"/>
      <c r="Q8" s="1293">
        <f>G8</f>
        <v>33000000000</v>
      </c>
      <c r="R8" s="1293"/>
    </row>
    <row r="9" spans="2:18" x14ac:dyDescent="0.25">
      <c r="B9" s="1293">
        <v>4</v>
      </c>
      <c r="C9" s="1294" t="s">
        <v>531</v>
      </c>
      <c r="D9" s="1293">
        <v>300000000</v>
      </c>
      <c r="E9" s="1293">
        <v>1</v>
      </c>
      <c r="F9" s="1293" t="s">
        <v>42</v>
      </c>
      <c r="G9" s="1293">
        <f t="shared" si="0"/>
        <v>300000000</v>
      </c>
      <c r="H9" s="1293" t="s">
        <v>260</v>
      </c>
      <c r="I9" s="1293" t="s">
        <v>259</v>
      </c>
      <c r="J9" s="1293"/>
      <c r="K9" s="1293"/>
      <c r="L9" s="1293"/>
      <c r="M9" s="1293">
        <f>P9</f>
        <v>300000000</v>
      </c>
      <c r="N9" s="1293"/>
      <c r="O9" s="1293"/>
      <c r="P9" s="1293">
        <f>G9</f>
        <v>300000000</v>
      </c>
      <c r="Q9" s="1293"/>
      <c r="R9" s="1293"/>
    </row>
    <row r="10" spans="2:18" x14ac:dyDescent="0.25">
      <c r="B10" s="1293">
        <v>5</v>
      </c>
      <c r="C10" s="1294" t="s">
        <v>532</v>
      </c>
      <c r="D10" s="1293">
        <v>6500000</v>
      </c>
      <c r="E10" s="1293">
        <v>75</v>
      </c>
      <c r="F10" s="1293" t="s">
        <v>42</v>
      </c>
      <c r="G10" s="1293">
        <f t="shared" si="0"/>
        <v>487500000</v>
      </c>
      <c r="H10" s="1293" t="s">
        <v>233</v>
      </c>
      <c r="I10" s="1293" t="s">
        <v>232</v>
      </c>
      <c r="J10" s="1293"/>
      <c r="K10" s="1293"/>
      <c r="L10" s="1293"/>
      <c r="M10" s="1293">
        <f>G10</f>
        <v>487500000</v>
      </c>
      <c r="N10" s="1293"/>
      <c r="O10" s="1293"/>
      <c r="P10" s="1293"/>
      <c r="Q10" s="1293"/>
      <c r="R10" s="1293"/>
    </row>
    <row r="11" spans="2:18" x14ac:dyDescent="0.25">
      <c r="B11" s="1293">
        <v>6</v>
      </c>
      <c r="C11" s="1294" t="s">
        <v>533</v>
      </c>
      <c r="D11" s="1293">
        <v>900000000</v>
      </c>
      <c r="E11" s="1293">
        <v>2</v>
      </c>
      <c r="F11" s="1293" t="s">
        <v>42</v>
      </c>
      <c r="G11" s="1293">
        <f t="shared" si="0"/>
        <v>1800000000</v>
      </c>
      <c r="H11" s="1293" t="s">
        <v>233</v>
      </c>
      <c r="I11" s="1293" t="s">
        <v>534</v>
      </c>
      <c r="J11" s="1293"/>
      <c r="K11" s="1293"/>
      <c r="L11" s="1293"/>
      <c r="M11" s="1293">
        <f>P11</f>
        <v>1800000000</v>
      </c>
      <c r="N11" s="1293"/>
      <c r="O11" s="1293"/>
      <c r="P11" s="1293">
        <f>G11</f>
        <v>1800000000</v>
      </c>
      <c r="Q11" s="1293"/>
      <c r="R11" s="1293"/>
    </row>
    <row r="12" spans="2:18" x14ac:dyDescent="0.25">
      <c r="B12" s="1293">
        <v>7</v>
      </c>
      <c r="C12" s="1294" t="s">
        <v>536</v>
      </c>
      <c r="D12" s="1293">
        <v>50000000</v>
      </c>
      <c r="E12" s="1293">
        <v>1</v>
      </c>
      <c r="F12" s="1293" t="s">
        <v>47</v>
      </c>
      <c r="G12" s="1293">
        <f t="shared" si="0"/>
        <v>50000000</v>
      </c>
      <c r="H12" s="1293" t="s">
        <v>233</v>
      </c>
      <c r="I12" s="1293" t="s">
        <v>537</v>
      </c>
      <c r="J12" s="1293"/>
      <c r="K12" s="1293"/>
      <c r="L12" s="1293"/>
      <c r="M12" s="1293">
        <f>N12</f>
        <v>50000000</v>
      </c>
      <c r="N12" s="1293">
        <f>G12</f>
        <v>50000000</v>
      </c>
      <c r="O12" s="1293"/>
      <c r="P12" s="1293"/>
      <c r="Q12" s="1293"/>
      <c r="R12" s="1293"/>
    </row>
    <row r="13" spans="2:18" x14ac:dyDescent="0.25">
      <c r="B13" s="1293">
        <v>8</v>
      </c>
      <c r="C13" s="1294" t="s">
        <v>530</v>
      </c>
      <c r="D13" s="1293">
        <v>6500000</v>
      </c>
      <c r="E13" s="1293">
        <v>25</v>
      </c>
      <c r="F13" s="1293" t="s">
        <v>42</v>
      </c>
      <c r="G13" s="1293">
        <f t="shared" si="0"/>
        <v>162500000</v>
      </c>
      <c r="H13" s="1293" t="s">
        <v>233</v>
      </c>
      <c r="I13" s="1293" t="s">
        <v>538</v>
      </c>
      <c r="J13" s="1293"/>
      <c r="K13" s="1293"/>
      <c r="L13" s="1293"/>
      <c r="M13" s="1293">
        <f>G13</f>
        <v>162500000</v>
      </c>
      <c r="N13" s="1293"/>
      <c r="O13" s="1293"/>
      <c r="P13" s="1293"/>
      <c r="Q13" s="1293"/>
      <c r="R13" s="1293"/>
    </row>
    <row r="14" spans="2:18" x14ac:dyDescent="0.25">
      <c r="B14" s="1293">
        <v>9</v>
      </c>
      <c r="C14" s="1294" t="s">
        <v>539</v>
      </c>
      <c r="D14" s="1293">
        <v>42000000</v>
      </c>
      <c r="E14" s="1293">
        <v>1</v>
      </c>
      <c r="F14" s="1293" t="s">
        <v>42</v>
      </c>
      <c r="G14" s="1293">
        <f t="shared" si="0"/>
        <v>42000000</v>
      </c>
      <c r="H14" s="1293" t="s">
        <v>233</v>
      </c>
      <c r="I14" s="1293" t="s">
        <v>540</v>
      </c>
      <c r="J14" s="1293"/>
      <c r="K14" s="1293"/>
      <c r="L14" s="1293">
        <f>G14</f>
        <v>42000000</v>
      </c>
      <c r="M14" s="1293">
        <f>L14</f>
        <v>42000000</v>
      </c>
      <c r="N14" s="1293"/>
      <c r="O14" s="1293"/>
      <c r="P14" s="1293"/>
      <c r="Q14" s="1293"/>
      <c r="R14" s="1293"/>
    </row>
    <row r="15" spans="2:18" x14ac:dyDescent="0.25">
      <c r="B15" s="1293">
        <v>10</v>
      </c>
      <c r="C15" s="1294" t="s">
        <v>541</v>
      </c>
      <c r="D15" s="1293">
        <v>300000000</v>
      </c>
      <c r="E15" s="1293">
        <v>1</v>
      </c>
      <c r="F15" s="1293" t="s">
        <v>42</v>
      </c>
      <c r="G15" s="1293">
        <f t="shared" si="0"/>
        <v>300000000</v>
      </c>
      <c r="H15" s="1293" t="s">
        <v>233</v>
      </c>
      <c r="I15" s="1293" t="s">
        <v>542</v>
      </c>
      <c r="J15" s="1293"/>
      <c r="K15" s="1293"/>
      <c r="L15" s="1293"/>
      <c r="M15" s="1293">
        <f>G15</f>
        <v>300000000</v>
      </c>
      <c r="N15" s="1293"/>
      <c r="O15" s="1293"/>
      <c r="P15" s="1293"/>
      <c r="Q15" s="1293"/>
      <c r="R15" s="1293"/>
    </row>
    <row r="16" spans="2:18" x14ac:dyDescent="0.25">
      <c r="B16" s="1293">
        <v>11</v>
      </c>
      <c r="C16" s="1294" t="s">
        <v>543</v>
      </c>
      <c r="D16" s="1293">
        <v>178000000</v>
      </c>
      <c r="E16" s="1293">
        <v>2</v>
      </c>
      <c r="F16" s="1293" t="s">
        <v>42</v>
      </c>
      <c r="G16" s="1293">
        <f t="shared" si="0"/>
        <v>356000000</v>
      </c>
      <c r="H16" s="1293" t="s">
        <v>233</v>
      </c>
      <c r="I16" s="1293" t="s">
        <v>285</v>
      </c>
      <c r="J16" s="1293"/>
      <c r="K16" s="1293"/>
      <c r="L16" s="1293">
        <f>G16</f>
        <v>356000000</v>
      </c>
      <c r="M16" s="1293">
        <f>L16</f>
        <v>356000000</v>
      </c>
      <c r="N16" s="1293"/>
      <c r="O16" s="1293"/>
      <c r="P16" s="1293"/>
      <c r="Q16" s="1293"/>
      <c r="R16" s="1293"/>
    </row>
    <row r="17" spans="2:18" x14ac:dyDescent="0.25">
      <c r="B17" s="1293">
        <v>12</v>
      </c>
      <c r="C17" s="1294" t="s">
        <v>544</v>
      </c>
      <c r="D17" s="1293">
        <v>150000000</v>
      </c>
      <c r="E17" s="1293">
        <v>1</v>
      </c>
      <c r="F17" s="1293" t="s">
        <v>42</v>
      </c>
      <c r="G17" s="1293">
        <f t="shared" si="0"/>
        <v>150000000</v>
      </c>
      <c r="H17" s="1293" t="s">
        <v>223</v>
      </c>
      <c r="I17" s="1293" t="s">
        <v>545</v>
      </c>
      <c r="J17" s="1293"/>
      <c r="K17" s="1293"/>
      <c r="L17" s="1293"/>
      <c r="M17" s="1293">
        <f>G17</f>
        <v>150000000</v>
      </c>
      <c r="N17" s="1293"/>
      <c r="O17" s="1293"/>
      <c r="P17" s="1293"/>
      <c r="Q17" s="1293"/>
      <c r="R17" s="1293"/>
    </row>
    <row r="18" spans="2:18" x14ac:dyDescent="0.25">
      <c r="B18" s="1293">
        <v>13</v>
      </c>
      <c r="C18" s="1294" t="s">
        <v>381</v>
      </c>
      <c r="D18" s="1293">
        <v>20000000</v>
      </c>
      <c r="E18" s="1293">
        <v>2</v>
      </c>
      <c r="F18" s="1293" t="s">
        <v>42</v>
      </c>
      <c r="G18" s="1293">
        <f t="shared" si="0"/>
        <v>40000000</v>
      </c>
      <c r="H18" s="1293" t="s">
        <v>223</v>
      </c>
      <c r="I18" s="1293" t="s">
        <v>545</v>
      </c>
      <c r="J18" s="1293"/>
      <c r="K18" s="1293"/>
      <c r="L18" s="1293">
        <f>G18</f>
        <v>40000000</v>
      </c>
      <c r="M18" s="1293">
        <f>L18</f>
        <v>40000000</v>
      </c>
      <c r="N18" s="1293"/>
      <c r="O18" s="1293"/>
      <c r="P18" s="1293"/>
      <c r="Q18" s="1293"/>
      <c r="R18" s="1293"/>
    </row>
    <row r="19" spans="2:18" x14ac:dyDescent="0.25">
      <c r="B19" s="1293">
        <v>14</v>
      </c>
      <c r="C19" s="1294" t="s">
        <v>546</v>
      </c>
      <c r="D19" s="1293">
        <v>50000000</v>
      </c>
      <c r="E19" s="1293">
        <v>2</v>
      </c>
      <c r="F19" s="1293" t="s">
        <v>63</v>
      </c>
      <c r="G19" s="1293">
        <f t="shared" si="0"/>
        <v>100000000</v>
      </c>
      <c r="H19" s="1293" t="s">
        <v>223</v>
      </c>
      <c r="I19" s="1293" t="s">
        <v>545</v>
      </c>
      <c r="J19" s="1293"/>
      <c r="K19" s="1293"/>
      <c r="L19" s="1293"/>
      <c r="M19" s="1293">
        <f>O19</f>
        <v>100000000</v>
      </c>
      <c r="N19" s="1293"/>
      <c r="O19" s="1293">
        <f>G19</f>
        <v>100000000</v>
      </c>
      <c r="P19" s="1293"/>
      <c r="Q19" s="1293"/>
      <c r="R19" s="1293"/>
    </row>
    <row r="20" spans="2:18" x14ac:dyDescent="0.25">
      <c r="B20" s="1293">
        <v>15</v>
      </c>
      <c r="C20" s="1294" t="s">
        <v>547</v>
      </c>
      <c r="D20" s="1293">
        <v>32000000</v>
      </c>
      <c r="E20" s="1293">
        <v>2</v>
      </c>
      <c r="F20" s="1293" t="s">
        <v>42</v>
      </c>
      <c r="G20" s="1293">
        <f t="shared" si="0"/>
        <v>64000000</v>
      </c>
      <c r="H20" s="1293" t="s">
        <v>223</v>
      </c>
      <c r="I20" s="1293" t="s">
        <v>545</v>
      </c>
      <c r="J20" s="1293"/>
      <c r="K20" s="1293"/>
      <c r="L20" s="1293">
        <f>G20</f>
        <v>64000000</v>
      </c>
      <c r="M20" s="1293">
        <f>L20</f>
        <v>64000000</v>
      </c>
      <c r="N20" s="1293"/>
      <c r="O20" s="1293"/>
      <c r="P20" s="1293"/>
      <c r="Q20" s="1293"/>
      <c r="R20" s="1293"/>
    </row>
    <row r="21" spans="2:18" x14ac:dyDescent="0.25">
      <c r="B21" s="1293">
        <v>16</v>
      </c>
      <c r="C21" s="1294" t="s">
        <v>539</v>
      </c>
      <c r="D21" s="1293">
        <v>42000000</v>
      </c>
      <c r="E21" s="1293">
        <v>3</v>
      </c>
      <c r="F21" s="1293" t="s">
        <v>42</v>
      </c>
      <c r="G21" s="1293">
        <f t="shared" si="0"/>
        <v>126000000</v>
      </c>
      <c r="H21" s="1293" t="s">
        <v>223</v>
      </c>
      <c r="I21" s="1293" t="s">
        <v>222</v>
      </c>
      <c r="J21" s="1293"/>
      <c r="K21" s="1293"/>
      <c r="L21" s="1293">
        <f>G21</f>
        <v>126000000</v>
      </c>
      <c r="M21" s="1293">
        <f>L21</f>
        <v>126000000</v>
      </c>
      <c r="N21" s="1293"/>
      <c r="O21" s="1293"/>
      <c r="P21" s="1293"/>
      <c r="Q21" s="1293"/>
      <c r="R21" s="1293"/>
    </row>
    <row r="22" spans="2:18" x14ac:dyDescent="0.25">
      <c r="B22" s="1293">
        <v>17</v>
      </c>
      <c r="C22" s="1294" t="s">
        <v>530</v>
      </c>
      <c r="D22" s="1293">
        <v>6500000</v>
      </c>
      <c r="E22" s="1293">
        <v>30</v>
      </c>
      <c r="F22" s="1293" t="s">
        <v>42</v>
      </c>
      <c r="G22" s="1293">
        <f t="shared" si="0"/>
        <v>195000000</v>
      </c>
      <c r="H22" s="1293" t="s">
        <v>223</v>
      </c>
      <c r="I22" s="1293" t="s">
        <v>222</v>
      </c>
      <c r="J22" s="1293"/>
      <c r="K22" s="1293"/>
      <c r="L22" s="1293"/>
      <c r="M22" s="1293">
        <f>G22</f>
        <v>195000000</v>
      </c>
      <c r="N22" s="1293"/>
      <c r="O22" s="1293"/>
      <c r="P22" s="1293"/>
      <c r="Q22" s="1293"/>
      <c r="R22" s="1293"/>
    </row>
    <row r="23" spans="2:18" x14ac:dyDescent="0.25">
      <c r="B23" s="1293">
        <v>18</v>
      </c>
      <c r="C23" s="1294" t="s">
        <v>536</v>
      </c>
      <c r="D23" s="1293">
        <v>10000000</v>
      </c>
      <c r="E23" s="1293">
        <v>20</v>
      </c>
      <c r="F23" s="1293" t="s">
        <v>63</v>
      </c>
      <c r="G23" s="1293">
        <f t="shared" si="0"/>
        <v>200000000</v>
      </c>
      <c r="H23" s="1293" t="s">
        <v>223</v>
      </c>
      <c r="I23" s="1293" t="s">
        <v>548</v>
      </c>
      <c r="J23" s="1293"/>
      <c r="K23" s="1293"/>
      <c r="L23" s="1293"/>
      <c r="M23" s="1293">
        <f>O23</f>
        <v>200000000</v>
      </c>
      <c r="N23" s="1293"/>
      <c r="O23" s="1293">
        <f>G23</f>
        <v>200000000</v>
      </c>
      <c r="P23" s="1293"/>
      <c r="Q23" s="1293"/>
      <c r="R23" s="1293"/>
    </row>
    <row r="24" spans="2:18" x14ac:dyDescent="0.25">
      <c r="B24" s="1293">
        <v>19</v>
      </c>
      <c r="C24" s="1294" t="s">
        <v>530</v>
      </c>
      <c r="D24" s="1293">
        <v>6500000</v>
      </c>
      <c r="E24" s="1293">
        <v>30</v>
      </c>
      <c r="F24" s="1293" t="s">
        <v>42</v>
      </c>
      <c r="G24" s="1293">
        <f t="shared" si="0"/>
        <v>195000000</v>
      </c>
      <c r="H24" s="1293" t="s">
        <v>223</v>
      </c>
      <c r="I24" s="1293" t="s">
        <v>548</v>
      </c>
      <c r="J24" s="1293"/>
      <c r="K24" s="1293"/>
      <c r="L24" s="1293"/>
      <c r="M24" s="1293">
        <f>G24</f>
        <v>195000000</v>
      </c>
      <c r="N24" s="1293"/>
      <c r="O24" s="1293"/>
      <c r="P24" s="1293"/>
      <c r="Q24" s="1293"/>
      <c r="R24" s="1293"/>
    </row>
    <row r="25" spans="2:18" x14ac:dyDescent="0.25">
      <c r="B25" s="1293">
        <v>20</v>
      </c>
      <c r="C25" s="1294" t="s">
        <v>549</v>
      </c>
      <c r="D25" s="1293">
        <v>20000000</v>
      </c>
      <c r="E25" s="1293">
        <v>50</v>
      </c>
      <c r="F25" s="1293" t="s">
        <v>42</v>
      </c>
      <c r="G25" s="1293">
        <f t="shared" si="0"/>
        <v>1000000000</v>
      </c>
      <c r="H25" s="1293" t="s">
        <v>223</v>
      </c>
      <c r="I25" s="1293" t="s">
        <v>550</v>
      </c>
      <c r="J25" s="1293"/>
      <c r="K25" s="1293"/>
      <c r="L25" s="1293"/>
      <c r="M25" s="1293">
        <f>G25</f>
        <v>1000000000</v>
      </c>
      <c r="N25" s="1293"/>
      <c r="O25" s="1293"/>
      <c r="P25" s="1293"/>
      <c r="Q25" s="1293"/>
      <c r="R25" s="1293"/>
    </row>
    <row r="26" spans="2:18" x14ac:dyDescent="0.25">
      <c r="B26" s="1293">
        <v>21</v>
      </c>
      <c r="C26" s="1294" t="s">
        <v>536</v>
      </c>
      <c r="D26" s="1293">
        <v>10000000</v>
      </c>
      <c r="E26" s="1293">
        <v>20</v>
      </c>
      <c r="F26" s="1293" t="s">
        <v>63</v>
      </c>
      <c r="G26" s="1293">
        <f t="shared" si="0"/>
        <v>200000000</v>
      </c>
      <c r="H26" s="1293" t="s">
        <v>236</v>
      </c>
      <c r="I26" s="1293" t="s">
        <v>551</v>
      </c>
      <c r="J26" s="1293"/>
      <c r="K26" s="1293"/>
      <c r="L26" s="1293"/>
      <c r="M26" s="1293">
        <f>N26</f>
        <v>200000000</v>
      </c>
      <c r="N26" s="1293">
        <f>G26</f>
        <v>200000000</v>
      </c>
      <c r="O26" s="1293"/>
      <c r="P26" s="1293"/>
      <c r="Q26" s="1293"/>
      <c r="R26" s="1293"/>
    </row>
    <row r="27" spans="2:18" x14ac:dyDescent="0.25">
      <c r="B27" s="1293">
        <v>22</v>
      </c>
      <c r="C27" s="1294" t="s">
        <v>530</v>
      </c>
      <c r="D27" s="1293">
        <v>6500000</v>
      </c>
      <c r="E27" s="1293">
        <v>25</v>
      </c>
      <c r="F27" s="1293" t="s">
        <v>42</v>
      </c>
      <c r="G27" s="1293">
        <f t="shared" si="0"/>
        <v>162500000</v>
      </c>
      <c r="H27" s="1293" t="s">
        <v>236</v>
      </c>
      <c r="I27" s="1293" t="s">
        <v>551</v>
      </c>
      <c r="J27" s="1293"/>
      <c r="K27" s="1293"/>
      <c r="L27" s="1293"/>
      <c r="M27" s="1293">
        <f>G27</f>
        <v>162500000</v>
      </c>
      <c r="N27" s="1293"/>
      <c r="O27" s="1293"/>
      <c r="P27" s="1293"/>
      <c r="Q27" s="1293"/>
      <c r="R27" s="1293"/>
    </row>
    <row r="28" spans="2:18" x14ac:dyDescent="0.25">
      <c r="B28" s="1293">
        <v>23</v>
      </c>
      <c r="C28" s="1294" t="s">
        <v>552</v>
      </c>
      <c r="D28" s="1293">
        <v>13500000</v>
      </c>
      <c r="E28" s="1293">
        <v>25</v>
      </c>
      <c r="F28" s="1293" t="s">
        <v>42</v>
      </c>
      <c r="G28" s="1293">
        <f t="shared" si="0"/>
        <v>337500000</v>
      </c>
      <c r="H28" s="1293" t="s">
        <v>236</v>
      </c>
      <c r="I28" s="1293" t="s">
        <v>551</v>
      </c>
      <c r="J28" s="1293"/>
      <c r="K28" s="1293"/>
      <c r="L28" s="1293"/>
      <c r="M28" s="1293">
        <f>G28</f>
        <v>337500000</v>
      </c>
      <c r="N28" s="1293"/>
      <c r="O28" s="1293"/>
      <c r="P28" s="1293"/>
      <c r="Q28" s="1293"/>
      <c r="R28" s="1293"/>
    </row>
    <row r="29" spans="2:18" x14ac:dyDescent="0.25">
      <c r="B29" s="1293">
        <v>24</v>
      </c>
      <c r="C29" s="1294" t="s">
        <v>553</v>
      </c>
      <c r="D29" s="1293">
        <v>10000000</v>
      </c>
      <c r="E29" s="1293">
        <v>110</v>
      </c>
      <c r="F29" s="1293" t="s">
        <v>554</v>
      </c>
      <c r="G29" s="1293">
        <f t="shared" si="0"/>
        <v>1100000000</v>
      </c>
      <c r="H29" s="1293" t="s">
        <v>236</v>
      </c>
      <c r="I29" s="1293" t="s">
        <v>555</v>
      </c>
      <c r="J29" s="1293"/>
      <c r="K29" s="1293"/>
      <c r="L29" s="1293"/>
      <c r="M29" s="1293">
        <f>G29</f>
        <v>1100000000</v>
      </c>
      <c r="N29" s="1293"/>
      <c r="O29" s="1293"/>
      <c r="P29" s="1293"/>
      <c r="Q29" s="1293"/>
      <c r="R29" s="1293"/>
    </row>
    <row r="30" spans="2:18" x14ac:dyDescent="0.25">
      <c r="B30" s="1293">
        <v>25</v>
      </c>
      <c r="C30" s="1294" t="s">
        <v>556</v>
      </c>
      <c r="D30" s="1293">
        <v>10000000</v>
      </c>
      <c r="E30" s="1293">
        <v>4</v>
      </c>
      <c r="F30" s="1293" t="s">
        <v>554</v>
      </c>
      <c r="G30" s="1293">
        <f t="shared" si="0"/>
        <v>40000000</v>
      </c>
      <c r="H30" s="1293" t="s">
        <v>236</v>
      </c>
      <c r="I30" s="1293" t="s">
        <v>555</v>
      </c>
      <c r="J30" s="1293"/>
      <c r="K30" s="1293"/>
      <c r="L30" s="1293"/>
      <c r="M30" s="1293">
        <f>G30</f>
        <v>40000000</v>
      </c>
      <c r="N30" s="1293"/>
      <c r="O30" s="1293"/>
      <c r="P30" s="1293"/>
      <c r="Q30" s="1293"/>
      <c r="R30" s="1293"/>
    </row>
    <row r="31" spans="2:18" x14ac:dyDescent="0.25">
      <c r="B31" s="1293">
        <v>26</v>
      </c>
      <c r="C31" s="1294" t="s">
        <v>364</v>
      </c>
      <c r="D31" s="1293">
        <v>32000000</v>
      </c>
      <c r="E31" s="1293">
        <v>1</v>
      </c>
      <c r="F31" s="1293" t="s">
        <v>42</v>
      </c>
      <c r="G31" s="1293">
        <f t="shared" si="0"/>
        <v>32000000</v>
      </c>
      <c r="H31" s="1293" t="s">
        <v>236</v>
      </c>
      <c r="I31" s="1293" t="s">
        <v>557</v>
      </c>
      <c r="J31" s="1293"/>
      <c r="K31" s="1293"/>
      <c r="L31" s="1293">
        <f>G31</f>
        <v>32000000</v>
      </c>
      <c r="M31" s="1293">
        <f>L31</f>
        <v>32000000</v>
      </c>
      <c r="N31" s="1293"/>
      <c r="O31" s="1293"/>
      <c r="P31" s="1293"/>
      <c r="Q31" s="1293"/>
      <c r="R31" s="1293"/>
    </row>
    <row r="32" spans="2:18" x14ac:dyDescent="0.25">
      <c r="B32" s="1295">
        <v>27</v>
      </c>
      <c r="C32" s="1301" t="s">
        <v>558</v>
      </c>
      <c r="D32" s="1295">
        <v>450000000</v>
      </c>
      <c r="E32" s="1295">
        <v>1</v>
      </c>
      <c r="F32" s="1295" t="s">
        <v>42</v>
      </c>
      <c r="G32" s="1295">
        <f t="shared" si="0"/>
        <v>450000000</v>
      </c>
      <c r="H32" s="1293" t="s">
        <v>236</v>
      </c>
      <c r="I32" s="1293" t="s">
        <v>557</v>
      </c>
      <c r="J32" s="1293"/>
      <c r="K32" s="1293"/>
      <c r="L32" s="1293"/>
      <c r="M32" s="1293">
        <f>P32</f>
        <v>450000000</v>
      </c>
      <c r="N32" s="1293"/>
      <c r="O32" s="1293"/>
      <c r="P32" s="1293">
        <f>G32</f>
        <v>450000000</v>
      </c>
      <c r="Q32" s="1293"/>
      <c r="R32" s="1293"/>
    </row>
    <row r="33" spans="2:18" x14ac:dyDescent="0.25">
      <c r="B33" s="1621" t="s">
        <v>587</v>
      </c>
      <c r="C33" s="1622"/>
      <c r="D33" s="1622"/>
      <c r="E33" s="1622"/>
      <c r="F33" s="1622"/>
      <c r="G33" s="1622"/>
      <c r="H33" s="1622"/>
      <c r="I33" s="1622"/>
      <c r="J33" s="1622"/>
      <c r="K33" s="1623"/>
      <c r="L33" s="1298"/>
      <c r="M33" s="1618">
        <f>SUM(M6:M32)</f>
        <v>8287500000</v>
      </c>
      <c r="N33" s="1619"/>
      <c r="O33" s="1619"/>
      <c r="P33" s="1619"/>
      <c r="Q33" s="1619"/>
      <c r="R33" s="1620"/>
    </row>
    <row r="34" spans="2:18" hidden="1" x14ac:dyDescent="0.25">
      <c r="B34" s="1296"/>
      <c r="C34" s="1297"/>
      <c r="D34" s="1296"/>
      <c r="E34" s="1296"/>
      <c r="F34" s="1296"/>
      <c r="G34" s="1296"/>
      <c r="H34" s="1624" t="s">
        <v>580</v>
      </c>
      <c r="I34" s="1624"/>
      <c r="J34" s="1624"/>
      <c r="K34" s="1624"/>
      <c r="L34" s="1299">
        <f>SUM(L6:L32)</f>
        <v>660000000</v>
      </c>
      <c r="M34" s="1300"/>
      <c r="N34" s="1300"/>
      <c r="O34" s="1300"/>
      <c r="P34" s="1300"/>
      <c r="Q34" s="1300"/>
      <c r="R34" s="1300"/>
    </row>
    <row r="37" spans="2:18" x14ac:dyDescent="0.25">
      <c r="H37" s="1285">
        <v>1698400000</v>
      </c>
      <c r="I37" s="1285">
        <f>H37/5</f>
        <v>339680000</v>
      </c>
    </row>
  </sheetData>
  <mergeCells count="12">
    <mergeCell ref="M33:R33"/>
    <mergeCell ref="B33:K33"/>
    <mergeCell ref="H34:K34"/>
    <mergeCell ref="B1:R2"/>
    <mergeCell ref="B3:B4"/>
    <mergeCell ref="C3:C4"/>
    <mergeCell ref="D3:D4"/>
    <mergeCell ref="E3:G3"/>
    <mergeCell ref="H3:I3"/>
    <mergeCell ref="J3:K3"/>
    <mergeCell ref="L3:Q3"/>
    <mergeCell ref="R3:R4"/>
  </mergeCells>
  <pageMargins left="0.70866141732283472" right="0.70866141732283472" top="0.74803149606299213" bottom="0.74803149606299213" header="0.31496062992125984" footer="0.31496062992125984"/>
  <pageSetup paperSize="5" scale="95" orientation="landscape"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1:R42"/>
  <sheetViews>
    <sheetView topLeftCell="B3" workbookViewId="0">
      <pane ySplit="1260" activePane="bottomLeft"/>
      <selection activeCell="A3" sqref="A1:XFD1048576"/>
      <selection pane="bottomLeft" activeCell="E18" sqref="E18"/>
    </sheetView>
  </sheetViews>
  <sheetFormatPr defaultRowHeight="12" x14ac:dyDescent="0.25"/>
  <cols>
    <col min="1" max="1" width="4.28515625" style="1266" customWidth="1"/>
    <col min="2" max="2" width="9.140625" style="1266"/>
    <col min="3" max="3" width="19.85546875" style="1266" customWidth="1"/>
    <col min="4" max="4" width="15" style="1266" customWidth="1"/>
    <col min="5" max="5" width="7.85546875" style="1266" customWidth="1"/>
    <col min="6" max="6" width="8.5703125" style="1266" customWidth="1"/>
    <col min="7" max="7" width="13.42578125" style="1266" customWidth="1"/>
    <col min="8" max="8" width="16.140625" style="1266" customWidth="1"/>
    <col min="9" max="9" width="12.5703125" style="1266" customWidth="1"/>
    <col min="10" max="10" width="11.7109375" style="1266" customWidth="1"/>
    <col min="11" max="11" width="12.5703125" style="1266" customWidth="1"/>
    <col min="12" max="12" width="10.7109375" style="1266" customWidth="1"/>
    <col min="13" max="13" width="11.85546875" style="1266" customWidth="1"/>
    <col min="14" max="14" width="11.5703125" style="1266" customWidth="1"/>
    <col min="15" max="15" width="14" style="1266" customWidth="1"/>
    <col min="16" max="16" width="12.28515625" style="1266" customWidth="1"/>
    <col min="17" max="17" width="13.28515625" style="1266" customWidth="1"/>
    <col min="18" max="18" width="11.85546875" style="1266" customWidth="1"/>
    <col min="19" max="16384" width="9.140625" style="1266"/>
  </cols>
  <sheetData>
    <row r="1" spans="2:18" ht="15.75" customHeight="1" x14ac:dyDescent="0.25">
      <c r="B1" s="1637" t="s">
        <v>561</v>
      </c>
      <c r="C1" s="1637"/>
      <c r="D1" s="1637"/>
      <c r="E1" s="1637"/>
      <c r="F1" s="1637"/>
      <c r="G1" s="1637"/>
      <c r="H1" s="1637"/>
      <c r="I1" s="1637"/>
      <c r="J1" s="1637"/>
      <c r="K1" s="1637"/>
      <c r="L1" s="1637"/>
      <c r="M1" s="1637"/>
      <c r="N1" s="1637"/>
      <c r="O1" s="1637"/>
      <c r="P1" s="1637"/>
      <c r="Q1" s="1637"/>
      <c r="R1" s="1637"/>
    </row>
    <row r="2" spans="2:18" ht="22.5" customHeight="1" x14ac:dyDescent="0.25">
      <c r="B2" s="1638"/>
      <c r="C2" s="1638"/>
      <c r="D2" s="1638"/>
      <c r="E2" s="1638"/>
      <c r="F2" s="1638"/>
      <c r="G2" s="1638"/>
      <c r="H2" s="1638"/>
      <c r="I2" s="1638"/>
      <c r="J2" s="1638"/>
      <c r="K2" s="1638"/>
      <c r="L2" s="1638"/>
      <c r="M2" s="1638"/>
      <c r="N2" s="1638"/>
      <c r="O2" s="1638"/>
      <c r="P2" s="1638"/>
      <c r="Q2" s="1638"/>
      <c r="R2" s="1638"/>
    </row>
    <row r="3" spans="2:18" x14ac:dyDescent="0.25">
      <c r="B3" s="1633" t="s">
        <v>559</v>
      </c>
      <c r="C3" s="1636" t="s">
        <v>519</v>
      </c>
      <c r="D3" s="1633" t="s">
        <v>525</v>
      </c>
      <c r="E3" s="1634" t="s">
        <v>525</v>
      </c>
      <c r="F3" s="1635"/>
      <c r="G3" s="1636"/>
      <c r="H3" s="1633" t="s">
        <v>520</v>
      </c>
      <c r="I3" s="1633"/>
      <c r="J3" s="1633" t="s">
        <v>521</v>
      </c>
      <c r="K3" s="1633"/>
      <c r="L3" s="1633" t="s">
        <v>524</v>
      </c>
      <c r="M3" s="1633"/>
      <c r="N3" s="1633"/>
      <c r="O3" s="1634"/>
      <c r="P3" s="1634"/>
      <c r="Q3" s="1634"/>
      <c r="R3" s="1633" t="s">
        <v>560</v>
      </c>
    </row>
    <row r="4" spans="2:18" x14ac:dyDescent="0.25">
      <c r="B4" s="1633"/>
      <c r="C4" s="1636"/>
      <c r="D4" s="1633"/>
      <c r="E4" s="1267" t="s">
        <v>509</v>
      </c>
      <c r="F4" s="1267" t="s">
        <v>510</v>
      </c>
      <c r="G4" s="1267" t="s">
        <v>345</v>
      </c>
      <c r="H4" s="1267" t="s">
        <v>417</v>
      </c>
      <c r="I4" s="1267" t="s">
        <v>209</v>
      </c>
      <c r="J4" s="1267" t="s">
        <v>522</v>
      </c>
      <c r="K4" s="1267" t="s">
        <v>414</v>
      </c>
      <c r="L4" s="1267" t="s">
        <v>11</v>
      </c>
      <c r="M4" s="1267" t="s">
        <v>526</v>
      </c>
      <c r="N4" s="1267" t="s">
        <v>527</v>
      </c>
      <c r="O4" s="1268" t="s">
        <v>528</v>
      </c>
      <c r="P4" s="1268" t="s">
        <v>577</v>
      </c>
      <c r="Q4" s="1268" t="s">
        <v>562</v>
      </c>
      <c r="R4" s="1633"/>
    </row>
    <row r="5" spans="2:18" x14ac:dyDescent="0.25">
      <c r="B5" s="1269" t="s">
        <v>151</v>
      </c>
      <c r="C5" s="1270" t="s">
        <v>563</v>
      </c>
      <c r="D5" s="1269" t="s">
        <v>204</v>
      </c>
      <c r="E5" s="1269" t="s">
        <v>564</v>
      </c>
      <c r="F5" s="1269" t="s">
        <v>565</v>
      </c>
      <c r="G5" s="1269" t="s">
        <v>566</v>
      </c>
      <c r="H5" s="1269" t="s">
        <v>567</v>
      </c>
      <c r="I5" s="1269" t="s">
        <v>568</v>
      </c>
      <c r="J5" s="1269" t="s">
        <v>569</v>
      </c>
      <c r="K5" s="1269" t="s">
        <v>570</v>
      </c>
      <c r="L5" s="1269" t="s">
        <v>572</v>
      </c>
      <c r="M5" s="1269" t="s">
        <v>571</v>
      </c>
      <c r="N5" s="1271" t="s">
        <v>573</v>
      </c>
      <c r="O5" s="1271" t="s">
        <v>574</v>
      </c>
      <c r="P5" s="1269" t="s">
        <v>575</v>
      </c>
      <c r="Q5" s="1269" t="s">
        <v>576</v>
      </c>
      <c r="R5" s="1269" t="s">
        <v>578</v>
      </c>
    </row>
    <row r="6" spans="2:18" x14ac:dyDescent="0.25">
      <c r="B6" s="1272">
        <v>1</v>
      </c>
      <c r="C6" s="1273" t="s">
        <v>530</v>
      </c>
      <c r="D6" s="1272">
        <v>6500000</v>
      </c>
      <c r="E6" s="1272">
        <v>15</v>
      </c>
      <c r="F6" s="1272" t="s">
        <v>42</v>
      </c>
      <c r="G6" s="1272">
        <f t="shared" ref="G6:G32" si="0">E6*D6</f>
        <v>97500000</v>
      </c>
      <c r="H6" s="1272" t="s">
        <v>260</v>
      </c>
      <c r="I6" s="1272" t="s">
        <v>529</v>
      </c>
      <c r="J6" s="1272"/>
      <c r="K6" s="1272"/>
      <c r="L6" s="1272"/>
      <c r="M6" s="1272">
        <f>G6</f>
        <v>97500000</v>
      </c>
      <c r="N6" s="1272"/>
      <c r="O6" s="1272"/>
      <c r="P6" s="1272"/>
      <c r="Q6" s="1272"/>
      <c r="R6" s="1272"/>
    </row>
    <row r="7" spans="2:18" x14ac:dyDescent="0.25">
      <c r="B7" s="1274">
        <v>2</v>
      </c>
      <c r="C7" s="1275" t="s">
        <v>531</v>
      </c>
      <c r="D7" s="1274">
        <v>300000000</v>
      </c>
      <c r="E7" s="1274">
        <v>1</v>
      </c>
      <c r="F7" s="1274" t="s">
        <v>42</v>
      </c>
      <c r="G7" s="1274">
        <f t="shared" si="0"/>
        <v>300000000</v>
      </c>
      <c r="H7" s="1274" t="s">
        <v>260</v>
      </c>
      <c r="I7" s="1274" t="s">
        <v>529</v>
      </c>
      <c r="J7" s="1274"/>
      <c r="K7" s="1274"/>
      <c r="L7" s="1274"/>
      <c r="M7" s="1274"/>
      <c r="N7" s="1274"/>
      <c r="O7" s="1274"/>
      <c r="P7" s="1274">
        <f>G7</f>
        <v>300000000</v>
      </c>
      <c r="Q7" s="1274"/>
      <c r="R7" s="1274"/>
    </row>
    <row r="8" spans="2:18" x14ac:dyDescent="0.25">
      <c r="B8" s="1274">
        <v>3</v>
      </c>
      <c r="C8" s="1275" t="s">
        <v>535</v>
      </c>
      <c r="D8" s="1274">
        <v>33000000000</v>
      </c>
      <c r="E8" s="1274">
        <v>1</v>
      </c>
      <c r="F8" s="1274" t="s">
        <v>47</v>
      </c>
      <c r="G8" s="1274">
        <f t="shared" si="0"/>
        <v>33000000000</v>
      </c>
      <c r="H8" s="1274" t="s">
        <v>260</v>
      </c>
      <c r="I8" s="1274" t="s">
        <v>458</v>
      </c>
      <c r="J8" s="1274"/>
      <c r="K8" s="1274"/>
      <c r="L8" s="1274"/>
      <c r="M8" s="1274"/>
      <c r="N8" s="1274"/>
      <c r="O8" s="1274"/>
      <c r="P8" s="1274"/>
      <c r="Q8" s="1274">
        <f>G8</f>
        <v>33000000000</v>
      </c>
      <c r="R8" s="1274"/>
    </row>
    <row r="9" spans="2:18" x14ac:dyDescent="0.25">
      <c r="B9" s="1274">
        <v>4</v>
      </c>
      <c r="C9" s="1275" t="s">
        <v>531</v>
      </c>
      <c r="D9" s="1274">
        <v>300000000</v>
      </c>
      <c r="E9" s="1274">
        <v>1</v>
      </c>
      <c r="F9" s="1274" t="s">
        <v>42</v>
      </c>
      <c r="G9" s="1274">
        <f t="shared" si="0"/>
        <v>300000000</v>
      </c>
      <c r="H9" s="1274" t="s">
        <v>260</v>
      </c>
      <c r="I9" s="1274" t="s">
        <v>259</v>
      </c>
      <c r="J9" s="1274"/>
      <c r="K9" s="1274"/>
      <c r="L9" s="1274"/>
      <c r="M9" s="1274"/>
      <c r="N9" s="1274"/>
      <c r="O9" s="1274"/>
      <c r="P9" s="1274">
        <f>G9</f>
        <v>300000000</v>
      </c>
      <c r="Q9" s="1274"/>
      <c r="R9" s="1274"/>
    </row>
    <row r="10" spans="2:18" x14ac:dyDescent="0.25">
      <c r="B10" s="1274">
        <v>5</v>
      </c>
      <c r="C10" s="1275" t="s">
        <v>532</v>
      </c>
      <c r="D10" s="1274">
        <v>6500000</v>
      </c>
      <c r="E10" s="1274">
        <v>75</v>
      </c>
      <c r="F10" s="1274" t="s">
        <v>42</v>
      </c>
      <c r="G10" s="1274">
        <f t="shared" si="0"/>
        <v>487500000</v>
      </c>
      <c r="H10" s="1274" t="s">
        <v>233</v>
      </c>
      <c r="I10" s="1274" t="s">
        <v>232</v>
      </c>
      <c r="J10" s="1274"/>
      <c r="K10" s="1274"/>
      <c r="L10" s="1274"/>
      <c r="M10" s="1274">
        <f>G10</f>
        <v>487500000</v>
      </c>
      <c r="N10" s="1274"/>
      <c r="O10" s="1274"/>
      <c r="P10" s="1274"/>
      <c r="Q10" s="1274"/>
      <c r="R10" s="1274"/>
    </row>
    <row r="11" spans="2:18" x14ac:dyDescent="0.25">
      <c r="B11" s="1274">
        <v>6</v>
      </c>
      <c r="C11" s="1275" t="s">
        <v>533</v>
      </c>
      <c r="D11" s="1274">
        <v>900000000</v>
      </c>
      <c r="E11" s="1274">
        <v>2</v>
      </c>
      <c r="F11" s="1274" t="s">
        <v>42</v>
      </c>
      <c r="G11" s="1274">
        <f t="shared" si="0"/>
        <v>1800000000</v>
      </c>
      <c r="H11" s="1274" t="s">
        <v>233</v>
      </c>
      <c r="I11" s="1274" t="s">
        <v>534</v>
      </c>
      <c r="J11" s="1274"/>
      <c r="K11" s="1274"/>
      <c r="L11" s="1274"/>
      <c r="M11" s="1274"/>
      <c r="N11" s="1274"/>
      <c r="O11" s="1274"/>
      <c r="P11" s="1274">
        <f>G11</f>
        <v>1800000000</v>
      </c>
      <c r="Q11" s="1274"/>
      <c r="R11" s="1274"/>
    </row>
    <row r="12" spans="2:18" x14ac:dyDescent="0.25">
      <c r="B12" s="1274">
        <v>7</v>
      </c>
      <c r="C12" s="1275" t="s">
        <v>536</v>
      </c>
      <c r="D12" s="1274">
        <v>50000000</v>
      </c>
      <c r="E12" s="1274">
        <v>1</v>
      </c>
      <c r="F12" s="1274" t="s">
        <v>47</v>
      </c>
      <c r="G12" s="1274">
        <f t="shared" si="0"/>
        <v>50000000</v>
      </c>
      <c r="H12" s="1274" t="s">
        <v>233</v>
      </c>
      <c r="I12" s="1274" t="s">
        <v>537</v>
      </c>
      <c r="J12" s="1274"/>
      <c r="K12" s="1274"/>
      <c r="L12" s="1274"/>
      <c r="M12" s="1274"/>
      <c r="N12" s="1274">
        <f>G12</f>
        <v>50000000</v>
      </c>
      <c r="O12" s="1274"/>
      <c r="P12" s="1274"/>
      <c r="Q12" s="1274"/>
      <c r="R12" s="1274"/>
    </row>
    <row r="13" spans="2:18" x14ac:dyDescent="0.25">
      <c r="B13" s="1274">
        <v>8</v>
      </c>
      <c r="C13" s="1275" t="s">
        <v>530</v>
      </c>
      <c r="D13" s="1274">
        <v>6500000</v>
      </c>
      <c r="E13" s="1274">
        <v>25</v>
      </c>
      <c r="F13" s="1274" t="s">
        <v>42</v>
      </c>
      <c r="G13" s="1274">
        <f t="shared" si="0"/>
        <v>162500000</v>
      </c>
      <c r="H13" s="1274" t="s">
        <v>233</v>
      </c>
      <c r="I13" s="1274" t="s">
        <v>538</v>
      </c>
      <c r="J13" s="1274"/>
      <c r="K13" s="1274"/>
      <c r="L13" s="1274"/>
      <c r="M13" s="1274">
        <f>G13</f>
        <v>162500000</v>
      </c>
      <c r="N13" s="1274"/>
      <c r="O13" s="1274"/>
      <c r="P13" s="1274"/>
      <c r="Q13" s="1274"/>
      <c r="R13" s="1274"/>
    </row>
    <row r="14" spans="2:18" x14ac:dyDescent="0.25">
      <c r="B14" s="1274">
        <v>9</v>
      </c>
      <c r="C14" s="1275" t="s">
        <v>539</v>
      </c>
      <c r="D14" s="1274">
        <v>42000000</v>
      </c>
      <c r="E14" s="1274">
        <v>1</v>
      </c>
      <c r="F14" s="1274" t="s">
        <v>42</v>
      </c>
      <c r="G14" s="1274">
        <f t="shared" si="0"/>
        <v>42000000</v>
      </c>
      <c r="H14" s="1274" t="s">
        <v>233</v>
      </c>
      <c r="I14" s="1274" t="s">
        <v>540</v>
      </c>
      <c r="J14" s="1274"/>
      <c r="K14" s="1274"/>
      <c r="L14" s="1274">
        <f>G14</f>
        <v>42000000</v>
      </c>
      <c r="M14" s="1274"/>
      <c r="N14" s="1274"/>
      <c r="O14" s="1274"/>
      <c r="P14" s="1274"/>
      <c r="Q14" s="1274"/>
      <c r="R14" s="1274"/>
    </row>
    <row r="15" spans="2:18" x14ac:dyDescent="0.25">
      <c r="B15" s="1274">
        <v>10</v>
      </c>
      <c r="C15" s="1275" t="s">
        <v>541</v>
      </c>
      <c r="D15" s="1274">
        <v>300000000</v>
      </c>
      <c r="E15" s="1274">
        <v>1</v>
      </c>
      <c r="F15" s="1274" t="s">
        <v>42</v>
      </c>
      <c r="G15" s="1274">
        <f t="shared" si="0"/>
        <v>300000000</v>
      </c>
      <c r="H15" s="1274" t="s">
        <v>233</v>
      </c>
      <c r="I15" s="1274" t="s">
        <v>542</v>
      </c>
      <c r="J15" s="1274"/>
      <c r="K15" s="1274"/>
      <c r="L15" s="1274"/>
      <c r="M15" s="1274"/>
      <c r="N15" s="1274"/>
      <c r="O15" s="1274"/>
      <c r="P15" s="1274"/>
      <c r="Q15" s="1274"/>
      <c r="R15" s="1274"/>
    </row>
    <row r="16" spans="2:18" x14ac:dyDescent="0.25">
      <c r="B16" s="1274">
        <v>11</v>
      </c>
      <c r="C16" s="1275" t="s">
        <v>543</v>
      </c>
      <c r="D16" s="1274">
        <v>178000000</v>
      </c>
      <c r="E16" s="1274">
        <v>2</v>
      </c>
      <c r="F16" s="1274" t="s">
        <v>42</v>
      </c>
      <c r="G16" s="1274">
        <f t="shared" si="0"/>
        <v>356000000</v>
      </c>
      <c r="H16" s="1274" t="s">
        <v>233</v>
      </c>
      <c r="I16" s="1274" t="s">
        <v>285</v>
      </c>
      <c r="J16" s="1274"/>
      <c r="K16" s="1274"/>
      <c r="L16" s="1274">
        <f>G16</f>
        <v>356000000</v>
      </c>
      <c r="M16" s="1274"/>
      <c r="N16" s="1274"/>
      <c r="O16" s="1274"/>
      <c r="P16" s="1274"/>
      <c r="Q16" s="1274"/>
      <c r="R16" s="1274"/>
    </row>
    <row r="17" spans="2:18" x14ac:dyDescent="0.25">
      <c r="B17" s="1274">
        <v>12</v>
      </c>
      <c r="C17" s="1275" t="s">
        <v>544</v>
      </c>
      <c r="D17" s="1274">
        <v>150000000</v>
      </c>
      <c r="E17" s="1274">
        <v>1</v>
      </c>
      <c r="F17" s="1274" t="s">
        <v>42</v>
      </c>
      <c r="G17" s="1274">
        <f t="shared" si="0"/>
        <v>150000000</v>
      </c>
      <c r="H17" s="1274" t="s">
        <v>223</v>
      </c>
      <c r="I17" s="1274" t="s">
        <v>545</v>
      </c>
      <c r="J17" s="1274"/>
      <c r="K17" s="1274"/>
      <c r="L17" s="1274"/>
      <c r="M17" s="1274">
        <f>G17</f>
        <v>150000000</v>
      </c>
      <c r="N17" s="1274"/>
      <c r="O17" s="1274"/>
      <c r="P17" s="1274"/>
      <c r="Q17" s="1274"/>
      <c r="R17" s="1274"/>
    </row>
    <row r="18" spans="2:18" x14ac:dyDescent="0.25">
      <c r="B18" s="1274">
        <v>13</v>
      </c>
      <c r="C18" s="1275" t="s">
        <v>381</v>
      </c>
      <c r="D18" s="1274">
        <v>20000000</v>
      </c>
      <c r="E18" s="1274">
        <v>2</v>
      </c>
      <c r="F18" s="1274" t="s">
        <v>42</v>
      </c>
      <c r="G18" s="1274">
        <f t="shared" si="0"/>
        <v>40000000</v>
      </c>
      <c r="H18" s="1274" t="s">
        <v>223</v>
      </c>
      <c r="I18" s="1274" t="s">
        <v>545</v>
      </c>
      <c r="J18" s="1274"/>
      <c r="K18" s="1274"/>
      <c r="L18" s="1274">
        <f>G18</f>
        <v>40000000</v>
      </c>
      <c r="M18" s="1274"/>
      <c r="N18" s="1274"/>
      <c r="O18" s="1274"/>
      <c r="P18" s="1274"/>
      <c r="Q18" s="1274"/>
      <c r="R18" s="1274"/>
    </row>
    <row r="19" spans="2:18" x14ac:dyDescent="0.25">
      <c r="B19" s="1274">
        <v>14</v>
      </c>
      <c r="C19" s="1275" t="s">
        <v>546</v>
      </c>
      <c r="D19" s="1274">
        <v>50000000</v>
      </c>
      <c r="E19" s="1274">
        <v>2</v>
      </c>
      <c r="F19" s="1274" t="s">
        <v>63</v>
      </c>
      <c r="G19" s="1274">
        <f t="shared" si="0"/>
        <v>100000000</v>
      </c>
      <c r="H19" s="1274" t="s">
        <v>223</v>
      </c>
      <c r="I19" s="1274" t="s">
        <v>545</v>
      </c>
      <c r="J19" s="1274"/>
      <c r="K19" s="1274"/>
      <c r="L19" s="1274"/>
      <c r="M19" s="1274"/>
      <c r="N19" s="1274"/>
      <c r="O19" s="1274">
        <f>G19</f>
        <v>100000000</v>
      </c>
      <c r="P19" s="1274"/>
      <c r="Q19" s="1274"/>
      <c r="R19" s="1274"/>
    </row>
    <row r="20" spans="2:18" x14ac:dyDescent="0.25">
      <c r="B20" s="1274">
        <v>15</v>
      </c>
      <c r="C20" s="1275" t="s">
        <v>547</v>
      </c>
      <c r="D20" s="1274">
        <v>32000000</v>
      </c>
      <c r="E20" s="1274">
        <v>2</v>
      </c>
      <c r="F20" s="1274" t="s">
        <v>42</v>
      </c>
      <c r="G20" s="1274">
        <f t="shared" si="0"/>
        <v>64000000</v>
      </c>
      <c r="H20" s="1274" t="s">
        <v>223</v>
      </c>
      <c r="I20" s="1274" t="s">
        <v>545</v>
      </c>
      <c r="J20" s="1274"/>
      <c r="K20" s="1274"/>
      <c r="L20" s="1274">
        <f>G20</f>
        <v>64000000</v>
      </c>
      <c r="M20" s="1274"/>
      <c r="N20" s="1274"/>
      <c r="O20" s="1274"/>
      <c r="P20" s="1274"/>
      <c r="Q20" s="1274"/>
      <c r="R20" s="1274"/>
    </row>
    <row r="21" spans="2:18" x14ac:dyDescent="0.25">
      <c r="B21" s="1274">
        <v>16</v>
      </c>
      <c r="C21" s="1275" t="s">
        <v>539</v>
      </c>
      <c r="D21" s="1274">
        <v>42000000</v>
      </c>
      <c r="E21" s="1274">
        <v>3</v>
      </c>
      <c r="F21" s="1274" t="s">
        <v>42</v>
      </c>
      <c r="G21" s="1274">
        <f t="shared" si="0"/>
        <v>126000000</v>
      </c>
      <c r="H21" s="1274" t="s">
        <v>223</v>
      </c>
      <c r="I21" s="1274" t="s">
        <v>222</v>
      </c>
      <c r="J21" s="1274"/>
      <c r="K21" s="1274"/>
      <c r="L21" s="1274">
        <f>G21</f>
        <v>126000000</v>
      </c>
      <c r="M21" s="1274"/>
      <c r="N21" s="1274"/>
      <c r="O21" s="1274"/>
      <c r="P21" s="1274"/>
      <c r="Q21" s="1274"/>
      <c r="R21" s="1274"/>
    </row>
    <row r="22" spans="2:18" x14ac:dyDescent="0.25">
      <c r="B22" s="1274">
        <v>17</v>
      </c>
      <c r="C22" s="1275" t="s">
        <v>530</v>
      </c>
      <c r="D22" s="1274">
        <v>6500000</v>
      </c>
      <c r="E22" s="1274">
        <v>30</v>
      </c>
      <c r="F22" s="1274" t="s">
        <v>42</v>
      </c>
      <c r="G22" s="1274">
        <f t="shared" si="0"/>
        <v>195000000</v>
      </c>
      <c r="H22" s="1274" t="s">
        <v>223</v>
      </c>
      <c r="I22" s="1274" t="s">
        <v>222</v>
      </c>
      <c r="J22" s="1274"/>
      <c r="K22" s="1274"/>
      <c r="L22" s="1274"/>
      <c r="M22" s="1274">
        <f>G22</f>
        <v>195000000</v>
      </c>
      <c r="N22" s="1274"/>
      <c r="O22" s="1274"/>
      <c r="P22" s="1274"/>
      <c r="Q22" s="1274"/>
      <c r="R22" s="1274"/>
    </row>
    <row r="23" spans="2:18" x14ac:dyDescent="0.25">
      <c r="B23" s="1274">
        <v>18</v>
      </c>
      <c r="C23" s="1275" t="s">
        <v>536</v>
      </c>
      <c r="D23" s="1274">
        <v>10000000</v>
      </c>
      <c r="E23" s="1274">
        <v>20</v>
      </c>
      <c r="F23" s="1274" t="s">
        <v>63</v>
      </c>
      <c r="G23" s="1274">
        <f t="shared" si="0"/>
        <v>200000000</v>
      </c>
      <c r="H23" s="1274" t="s">
        <v>223</v>
      </c>
      <c r="I23" s="1274" t="s">
        <v>548</v>
      </c>
      <c r="J23" s="1274"/>
      <c r="K23" s="1274"/>
      <c r="L23" s="1274"/>
      <c r="M23" s="1274"/>
      <c r="N23" s="1274"/>
      <c r="O23" s="1274">
        <f>G23</f>
        <v>200000000</v>
      </c>
      <c r="P23" s="1274"/>
      <c r="Q23" s="1274"/>
      <c r="R23" s="1274"/>
    </row>
    <row r="24" spans="2:18" x14ac:dyDescent="0.25">
      <c r="B24" s="1274">
        <v>19</v>
      </c>
      <c r="C24" s="1275" t="s">
        <v>530</v>
      </c>
      <c r="D24" s="1274">
        <v>6500000</v>
      </c>
      <c r="E24" s="1274">
        <v>30</v>
      </c>
      <c r="F24" s="1274" t="s">
        <v>42</v>
      </c>
      <c r="G24" s="1274">
        <f t="shared" si="0"/>
        <v>195000000</v>
      </c>
      <c r="H24" s="1274" t="s">
        <v>223</v>
      </c>
      <c r="I24" s="1274" t="s">
        <v>548</v>
      </c>
      <c r="J24" s="1274"/>
      <c r="K24" s="1274"/>
      <c r="L24" s="1274"/>
      <c r="M24" s="1274">
        <f>G24</f>
        <v>195000000</v>
      </c>
      <c r="N24" s="1274"/>
      <c r="O24" s="1274"/>
      <c r="P24" s="1274"/>
      <c r="Q24" s="1274"/>
      <c r="R24" s="1274"/>
    </row>
    <row r="25" spans="2:18" x14ac:dyDescent="0.25">
      <c r="B25" s="1274">
        <v>20</v>
      </c>
      <c r="C25" s="1275" t="s">
        <v>549</v>
      </c>
      <c r="D25" s="1274">
        <v>20000000</v>
      </c>
      <c r="E25" s="1274">
        <v>50</v>
      </c>
      <c r="F25" s="1274" t="s">
        <v>42</v>
      </c>
      <c r="G25" s="1274">
        <f t="shared" si="0"/>
        <v>1000000000</v>
      </c>
      <c r="H25" s="1274" t="s">
        <v>223</v>
      </c>
      <c r="I25" s="1274" t="s">
        <v>550</v>
      </c>
      <c r="J25" s="1274"/>
      <c r="K25" s="1274"/>
      <c r="L25" s="1274"/>
      <c r="M25" s="1274">
        <f>G25</f>
        <v>1000000000</v>
      </c>
      <c r="N25" s="1274"/>
      <c r="O25" s="1274"/>
      <c r="P25" s="1274"/>
      <c r="Q25" s="1274"/>
      <c r="R25" s="1274"/>
    </row>
    <row r="26" spans="2:18" x14ac:dyDescent="0.25">
      <c r="B26" s="1274">
        <v>21</v>
      </c>
      <c r="C26" s="1275" t="s">
        <v>536</v>
      </c>
      <c r="D26" s="1274">
        <v>10000000</v>
      </c>
      <c r="E26" s="1274">
        <v>20</v>
      </c>
      <c r="F26" s="1274" t="s">
        <v>63</v>
      </c>
      <c r="G26" s="1274">
        <f t="shared" si="0"/>
        <v>200000000</v>
      </c>
      <c r="H26" s="1274" t="s">
        <v>236</v>
      </c>
      <c r="I26" s="1274" t="s">
        <v>551</v>
      </c>
      <c r="J26" s="1274"/>
      <c r="K26" s="1274"/>
      <c r="L26" s="1274"/>
      <c r="M26" s="1274"/>
      <c r="N26" s="1274">
        <f>G26</f>
        <v>200000000</v>
      </c>
      <c r="O26" s="1274"/>
      <c r="P26" s="1274"/>
      <c r="Q26" s="1274"/>
      <c r="R26" s="1274"/>
    </row>
    <row r="27" spans="2:18" x14ac:dyDescent="0.25">
      <c r="B27" s="1274">
        <v>22</v>
      </c>
      <c r="C27" s="1275" t="s">
        <v>530</v>
      </c>
      <c r="D27" s="1274">
        <v>6500000</v>
      </c>
      <c r="E27" s="1274">
        <v>25</v>
      </c>
      <c r="F27" s="1274" t="s">
        <v>42</v>
      </c>
      <c r="G27" s="1274">
        <f t="shared" si="0"/>
        <v>162500000</v>
      </c>
      <c r="H27" s="1274" t="s">
        <v>236</v>
      </c>
      <c r="I27" s="1274" t="s">
        <v>551</v>
      </c>
      <c r="J27" s="1274"/>
      <c r="K27" s="1274"/>
      <c r="L27" s="1274"/>
      <c r="M27" s="1274">
        <f>G27</f>
        <v>162500000</v>
      </c>
      <c r="N27" s="1274"/>
      <c r="O27" s="1274"/>
      <c r="P27" s="1274"/>
      <c r="Q27" s="1274"/>
      <c r="R27" s="1274"/>
    </row>
    <row r="28" spans="2:18" x14ac:dyDescent="0.25">
      <c r="B28" s="1274">
        <v>23</v>
      </c>
      <c r="C28" s="1275" t="s">
        <v>552</v>
      </c>
      <c r="D28" s="1274">
        <v>13500000</v>
      </c>
      <c r="E28" s="1274">
        <v>25</v>
      </c>
      <c r="F28" s="1274" t="s">
        <v>42</v>
      </c>
      <c r="G28" s="1274">
        <f t="shared" si="0"/>
        <v>337500000</v>
      </c>
      <c r="H28" s="1274" t="s">
        <v>236</v>
      </c>
      <c r="I28" s="1274" t="s">
        <v>551</v>
      </c>
      <c r="J28" s="1274"/>
      <c r="K28" s="1274"/>
      <c r="L28" s="1274"/>
      <c r="M28" s="1274">
        <f>G28</f>
        <v>337500000</v>
      </c>
      <c r="N28" s="1274"/>
      <c r="O28" s="1274"/>
      <c r="P28" s="1274"/>
      <c r="Q28" s="1274"/>
      <c r="R28" s="1274"/>
    </row>
    <row r="29" spans="2:18" x14ac:dyDescent="0.25">
      <c r="B29" s="1274">
        <v>24</v>
      </c>
      <c r="C29" s="1275" t="s">
        <v>553</v>
      </c>
      <c r="D29" s="1274">
        <v>10000000</v>
      </c>
      <c r="E29" s="1274">
        <v>110</v>
      </c>
      <c r="F29" s="1274" t="s">
        <v>554</v>
      </c>
      <c r="G29" s="1274">
        <f t="shared" si="0"/>
        <v>1100000000</v>
      </c>
      <c r="H29" s="1274" t="s">
        <v>236</v>
      </c>
      <c r="I29" s="1274" t="s">
        <v>555</v>
      </c>
      <c r="J29" s="1274"/>
      <c r="K29" s="1274"/>
      <c r="L29" s="1274"/>
      <c r="M29" s="1274">
        <f>G29</f>
        <v>1100000000</v>
      </c>
      <c r="N29" s="1274"/>
      <c r="O29" s="1274"/>
      <c r="P29" s="1274"/>
      <c r="Q29" s="1274"/>
      <c r="R29" s="1274"/>
    </row>
    <row r="30" spans="2:18" x14ac:dyDescent="0.25">
      <c r="B30" s="1274">
        <v>25</v>
      </c>
      <c r="C30" s="1275" t="s">
        <v>556</v>
      </c>
      <c r="D30" s="1274">
        <v>10000000</v>
      </c>
      <c r="E30" s="1274">
        <v>4</v>
      </c>
      <c r="F30" s="1274" t="s">
        <v>554</v>
      </c>
      <c r="G30" s="1274">
        <f t="shared" si="0"/>
        <v>40000000</v>
      </c>
      <c r="H30" s="1274" t="s">
        <v>236</v>
      </c>
      <c r="I30" s="1274" t="s">
        <v>555</v>
      </c>
      <c r="J30" s="1274"/>
      <c r="K30" s="1274"/>
      <c r="L30" s="1274"/>
      <c r="M30" s="1274">
        <f>G30</f>
        <v>40000000</v>
      </c>
      <c r="N30" s="1274"/>
      <c r="O30" s="1274"/>
      <c r="P30" s="1274"/>
      <c r="Q30" s="1274"/>
      <c r="R30" s="1274"/>
    </row>
    <row r="31" spans="2:18" x14ac:dyDescent="0.25">
      <c r="B31" s="1274">
        <v>26</v>
      </c>
      <c r="C31" s="1275" t="s">
        <v>364</v>
      </c>
      <c r="D31" s="1274">
        <v>32000000</v>
      </c>
      <c r="E31" s="1274">
        <v>1</v>
      </c>
      <c r="F31" s="1274" t="s">
        <v>42</v>
      </c>
      <c r="G31" s="1274">
        <f t="shared" si="0"/>
        <v>32000000</v>
      </c>
      <c r="H31" s="1274" t="s">
        <v>236</v>
      </c>
      <c r="I31" s="1274" t="s">
        <v>557</v>
      </c>
      <c r="J31" s="1274"/>
      <c r="K31" s="1274"/>
      <c r="L31" s="1274">
        <f>G31</f>
        <v>32000000</v>
      </c>
      <c r="M31" s="1274"/>
      <c r="N31" s="1274"/>
      <c r="O31" s="1274"/>
      <c r="P31" s="1274"/>
      <c r="Q31" s="1274"/>
      <c r="R31" s="1274"/>
    </row>
    <row r="32" spans="2:18" x14ac:dyDescent="0.25">
      <c r="B32" s="1274">
        <v>27</v>
      </c>
      <c r="C32" s="1275" t="s">
        <v>558</v>
      </c>
      <c r="D32" s="1274">
        <v>450000000</v>
      </c>
      <c r="E32" s="1274">
        <v>1</v>
      </c>
      <c r="F32" s="1274" t="s">
        <v>42</v>
      </c>
      <c r="G32" s="1274">
        <f t="shared" si="0"/>
        <v>450000000</v>
      </c>
      <c r="H32" s="1274" t="s">
        <v>236</v>
      </c>
      <c r="I32" s="1274" t="s">
        <v>557</v>
      </c>
      <c r="J32" s="1274"/>
      <c r="K32" s="1274"/>
      <c r="L32" s="1274"/>
      <c r="M32" s="1274"/>
      <c r="N32" s="1274"/>
      <c r="O32" s="1274"/>
      <c r="P32" s="1274">
        <f>G32</f>
        <v>450000000</v>
      </c>
      <c r="Q32" s="1274"/>
      <c r="R32" s="1274"/>
    </row>
    <row r="33" spans="2:18" x14ac:dyDescent="0.25">
      <c r="B33" s="1276"/>
      <c r="C33" s="1277"/>
      <c r="D33" s="1276"/>
      <c r="E33" s="1276"/>
      <c r="F33" s="1276"/>
      <c r="G33" s="1278"/>
      <c r="H33" s="1279"/>
      <c r="I33" s="1279"/>
      <c r="J33" s="1279"/>
      <c r="K33" s="1279"/>
      <c r="L33" s="1279"/>
      <c r="M33" s="1279"/>
      <c r="N33" s="1279"/>
      <c r="O33" s="1279"/>
      <c r="P33" s="1279"/>
      <c r="Q33" s="1279"/>
      <c r="R33" s="1279"/>
    </row>
    <row r="34" spans="2:18" x14ac:dyDescent="0.25">
      <c r="B34" s="1280"/>
      <c r="C34" s="1281"/>
      <c r="D34" s="1280"/>
      <c r="E34" s="1280"/>
      <c r="F34" s="1282"/>
      <c r="G34" s="1282"/>
      <c r="H34" s="1631" t="s">
        <v>579</v>
      </c>
      <c r="I34" s="1631"/>
      <c r="J34" s="1631"/>
      <c r="K34" s="1631"/>
      <c r="L34" s="1283"/>
      <c r="M34" s="1283"/>
      <c r="N34" s="1283"/>
      <c r="O34" s="1283"/>
      <c r="P34" s="1283"/>
      <c r="Q34" s="1283"/>
      <c r="R34" s="1283"/>
    </row>
    <row r="35" spans="2:18" x14ac:dyDescent="0.25">
      <c r="B35" s="1280"/>
      <c r="C35" s="1281"/>
      <c r="D35" s="1280"/>
      <c r="E35" s="1280"/>
      <c r="F35" s="1280"/>
      <c r="G35" s="1280"/>
      <c r="H35" s="1631" t="s">
        <v>580</v>
      </c>
      <c r="I35" s="1631"/>
      <c r="J35" s="1631"/>
      <c r="K35" s="1631"/>
      <c r="L35" s="1284">
        <f>SUM(L6:L33)</f>
        <v>660000000</v>
      </c>
      <c r="M35" s="1283"/>
      <c r="N35" s="1283"/>
      <c r="O35" s="1283"/>
      <c r="P35" s="1283"/>
      <c r="Q35" s="1283"/>
      <c r="R35" s="1283"/>
    </row>
    <row r="36" spans="2:18" x14ac:dyDescent="0.25">
      <c r="B36" s="1280"/>
      <c r="C36" s="1281"/>
      <c r="D36" s="1280"/>
      <c r="E36" s="1280"/>
      <c r="F36" s="1280"/>
      <c r="G36" s="1280"/>
      <c r="H36" s="1631" t="s">
        <v>581</v>
      </c>
      <c r="I36" s="1631"/>
      <c r="J36" s="1631"/>
      <c r="K36" s="1631"/>
      <c r="L36" s="1283"/>
      <c r="M36" s="1284">
        <f>SUM(M6:M33)</f>
        <v>3927500000</v>
      </c>
      <c r="N36" s="1283"/>
      <c r="O36" s="1283"/>
      <c r="P36" s="1283"/>
      <c r="Q36" s="1283"/>
      <c r="R36" s="1283"/>
    </row>
    <row r="37" spans="2:18" x14ac:dyDescent="0.25">
      <c r="B37" s="1280"/>
      <c r="C37" s="1281"/>
      <c r="D37" s="1280"/>
      <c r="E37" s="1280"/>
      <c r="F37" s="1280"/>
      <c r="G37" s="1280"/>
      <c r="H37" s="1631" t="s">
        <v>583</v>
      </c>
      <c r="I37" s="1631"/>
      <c r="J37" s="1631"/>
      <c r="K37" s="1631"/>
      <c r="L37" s="1283"/>
      <c r="M37" s="1283"/>
      <c r="N37" s="1284">
        <f>SUM(N6:N33)</f>
        <v>250000000</v>
      </c>
      <c r="O37" s="1283"/>
      <c r="P37" s="1283"/>
      <c r="Q37" s="1283"/>
      <c r="R37" s="1283"/>
    </row>
    <row r="38" spans="2:18" x14ac:dyDescent="0.25">
      <c r="B38" s="1280"/>
      <c r="C38" s="1281"/>
      <c r="D38" s="1280"/>
      <c r="E38" s="1280"/>
      <c r="F38" s="1280"/>
      <c r="G38" s="1280"/>
      <c r="H38" s="1631" t="s">
        <v>582</v>
      </c>
      <c r="I38" s="1631"/>
      <c r="J38" s="1631"/>
      <c r="K38" s="1631"/>
      <c r="L38" s="1283"/>
      <c r="M38" s="1283"/>
      <c r="N38" s="1283"/>
      <c r="O38" s="1284">
        <f>SUM(O6:O33)</f>
        <v>300000000</v>
      </c>
      <c r="P38" s="1283"/>
      <c r="Q38" s="1283"/>
      <c r="R38" s="1283"/>
    </row>
    <row r="39" spans="2:18" x14ac:dyDescent="0.25">
      <c r="B39" s="1280"/>
      <c r="C39" s="1280"/>
      <c r="D39" s="1280"/>
      <c r="E39" s="1280"/>
      <c r="F39" s="1280"/>
      <c r="G39" s="1280"/>
      <c r="H39" s="1631" t="s">
        <v>584</v>
      </c>
      <c r="I39" s="1631"/>
      <c r="J39" s="1631"/>
      <c r="K39" s="1631"/>
      <c r="L39" s="1283"/>
      <c r="M39" s="1283"/>
      <c r="N39" s="1283"/>
      <c r="O39" s="1283"/>
      <c r="P39" s="1284">
        <f>SUM(P6:P33)</f>
        <v>2850000000</v>
      </c>
      <c r="Q39" s="1283"/>
      <c r="R39" s="1283"/>
    </row>
    <row r="40" spans="2:18" x14ac:dyDescent="0.25">
      <c r="B40" s="1280"/>
      <c r="C40" s="1280"/>
      <c r="D40" s="1280"/>
      <c r="E40" s="1280"/>
      <c r="F40" s="1280"/>
      <c r="G40" s="1280"/>
      <c r="H40" s="1631" t="s">
        <v>585</v>
      </c>
      <c r="I40" s="1631"/>
      <c r="J40" s="1631"/>
      <c r="K40" s="1631"/>
      <c r="L40" s="1283"/>
      <c r="M40" s="1283"/>
      <c r="N40" s="1283"/>
      <c r="O40" s="1283"/>
      <c r="P40" s="1283"/>
      <c r="Q40" s="1284">
        <f>SUM(Q6:Q33)</f>
        <v>33000000000</v>
      </c>
      <c r="R40" s="1283"/>
    </row>
    <row r="41" spans="2:18" x14ac:dyDescent="0.25">
      <c r="B41" s="1280"/>
      <c r="C41" s="1280"/>
      <c r="D41" s="1280"/>
      <c r="E41" s="1280"/>
      <c r="F41" s="1280"/>
      <c r="G41" s="1280"/>
      <c r="H41" s="1631" t="s">
        <v>586</v>
      </c>
      <c r="I41" s="1631"/>
      <c r="J41" s="1631"/>
      <c r="K41" s="1631"/>
      <c r="L41" s="1632">
        <f>L35+M36+N37+O38+P39+Q40</f>
        <v>40987500000</v>
      </c>
      <c r="M41" s="1632"/>
      <c r="N41" s="1632"/>
      <c r="O41" s="1632"/>
      <c r="P41" s="1632"/>
      <c r="Q41" s="1632"/>
      <c r="R41" s="1632"/>
    </row>
    <row r="42" spans="2:18" x14ac:dyDescent="0.25">
      <c r="H42" s="1631"/>
      <c r="I42" s="1631"/>
      <c r="J42" s="1631"/>
      <c r="K42" s="1631"/>
      <c r="L42" s="1632" t="e">
        <f ca="1">terbilang(L41)</f>
        <v>#NAME?</v>
      </c>
      <c r="M42" s="1632"/>
      <c r="N42" s="1632"/>
      <c r="O42" s="1632"/>
      <c r="P42" s="1632"/>
      <c r="Q42" s="1632"/>
      <c r="R42" s="1632"/>
    </row>
  </sheetData>
  <mergeCells count="20">
    <mergeCell ref="L3:Q3"/>
    <mergeCell ref="B3:B4"/>
    <mergeCell ref="R3:R4"/>
    <mergeCell ref="E3:G3"/>
    <mergeCell ref="B1:R2"/>
    <mergeCell ref="H3:I3"/>
    <mergeCell ref="C3:C4"/>
    <mergeCell ref="D3:D4"/>
    <mergeCell ref="J3:K3"/>
    <mergeCell ref="H34:K34"/>
    <mergeCell ref="H41:K41"/>
    <mergeCell ref="H42:K42"/>
    <mergeCell ref="L42:R42"/>
    <mergeCell ref="L41:R41"/>
    <mergeCell ref="H35:K35"/>
    <mergeCell ref="H36:K36"/>
    <mergeCell ref="H37:K37"/>
    <mergeCell ref="H38:K38"/>
    <mergeCell ref="H39:K39"/>
    <mergeCell ref="H40:K40"/>
  </mergeCells>
  <pageMargins left="0.70866141732283472" right="0.70866141732283472" top="0.74803149606299213" bottom="0.74803149606299213" header="0.31496062992125984" footer="0.31496062992125984"/>
  <pageSetup paperSize="5" scale="70" orientation="landscape" horizontalDpi="0" verticalDpi="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R110"/>
  <sheetViews>
    <sheetView tabSelected="1" topLeftCell="A16" zoomScaleSheetLayoutView="110" workbookViewId="0">
      <selection activeCell="F30" sqref="F30"/>
    </sheetView>
  </sheetViews>
  <sheetFormatPr defaultRowHeight="12" x14ac:dyDescent="0.2"/>
  <cols>
    <col min="1" max="1" width="3" style="1264" customWidth="1"/>
    <col min="2" max="2" width="3.28515625" style="1264" customWidth="1"/>
    <col min="3" max="3" width="2.5703125" style="1264" customWidth="1"/>
    <col min="4" max="4" width="3.5703125" style="1264" customWidth="1"/>
    <col min="5" max="5" width="3.28515625" style="1264" customWidth="1"/>
    <col min="6" max="6" width="6.140625" style="1264" customWidth="1"/>
    <col min="7" max="7" width="8" style="1264" customWidth="1"/>
    <col min="8" max="8" width="39.28515625" style="1264" customWidth="1"/>
    <col min="9" max="9" width="7.140625" style="1264" customWidth="1"/>
    <col min="10" max="10" width="6.7109375" style="1264" customWidth="1"/>
    <col min="11" max="11" width="11.5703125" style="1265" customWidth="1"/>
    <col min="12" max="12" width="13.85546875" style="1264" customWidth="1"/>
    <col min="13" max="13" width="12.85546875" style="1258" bestFit="1" customWidth="1"/>
    <col min="14" max="14" width="13" style="1259" customWidth="1"/>
    <col min="15" max="15" width="21.7109375" style="1260" customWidth="1"/>
    <col min="16" max="16" width="46.85546875" style="1261" customWidth="1"/>
    <col min="17" max="17" width="12.28515625" style="1260" customWidth="1"/>
    <col min="18" max="18" width="20.85546875" style="1260" customWidth="1"/>
    <col min="19" max="24" width="5.7109375" style="1258" customWidth="1"/>
    <col min="25" max="25" width="19.140625" style="1258" customWidth="1"/>
    <col min="26" max="16384" width="9.140625" style="1258"/>
  </cols>
  <sheetData>
    <row r="1" spans="1:18" ht="14.25" x14ac:dyDescent="0.2">
      <c r="A1" s="1680" t="s">
        <v>484</v>
      </c>
      <c r="B1" s="1689"/>
      <c r="C1" s="1689"/>
      <c r="D1" s="1689"/>
      <c r="E1" s="1689"/>
      <c r="F1" s="1689"/>
      <c r="G1" s="1689"/>
      <c r="H1" s="1689"/>
      <c r="I1" s="1689"/>
      <c r="J1" s="1689"/>
      <c r="K1" s="1717"/>
      <c r="L1" s="1302"/>
      <c r="Q1" s="1258"/>
      <c r="R1" s="1258"/>
    </row>
    <row r="2" spans="1:18" ht="14.25" x14ac:dyDescent="0.2">
      <c r="A2" s="1690" t="s">
        <v>485</v>
      </c>
      <c r="B2" s="1691"/>
      <c r="C2" s="1691"/>
      <c r="D2" s="1691"/>
      <c r="E2" s="1691"/>
      <c r="F2" s="1691"/>
      <c r="G2" s="1691"/>
      <c r="H2" s="1691"/>
      <c r="I2" s="1691"/>
      <c r="J2" s="1691"/>
      <c r="K2" s="1718"/>
      <c r="L2" s="1303" t="s">
        <v>486</v>
      </c>
      <c r="Q2" s="1258"/>
      <c r="R2" s="1258"/>
    </row>
    <row r="3" spans="1:18" ht="14.25" x14ac:dyDescent="0.2">
      <c r="A3" s="1677" t="s">
        <v>302</v>
      </c>
      <c r="B3" s="1678"/>
      <c r="C3" s="1678"/>
      <c r="D3" s="1678"/>
      <c r="E3" s="1678"/>
      <c r="F3" s="1678"/>
      <c r="G3" s="1678"/>
      <c r="H3" s="1678"/>
      <c r="I3" s="1678"/>
      <c r="J3" s="1678"/>
      <c r="K3" s="1679"/>
      <c r="L3" s="1304" t="s">
        <v>487</v>
      </c>
      <c r="Q3" s="1258"/>
      <c r="R3" s="1258"/>
    </row>
    <row r="4" spans="1:18" ht="14.25" x14ac:dyDescent="0.2">
      <c r="A4" s="1719" t="s">
        <v>663</v>
      </c>
      <c r="B4" s="1720"/>
      <c r="C4" s="1720"/>
      <c r="D4" s="1720"/>
      <c r="E4" s="1720"/>
      <c r="F4" s="1720"/>
      <c r="G4" s="1720"/>
      <c r="H4" s="1720"/>
      <c r="I4" s="1720"/>
      <c r="J4" s="1720"/>
      <c r="K4" s="1720"/>
      <c r="L4" s="1721"/>
      <c r="Q4" s="1258"/>
      <c r="R4" s="1258"/>
    </row>
    <row r="5" spans="1:18" ht="15" x14ac:dyDescent="0.25">
      <c r="A5" s="1305" t="s">
        <v>488</v>
      </c>
      <c r="B5" s="1306"/>
      <c r="C5" s="1306"/>
      <c r="D5" s="1306"/>
      <c r="E5" s="1306"/>
      <c r="F5" s="1306"/>
      <c r="G5" s="1352" t="s">
        <v>1</v>
      </c>
      <c r="H5" s="1306" t="s">
        <v>669</v>
      </c>
      <c r="I5" s="1306"/>
      <c r="J5" s="1306"/>
      <c r="K5" s="1307"/>
      <c r="L5" s="1308"/>
      <c r="Q5" s="1258"/>
      <c r="R5" s="1258"/>
    </row>
    <row r="6" spans="1:18" ht="15" x14ac:dyDescent="0.25">
      <c r="A6" s="1305" t="s">
        <v>489</v>
      </c>
      <c r="B6" s="1306"/>
      <c r="C6" s="1306"/>
      <c r="D6" s="1306"/>
      <c r="E6" s="1306"/>
      <c r="F6" s="1306"/>
      <c r="G6" s="1352" t="s">
        <v>1</v>
      </c>
      <c r="H6" s="1306" t="s">
        <v>670</v>
      </c>
      <c r="I6" s="1306"/>
      <c r="J6" s="1306"/>
      <c r="K6" s="1307"/>
      <c r="L6" s="1308"/>
      <c r="Q6" s="1258"/>
      <c r="R6" s="1258"/>
    </row>
    <row r="7" spans="1:18" ht="15" x14ac:dyDescent="0.25">
      <c r="A7" s="1305" t="s">
        <v>671</v>
      </c>
      <c r="B7" s="1306"/>
      <c r="C7" s="1306"/>
      <c r="D7" s="1306"/>
      <c r="E7" s="1306"/>
      <c r="F7" s="1306"/>
      <c r="G7" s="1373" t="s">
        <v>1</v>
      </c>
      <c r="H7" s="1306" t="s">
        <v>672</v>
      </c>
      <c r="I7" s="1306"/>
      <c r="J7" s="1306"/>
      <c r="K7" s="1307"/>
      <c r="L7" s="1308"/>
      <c r="Q7" s="1258"/>
      <c r="R7" s="1258"/>
    </row>
    <row r="8" spans="1:18" ht="15" x14ac:dyDescent="0.25">
      <c r="A8" s="1305" t="s">
        <v>673</v>
      </c>
      <c r="B8" s="1306"/>
      <c r="C8" s="1306"/>
      <c r="D8" s="1306"/>
      <c r="E8" s="1306"/>
      <c r="F8" s="1306"/>
      <c r="G8" s="1373" t="s">
        <v>1</v>
      </c>
      <c r="H8" s="1306" t="s">
        <v>674</v>
      </c>
      <c r="I8" s="1306"/>
      <c r="J8" s="1306"/>
      <c r="K8" s="1307"/>
      <c r="L8" s="1308"/>
      <c r="Q8" s="1258"/>
      <c r="R8" s="1258"/>
    </row>
    <row r="9" spans="1:18" ht="15" x14ac:dyDescent="0.25">
      <c r="A9" s="1305" t="s">
        <v>490</v>
      </c>
      <c r="B9" s="1306"/>
      <c r="C9" s="1306"/>
      <c r="D9" s="1306"/>
      <c r="E9" s="1306"/>
      <c r="F9" s="1306"/>
      <c r="G9" s="1352" t="s">
        <v>1</v>
      </c>
      <c r="H9" s="1306" t="s">
        <v>664</v>
      </c>
      <c r="I9" s="1306"/>
      <c r="J9" s="1306"/>
      <c r="K9" s="1307"/>
      <c r="L9" s="1308"/>
      <c r="Q9" s="1258"/>
      <c r="R9" s="1258"/>
    </row>
    <row r="10" spans="1:18" ht="15" x14ac:dyDescent="0.25">
      <c r="A10" s="1305" t="s">
        <v>491</v>
      </c>
      <c r="B10" s="1306"/>
      <c r="C10" s="1306"/>
      <c r="D10" s="1306"/>
      <c r="E10" s="1306"/>
      <c r="F10" s="1306"/>
      <c r="G10" s="1352" t="s">
        <v>1</v>
      </c>
      <c r="H10" s="1306" t="s">
        <v>665</v>
      </c>
      <c r="I10" s="1306"/>
      <c r="J10" s="1306"/>
      <c r="K10" s="1307"/>
      <c r="L10" s="1308"/>
      <c r="Q10" s="1258"/>
      <c r="R10" s="1258"/>
    </row>
    <row r="11" spans="1:18" ht="15" x14ac:dyDescent="0.25">
      <c r="A11" s="1305" t="s">
        <v>588</v>
      </c>
      <c r="B11" s="1306"/>
      <c r="C11" s="1306"/>
      <c r="D11" s="1306"/>
      <c r="E11" s="1306"/>
      <c r="F11" s="1306"/>
      <c r="G11" s="1352" t="s">
        <v>1</v>
      </c>
      <c r="H11" s="1306" t="s">
        <v>291</v>
      </c>
      <c r="I11" s="1306"/>
      <c r="J11" s="1306"/>
      <c r="K11" s="1307"/>
      <c r="L11" s="1308"/>
      <c r="Q11" s="1258"/>
      <c r="R11" s="1258"/>
    </row>
    <row r="12" spans="1:18" ht="15" x14ac:dyDescent="0.25">
      <c r="A12" s="1305" t="s">
        <v>492</v>
      </c>
      <c r="B12" s="1306"/>
      <c r="C12" s="1306"/>
      <c r="D12" s="1306"/>
      <c r="E12" s="1306"/>
      <c r="F12" s="1306"/>
      <c r="G12" s="1352" t="s">
        <v>1</v>
      </c>
      <c r="H12" s="1354">
        <v>194256000</v>
      </c>
      <c r="I12" s="1306"/>
      <c r="J12" s="1306"/>
      <c r="K12" s="1307"/>
      <c r="L12" s="1308"/>
      <c r="Q12" s="1258"/>
      <c r="R12" s="1258"/>
    </row>
    <row r="13" spans="1:18" ht="15" x14ac:dyDescent="0.25">
      <c r="A13" s="1305" t="s">
        <v>493</v>
      </c>
      <c r="B13" s="1306"/>
      <c r="C13" s="1306"/>
      <c r="D13" s="1306"/>
      <c r="E13" s="1306"/>
      <c r="F13" s="1306"/>
      <c r="G13" s="1352" t="s">
        <v>1</v>
      </c>
      <c r="H13" s="1354">
        <f>L29</f>
        <v>300000000</v>
      </c>
      <c r="I13" s="1306"/>
      <c r="J13" s="1306"/>
      <c r="K13" s="1307"/>
      <c r="L13" s="1308"/>
      <c r="Q13" s="1258"/>
      <c r="R13" s="1258"/>
    </row>
    <row r="14" spans="1:18" ht="15" x14ac:dyDescent="0.25">
      <c r="A14" s="1309" t="s">
        <v>494</v>
      </c>
      <c r="B14" s="1310"/>
      <c r="C14" s="1310"/>
      <c r="D14" s="1310"/>
      <c r="E14" s="1310"/>
      <c r="F14" s="1310"/>
      <c r="G14" s="1311" t="s">
        <v>1</v>
      </c>
      <c r="H14" s="1377"/>
      <c r="I14" s="1310"/>
      <c r="J14" s="1310"/>
      <c r="K14" s="1312"/>
      <c r="L14" s="1313"/>
      <c r="Q14" s="1258"/>
      <c r="R14" s="1258"/>
    </row>
    <row r="15" spans="1:18" ht="14.25" x14ac:dyDescent="0.2">
      <c r="A15" s="1314" t="s">
        <v>495</v>
      </c>
      <c r="B15" s="1315"/>
      <c r="C15" s="1315"/>
      <c r="D15" s="1315"/>
      <c r="E15" s="1315"/>
      <c r="F15" s="1315"/>
      <c r="G15" s="1315"/>
      <c r="H15" s="1315"/>
      <c r="I15" s="1315"/>
      <c r="J15" s="1315"/>
      <c r="K15" s="1316"/>
      <c r="L15" s="1317"/>
      <c r="Q15" s="1258"/>
      <c r="R15" s="1258"/>
    </row>
    <row r="16" spans="1:18" ht="14.25" x14ac:dyDescent="0.2">
      <c r="A16" s="1719" t="s">
        <v>496</v>
      </c>
      <c r="B16" s="1720"/>
      <c r="C16" s="1720"/>
      <c r="D16" s="1720"/>
      <c r="E16" s="1720"/>
      <c r="F16" s="1720"/>
      <c r="G16" s="1719" t="s">
        <v>497</v>
      </c>
      <c r="H16" s="1720"/>
      <c r="I16" s="1720"/>
      <c r="J16" s="1721"/>
      <c r="K16" s="1720" t="s">
        <v>498</v>
      </c>
      <c r="L16" s="1721"/>
      <c r="Q16" s="1258"/>
      <c r="R16" s="1258"/>
    </row>
    <row r="17" spans="1:18" ht="15" x14ac:dyDescent="0.25">
      <c r="A17" s="1708" t="s">
        <v>499</v>
      </c>
      <c r="B17" s="1709"/>
      <c r="C17" s="1709"/>
      <c r="D17" s="1709"/>
      <c r="E17" s="1709"/>
      <c r="F17" s="1709"/>
      <c r="G17" s="1710"/>
      <c r="H17" s="1709"/>
      <c r="I17" s="1709"/>
      <c r="J17" s="1711"/>
      <c r="K17" s="1712">
        <v>1</v>
      </c>
      <c r="L17" s="1713"/>
      <c r="Q17" s="1258"/>
      <c r="R17" s="1258"/>
    </row>
    <row r="18" spans="1:18" ht="15" x14ac:dyDescent="0.25">
      <c r="A18" s="1701" t="s">
        <v>500</v>
      </c>
      <c r="B18" s="1702"/>
      <c r="C18" s="1702"/>
      <c r="D18" s="1702"/>
      <c r="E18" s="1702"/>
      <c r="F18" s="1702"/>
      <c r="G18" s="1714"/>
      <c r="H18" s="1702"/>
      <c r="I18" s="1702"/>
      <c r="J18" s="1703"/>
      <c r="K18" s="1715">
        <f>L29</f>
        <v>300000000</v>
      </c>
      <c r="L18" s="1716"/>
      <c r="P18" s="1261">
        <v>2600000000</v>
      </c>
      <c r="Q18" s="1258"/>
      <c r="R18" s="1258"/>
    </row>
    <row r="19" spans="1:18" ht="15" x14ac:dyDescent="0.25">
      <c r="A19" s="1701" t="s">
        <v>501</v>
      </c>
      <c r="B19" s="1702"/>
      <c r="C19" s="1702"/>
      <c r="D19" s="1702"/>
      <c r="E19" s="1702"/>
      <c r="F19" s="1702"/>
      <c r="G19" s="1701"/>
      <c r="H19" s="1702"/>
      <c r="I19" s="1702"/>
      <c r="J19" s="1703"/>
      <c r="K19" s="1704"/>
      <c r="L19" s="1705"/>
      <c r="P19" s="1261">
        <f>P18-K18</f>
        <v>2300000000</v>
      </c>
      <c r="Q19" s="1258"/>
      <c r="R19" s="1258"/>
    </row>
    <row r="20" spans="1:18" ht="15" x14ac:dyDescent="0.25">
      <c r="A20" s="1701" t="s">
        <v>502</v>
      </c>
      <c r="B20" s="1702"/>
      <c r="C20" s="1702"/>
      <c r="D20" s="1702"/>
      <c r="E20" s="1702"/>
      <c r="F20" s="1702"/>
      <c r="G20" s="1701"/>
      <c r="H20" s="1702"/>
      <c r="I20" s="1702"/>
      <c r="J20" s="1703"/>
      <c r="K20" s="1706"/>
      <c r="L20" s="1707"/>
      <c r="P20" s="1261">
        <v>1121500</v>
      </c>
      <c r="Q20" s="1258"/>
      <c r="R20" s="1258"/>
    </row>
    <row r="21" spans="1:18" ht="15" x14ac:dyDescent="0.25">
      <c r="A21" s="1671" t="s">
        <v>503</v>
      </c>
      <c r="B21" s="1672"/>
      <c r="C21" s="1672"/>
      <c r="D21" s="1672"/>
      <c r="E21" s="1672"/>
      <c r="F21" s="1672"/>
      <c r="G21" s="1672"/>
      <c r="H21" s="1672"/>
      <c r="I21" s="1672"/>
      <c r="J21" s="1672"/>
      <c r="K21" s="1672"/>
      <c r="L21" s="1673"/>
      <c r="Q21" s="1258"/>
      <c r="R21" s="1258"/>
    </row>
    <row r="22" spans="1:18" ht="14.25" x14ac:dyDescent="0.2">
      <c r="A22" s="1674" t="s">
        <v>504</v>
      </c>
      <c r="B22" s="1675"/>
      <c r="C22" s="1675"/>
      <c r="D22" s="1675"/>
      <c r="E22" s="1675"/>
      <c r="F22" s="1675"/>
      <c r="G22" s="1675"/>
      <c r="H22" s="1675"/>
      <c r="I22" s="1675"/>
      <c r="J22" s="1675"/>
      <c r="K22" s="1675"/>
      <c r="L22" s="1676"/>
      <c r="Q22" s="1258"/>
      <c r="R22" s="1258"/>
    </row>
    <row r="23" spans="1:18" ht="14.25" x14ac:dyDescent="0.2">
      <c r="A23" s="1677" t="s">
        <v>505</v>
      </c>
      <c r="B23" s="1678"/>
      <c r="C23" s="1678"/>
      <c r="D23" s="1678"/>
      <c r="E23" s="1678"/>
      <c r="F23" s="1678"/>
      <c r="G23" s="1678"/>
      <c r="H23" s="1678"/>
      <c r="I23" s="1678"/>
      <c r="J23" s="1678"/>
      <c r="K23" s="1678"/>
      <c r="L23" s="1679"/>
      <c r="Q23" s="1258"/>
      <c r="R23" s="1258"/>
    </row>
    <row r="24" spans="1:18" ht="14.25" x14ac:dyDescent="0.2">
      <c r="A24" s="1680" t="s">
        <v>506</v>
      </c>
      <c r="B24" s="1681"/>
      <c r="C24" s="1681"/>
      <c r="D24" s="1681"/>
      <c r="E24" s="1682"/>
      <c r="F24" s="1680" t="s">
        <v>507</v>
      </c>
      <c r="G24" s="1689"/>
      <c r="H24" s="1689"/>
      <c r="I24" s="1314" t="s">
        <v>508</v>
      </c>
      <c r="J24" s="1315"/>
      <c r="K24" s="1317"/>
      <c r="L24" s="1318" t="s">
        <v>345</v>
      </c>
      <c r="Q24" s="1258"/>
      <c r="R24" s="1258"/>
    </row>
    <row r="25" spans="1:18" ht="14.25" x14ac:dyDescent="0.2">
      <c r="A25" s="1683"/>
      <c r="B25" s="1684"/>
      <c r="C25" s="1684"/>
      <c r="D25" s="1684"/>
      <c r="E25" s="1685"/>
      <c r="F25" s="1690"/>
      <c r="G25" s="1691"/>
      <c r="H25" s="1691"/>
      <c r="I25" s="1694" t="s">
        <v>509</v>
      </c>
      <c r="J25" s="1694" t="s">
        <v>510</v>
      </c>
      <c r="K25" s="1302" t="s">
        <v>511</v>
      </c>
      <c r="L25" s="1319" t="s">
        <v>512</v>
      </c>
      <c r="O25" s="1262"/>
      <c r="Q25" s="1258"/>
      <c r="R25" s="1258"/>
    </row>
    <row r="26" spans="1:18" ht="14.25" x14ac:dyDescent="0.2">
      <c r="A26" s="1686"/>
      <c r="B26" s="1687"/>
      <c r="C26" s="1687"/>
      <c r="D26" s="1687"/>
      <c r="E26" s="1688"/>
      <c r="F26" s="1692"/>
      <c r="G26" s="1693"/>
      <c r="H26" s="1693"/>
      <c r="I26" s="1695"/>
      <c r="J26" s="1695"/>
      <c r="K26" s="1304" t="s">
        <v>510</v>
      </c>
      <c r="L26" s="1320"/>
      <c r="Q26" s="1258"/>
      <c r="R26" s="1258"/>
    </row>
    <row r="27" spans="1:18" ht="15" x14ac:dyDescent="0.25">
      <c r="A27" s="1332">
        <v>1</v>
      </c>
      <c r="B27" s="1332"/>
      <c r="C27" s="1332"/>
      <c r="D27" s="1332"/>
      <c r="E27" s="1332"/>
      <c r="F27" s="1333">
        <v>2</v>
      </c>
      <c r="G27" s="1332"/>
      <c r="H27" s="1332"/>
      <c r="I27" s="1332">
        <v>3</v>
      </c>
      <c r="J27" s="1332">
        <v>4</v>
      </c>
      <c r="K27" s="1334">
        <v>5</v>
      </c>
      <c r="L27" s="1334" t="s">
        <v>513</v>
      </c>
      <c r="O27" s="1263"/>
      <c r="Q27" s="1258"/>
      <c r="R27" s="1258"/>
    </row>
    <row r="28" spans="1:18" ht="15" x14ac:dyDescent="0.25">
      <c r="A28" s="1357" t="s">
        <v>514</v>
      </c>
      <c r="B28" s="1358"/>
      <c r="C28" s="1358"/>
      <c r="D28" s="1358"/>
      <c r="E28" s="1358"/>
      <c r="F28" s="1359" t="s">
        <v>515</v>
      </c>
      <c r="G28" s="1360"/>
      <c r="H28" s="1361"/>
      <c r="I28" s="1362"/>
      <c r="J28" s="1363"/>
      <c r="K28" s="1364"/>
      <c r="L28" s="1365"/>
      <c r="O28" s="1263"/>
      <c r="Q28" s="1258"/>
      <c r="R28" s="1258"/>
    </row>
    <row r="29" spans="1:18" ht="15" x14ac:dyDescent="0.25">
      <c r="A29" s="1323" t="s">
        <v>514</v>
      </c>
      <c r="B29" s="1324" t="s">
        <v>516</v>
      </c>
      <c r="C29" s="1324" t="s">
        <v>516</v>
      </c>
      <c r="D29" s="1336"/>
      <c r="E29" s="1336"/>
      <c r="F29" s="1329" t="s">
        <v>517</v>
      </c>
      <c r="G29" s="1366"/>
      <c r="H29" s="1367"/>
      <c r="I29" s="1329"/>
      <c r="J29" s="1329"/>
      <c r="K29" s="1368"/>
      <c r="L29" s="1330">
        <f>L30+L55+L62+L67</f>
        <v>300000000</v>
      </c>
      <c r="M29" s="1370"/>
      <c r="O29" s="1261"/>
      <c r="Q29" s="1258"/>
      <c r="R29" s="1258"/>
    </row>
    <row r="30" spans="1:18" ht="15" x14ac:dyDescent="0.25">
      <c r="A30" s="1323" t="s">
        <v>514</v>
      </c>
      <c r="B30" s="1324" t="s">
        <v>516</v>
      </c>
      <c r="C30" s="1324" t="s">
        <v>516</v>
      </c>
      <c r="D30" s="1324" t="s">
        <v>593</v>
      </c>
      <c r="E30" s="1324"/>
      <c r="F30" s="1366" t="s">
        <v>627</v>
      </c>
      <c r="G30" s="1369"/>
      <c r="H30" s="1369"/>
      <c r="I30" s="1329"/>
      <c r="J30" s="1329"/>
      <c r="K30" s="1368"/>
      <c r="L30" s="1330">
        <f>L31</f>
        <v>9452000</v>
      </c>
      <c r="M30" s="1370"/>
      <c r="O30" s="1261"/>
      <c r="Q30" s="1258"/>
      <c r="R30" s="1258"/>
    </row>
    <row r="31" spans="1:18" ht="15" x14ac:dyDescent="0.25">
      <c r="A31" s="1323" t="s">
        <v>514</v>
      </c>
      <c r="B31" s="1324" t="s">
        <v>516</v>
      </c>
      <c r="C31" s="1324" t="s">
        <v>516</v>
      </c>
      <c r="D31" s="1324" t="s">
        <v>593</v>
      </c>
      <c r="E31" s="1324">
        <v>10</v>
      </c>
      <c r="F31" s="1366" t="s">
        <v>628</v>
      </c>
      <c r="G31" s="1369"/>
      <c r="H31" s="1369"/>
      <c r="I31" s="1329"/>
      <c r="J31" s="1329"/>
      <c r="K31" s="1368"/>
      <c r="L31" s="1330">
        <f>SUM(L32:L54)</f>
        <v>9452000</v>
      </c>
      <c r="O31" s="1261"/>
      <c r="Q31" s="1258"/>
      <c r="R31" s="1258"/>
    </row>
    <row r="32" spans="1:18" ht="15.75" x14ac:dyDescent="0.25">
      <c r="A32" s="1323"/>
      <c r="B32" s="1324"/>
      <c r="C32" s="1324"/>
      <c r="D32" s="1336"/>
      <c r="E32" s="1336"/>
      <c r="F32" s="1355" t="s">
        <v>206</v>
      </c>
      <c r="G32" s="1356" t="s">
        <v>600</v>
      </c>
      <c r="H32" s="1356"/>
      <c r="I32" s="1375">
        <v>10</v>
      </c>
      <c r="J32" s="1375" t="s">
        <v>621</v>
      </c>
      <c r="K32" s="1376">
        <v>50000</v>
      </c>
      <c r="L32" s="1331">
        <f>K32*I32</f>
        <v>500000</v>
      </c>
      <c r="O32" s="1261"/>
      <c r="Q32" s="1258"/>
      <c r="R32" s="1258"/>
    </row>
    <row r="33" spans="1:18" ht="15.75" x14ac:dyDescent="0.25">
      <c r="A33" s="1323"/>
      <c r="B33" s="1324"/>
      <c r="C33" s="1324"/>
      <c r="D33" s="1336"/>
      <c r="E33" s="1336"/>
      <c r="F33" s="1355" t="s">
        <v>206</v>
      </c>
      <c r="G33" s="1356" t="s">
        <v>601</v>
      </c>
      <c r="H33" s="1356"/>
      <c r="I33" s="1375">
        <v>4</v>
      </c>
      <c r="J33" s="1375" t="s">
        <v>621</v>
      </c>
      <c r="K33" s="1376">
        <v>50000</v>
      </c>
      <c r="L33" s="1331">
        <f t="shared" ref="L33:L54" si="0">K33*I33</f>
        <v>200000</v>
      </c>
      <c r="O33" s="1261"/>
      <c r="Q33" s="1258"/>
      <c r="R33" s="1258"/>
    </row>
    <row r="34" spans="1:18" ht="15.75" x14ac:dyDescent="0.25">
      <c r="A34" s="1323"/>
      <c r="B34" s="1324"/>
      <c r="C34" s="1324"/>
      <c r="D34" s="1336"/>
      <c r="E34" s="1336"/>
      <c r="F34" s="1355" t="s">
        <v>206</v>
      </c>
      <c r="G34" s="1356" t="s">
        <v>602</v>
      </c>
      <c r="H34" s="1356"/>
      <c r="I34" s="1375">
        <v>20</v>
      </c>
      <c r="J34" s="1375" t="s">
        <v>622</v>
      </c>
      <c r="K34" s="1376">
        <v>150000</v>
      </c>
      <c r="L34" s="1331">
        <f t="shared" si="0"/>
        <v>3000000</v>
      </c>
      <c r="O34" s="1261"/>
      <c r="Q34" s="1258"/>
      <c r="R34" s="1258"/>
    </row>
    <row r="35" spans="1:18" ht="15.75" x14ac:dyDescent="0.25">
      <c r="A35" s="1323"/>
      <c r="B35" s="1324"/>
      <c r="C35" s="1324"/>
      <c r="D35" s="1336"/>
      <c r="E35" s="1336"/>
      <c r="F35" s="1355" t="s">
        <v>206</v>
      </c>
      <c r="G35" s="1356" t="s">
        <v>603</v>
      </c>
      <c r="H35" s="1356"/>
      <c r="I35" s="1375">
        <v>20</v>
      </c>
      <c r="J35" s="1375" t="s">
        <v>622</v>
      </c>
      <c r="K35" s="1376">
        <v>150000</v>
      </c>
      <c r="L35" s="1331">
        <f t="shared" si="0"/>
        <v>3000000</v>
      </c>
      <c r="O35" s="1261"/>
      <c r="Q35" s="1258"/>
      <c r="R35" s="1258"/>
    </row>
    <row r="36" spans="1:18" ht="15.75" x14ac:dyDescent="0.25">
      <c r="A36" s="1323"/>
      <c r="B36" s="1324"/>
      <c r="C36" s="1324"/>
      <c r="D36" s="1336"/>
      <c r="E36" s="1336"/>
      <c r="F36" s="1355" t="s">
        <v>206</v>
      </c>
      <c r="G36" s="1356" t="s">
        <v>604</v>
      </c>
      <c r="H36" s="1356"/>
      <c r="I36" s="1375">
        <v>5</v>
      </c>
      <c r="J36" s="1375" t="s">
        <v>623</v>
      </c>
      <c r="K36" s="1376">
        <v>15000</v>
      </c>
      <c r="L36" s="1331">
        <f t="shared" si="0"/>
        <v>75000</v>
      </c>
      <c r="O36" s="1261"/>
      <c r="Q36" s="1258"/>
      <c r="R36" s="1258"/>
    </row>
    <row r="37" spans="1:18" ht="15.75" x14ac:dyDescent="0.25">
      <c r="A37" s="1323"/>
      <c r="B37" s="1324"/>
      <c r="C37" s="1324"/>
      <c r="D37" s="1336"/>
      <c r="E37" s="1336"/>
      <c r="F37" s="1355" t="s">
        <v>206</v>
      </c>
      <c r="G37" s="1356" t="s">
        <v>605</v>
      </c>
      <c r="H37" s="1356"/>
      <c r="I37" s="1375">
        <v>3</v>
      </c>
      <c r="J37" s="1375" t="s">
        <v>624</v>
      </c>
      <c r="K37" s="1376">
        <v>45000</v>
      </c>
      <c r="L37" s="1331">
        <f t="shared" si="0"/>
        <v>135000</v>
      </c>
      <c r="O37" s="1261"/>
      <c r="Q37" s="1258"/>
      <c r="R37" s="1258"/>
    </row>
    <row r="38" spans="1:18" ht="15.75" x14ac:dyDescent="0.25">
      <c r="A38" s="1323"/>
      <c r="B38" s="1324"/>
      <c r="C38" s="1324"/>
      <c r="D38" s="1336"/>
      <c r="E38" s="1336"/>
      <c r="F38" s="1355" t="s">
        <v>206</v>
      </c>
      <c r="G38" s="1356" t="s">
        <v>606</v>
      </c>
      <c r="H38" s="1356"/>
      <c r="I38" s="1375">
        <v>3</v>
      </c>
      <c r="J38" s="1375" t="s">
        <v>624</v>
      </c>
      <c r="K38" s="1376">
        <v>15000</v>
      </c>
      <c r="L38" s="1331">
        <f t="shared" si="0"/>
        <v>45000</v>
      </c>
      <c r="O38" s="1261"/>
      <c r="Q38" s="1258"/>
      <c r="R38" s="1258"/>
    </row>
    <row r="39" spans="1:18" ht="15.75" x14ac:dyDescent="0.25">
      <c r="A39" s="1323"/>
      <c r="B39" s="1324"/>
      <c r="C39" s="1324"/>
      <c r="D39" s="1336"/>
      <c r="E39" s="1336"/>
      <c r="F39" s="1355" t="s">
        <v>206</v>
      </c>
      <c r="G39" s="1356" t="s">
        <v>607</v>
      </c>
      <c r="H39" s="1356"/>
      <c r="I39" s="1375">
        <v>8</v>
      </c>
      <c r="J39" s="1375" t="s">
        <v>623</v>
      </c>
      <c r="K39" s="1376">
        <v>5000</v>
      </c>
      <c r="L39" s="1331">
        <f t="shared" si="0"/>
        <v>40000</v>
      </c>
      <c r="O39" s="1261"/>
      <c r="Q39" s="1258"/>
      <c r="R39" s="1258"/>
    </row>
    <row r="40" spans="1:18" ht="15.75" x14ac:dyDescent="0.25">
      <c r="A40" s="1323"/>
      <c r="B40" s="1324"/>
      <c r="C40" s="1324"/>
      <c r="D40" s="1336"/>
      <c r="E40" s="1336"/>
      <c r="F40" s="1355" t="s">
        <v>206</v>
      </c>
      <c r="G40" s="1356" t="s">
        <v>608</v>
      </c>
      <c r="H40" s="1356"/>
      <c r="I40" s="1375">
        <v>6</v>
      </c>
      <c r="J40" s="1375" t="s">
        <v>623</v>
      </c>
      <c r="K40" s="1376">
        <v>3500</v>
      </c>
      <c r="L40" s="1331">
        <f t="shared" si="0"/>
        <v>21000</v>
      </c>
      <c r="O40" s="1261"/>
      <c r="Q40" s="1258"/>
      <c r="R40" s="1258"/>
    </row>
    <row r="41" spans="1:18" ht="15.75" x14ac:dyDescent="0.25">
      <c r="A41" s="1323"/>
      <c r="B41" s="1324"/>
      <c r="C41" s="1324"/>
      <c r="D41" s="1336"/>
      <c r="E41" s="1336"/>
      <c r="F41" s="1355" t="s">
        <v>206</v>
      </c>
      <c r="G41" s="1356" t="s">
        <v>609</v>
      </c>
      <c r="H41" s="1356"/>
      <c r="I41" s="1375">
        <v>3</v>
      </c>
      <c r="J41" s="1375" t="s">
        <v>624</v>
      </c>
      <c r="K41" s="1376">
        <v>40000</v>
      </c>
      <c r="L41" s="1331">
        <f t="shared" si="0"/>
        <v>120000</v>
      </c>
      <c r="O41" s="1261"/>
      <c r="Q41" s="1258"/>
      <c r="R41" s="1258"/>
    </row>
    <row r="42" spans="1:18" ht="15.75" x14ac:dyDescent="0.25">
      <c r="A42" s="1323"/>
      <c r="B42" s="1324"/>
      <c r="C42" s="1324"/>
      <c r="D42" s="1336"/>
      <c r="E42" s="1336"/>
      <c r="F42" s="1355" t="s">
        <v>206</v>
      </c>
      <c r="G42" s="1356" t="s">
        <v>610</v>
      </c>
      <c r="H42" s="1356"/>
      <c r="I42" s="1375">
        <v>5</v>
      </c>
      <c r="J42" s="1375" t="s">
        <v>625</v>
      </c>
      <c r="K42" s="1376">
        <v>1250</v>
      </c>
      <c r="L42" s="1331">
        <f t="shared" si="0"/>
        <v>6250</v>
      </c>
      <c r="O42" s="1261"/>
      <c r="Q42" s="1258"/>
      <c r="R42" s="1258"/>
    </row>
    <row r="43" spans="1:18" ht="15.75" x14ac:dyDescent="0.25">
      <c r="A43" s="1323"/>
      <c r="B43" s="1324"/>
      <c r="C43" s="1324"/>
      <c r="D43" s="1336"/>
      <c r="E43" s="1336"/>
      <c r="F43" s="1355" t="s">
        <v>206</v>
      </c>
      <c r="G43" s="1356" t="s">
        <v>611</v>
      </c>
      <c r="H43" s="1356"/>
      <c r="I43" s="1375">
        <v>5</v>
      </c>
      <c r="J43" s="1375" t="s">
        <v>625</v>
      </c>
      <c r="K43" s="1376">
        <v>8000</v>
      </c>
      <c r="L43" s="1331">
        <f t="shared" si="0"/>
        <v>40000</v>
      </c>
      <c r="O43" s="1261"/>
      <c r="Q43" s="1258"/>
      <c r="R43" s="1258"/>
    </row>
    <row r="44" spans="1:18" ht="15.75" x14ac:dyDescent="0.25">
      <c r="A44" s="1323"/>
      <c r="B44" s="1324"/>
      <c r="C44" s="1324"/>
      <c r="D44" s="1336"/>
      <c r="E44" s="1336"/>
      <c r="F44" s="1355" t="s">
        <v>206</v>
      </c>
      <c r="G44" s="1356" t="s">
        <v>612</v>
      </c>
      <c r="H44" s="1356"/>
      <c r="I44" s="1375">
        <v>5</v>
      </c>
      <c r="J44" s="1375" t="s">
        <v>625</v>
      </c>
      <c r="K44" s="1376">
        <v>2250</v>
      </c>
      <c r="L44" s="1331">
        <f t="shared" si="0"/>
        <v>11250</v>
      </c>
      <c r="O44" s="1261"/>
      <c r="Q44" s="1258"/>
      <c r="R44" s="1258"/>
    </row>
    <row r="45" spans="1:18" ht="15.75" x14ac:dyDescent="0.25">
      <c r="A45" s="1323"/>
      <c r="B45" s="1324"/>
      <c r="C45" s="1324"/>
      <c r="D45" s="1336"/>
      <c r="E45" s="1336"/>
      <c r="F45" s="1355" t="s">
        <v>206</v>
      </c>
      <c r="G45" s="1356" t="s">
        <v>613</v>
      </c>
      <c r="H45" s="1356"/>
      <c r="I45" s="1375">
        <v>2</v>
      </c>
      <c r="J45" s="1375" t="s">
        <v>624</v>
      </c>
      <c r="K45" s="1376">
        <v>16000</v>
      </c>
      <c r="L45" s="1331">
        <f t="shared" si="0"/>
        <v>32000</v>
      </c>
      <c r="O45" s="1261"/>
      <c r="Q45" s="1258"/>
      <c r="R45" s="1258"/>
    </row>
    <row r="46" spans="1:18" ht="15.75" x14ac:dyDescent="0.25">
      <c r="A46" s="1323"/>
      <c r="B46" s="1324"/>
      <c r="C46" s="1324"/>
      <c r="D46" s="1336"/>
      <c r="E46" s="1336"/>
      <c r="F46" s="1355" t="s">
        <v>206</v>
      </c>
      <c r="G46" s="1356" t="s">
        <v>614</v>
      </c>
      <c r="H46" s="1356"/>
      <c r="I46" s="1375">
        <v>10</v>
      </c>
      <c r="J46" s="1375" t="s">
        <v>624</v>
      </c>
      <c r="K46" s="1376">
        <v>20000</v>
      </c>
      <c r="L46" s="1331">
        <f t="shared" si="0"/>
        <v>200000</v>
      </c>
      <c r="O46" s="1261"/>
      <c r="Q46" s="1258"/>
      <c r="R46" s="1258"/>
    </row>
    <row r="47" spans="1:18" ht="15.75" x14ac:dyDescent="0.25">
      <c r="A47" s="1323"/>
      <c r="B47" s="1324"/>
      <c r="C47" s="1324"/>
      <c r="D47" s="1336"/>
      <c r="E47" s="1336"/>
      <c r="F47" s="1355" t="s">
        <v>206</v>
      </c>
      <c r="G47" s="1356" t="s">
        <v>615</v>
      </c>
      <c r="H47" s="1356"/>
      <c r="I47" s="1375">
        <v>2</v>
      </c>
      <c r="J47" s="1375" t="s">
        <v>624</v>
      </c>
      <c r="K47" s="1376">
        <v>7750</v>
      </c>
      <c r="L47" s="1331">
        <f t="shared" si="0"/>
        <v>15500</v>
      </c>
      <c r="O47" s="1261"/>
      <c r="Q47" s="1258"/>
      <c r="R47" s="1258"/>
    </row>
    <row r="48" spans="1:18" ht="15.75" x14ac:dyDescent="0.25">
      <c r="A48" s="1323"/>
      <c r="B48" s="1324"/>
      <c r="C48" s="1324"/>
      <c r="D48" s="1336"/>
      <c r="E48" s="1336"/>
      <c r="F48" s="1355" t="s">
        <v>206</v>
      </c>
      <c r="G48" s="1356" t="s">
        <v>616</v>
      </c>
      <c r="H48" s="1356"/>
      <c r="I48" s="1375">
        <v>5</v>
      </c>
      <c r="J48" s="1375" t="s">
        <v>623</v>
      </c>
      <c r="K48" s="1376">
        <v>16000</v>
      </c>
      <c r="L48" s="1331">
        <f t="shared" si="0"/>
        <v>80000</v>
      </c>
      <c r="O48" s="1261"/>
      <c r="Q48" s="1258"/>
      <c r="R48" s="1258"/>
    </row>
    <row r="49" spans="1:18" ht="15.75" x14ac:dyDescent="0.25">
      <c r="A49" s="1323"/>
      <c r="B49" s="1324"/>
      <c r="C49" s="1324"/>
      <c r="D49" s="1336"/>
      <c r="E49" s="1336"/>
      <c r="F49" s="1355" t="s">
        <v>206</v>
      </c>
      <c r="G49" s="1356" t="s">
        <v>617</v>
      </c>
      <c r="H49" s="1356"/>
      <c r="I49" s="1375">
        <v>6</v>
      </c>
      <c r="J49" s="1375" t="s">
        <v>623</v>
      </c>
      <c r="K49" s="1376">
        <v>12000</v>
      </c>
      <c r="L49" s="1331">
        <f t="shared" si="0"/>
        <v>72000</v>
      </c>
      <c r="O49" s="1261"/>
      <c r="Q49" s="1258"/>
      <c r="R49" s="1258"/>
    </row>
    <row r="50" spans="1:18" ht="15.75" x14ac:dyDescent="0.25">
      <c r="A50" s="1323"/>
      <c r="B50" s="1324"/>
      <c r="C50" s="1324"/>
      <c r="D50" s="1336"/>
      <c r="E50" s="1336"/>
      <c r="F50" s="1355" t="s">
        <v>206</v>
      </c>
      <c r="G50" s="1356" t="s">
        <v>618</v>
      </c>
      <c r="H50" s="1356"/>
      <c r="I50" s="1375">
        <v>5</v>
      </c>
      <c r="J50" s="1375" t="s">
        <v>624</v>
      </c>
      <c r="K50" s="1376">
        <v>7000</v>
      </c>
      <c r="L50" s="1331">
        <f t="shared" si="0"/>
        <v>35000</v>
      </c>
      <c r="O50" s="1261"/>
      <c r="Q50" s="1258"/>
      <c r="R50" s="1258"/>
    </row>
    <row r="51" spans="1:18" ht="15.75" x14ac:dyDescent="0.25">
      <c r="A51" s="1323"/>
      <c r="B51" s="1324"/>
      <c r="C51" s="1324"/>
      <c r="D51" s="1336"/>
      <c r="E51" s="1336"/>
      <c r="F51" s="1355" t="s">
        <v>206</v>
      </c>
      <c r="G51" s="1356" t="s">
        <v>630</v>
      </c>
      <c r="H51" s="1356"/>
      <c r="I51" s="1375">
        <v>2</v>
      </c>
      <c r="J51" s="1375" t="s">
        <v>626</v>
      </c>
      <c r="K51" s="1376">
        <v>42000</v>
      </c>
      <c r="L51" s="1331">
        <f t="shared" si="0"/>
        <v>84000</v>
      </c>
      <c r="O51" s="1261"/>
      <c r="Q51" s="1258"/>
      <c r="R51" s="1258"/>
    </row>
    <row r="52" spans="1:18" ht="15.75" x14ac:dyDescent="0.25">
      <c r="A52" s="1323"/>
      <c r="B52" s="1324"/>
      <c r="C52" s="1324"/>
      <c r="D52" s="1336"/>
      <c r="E52" s="1336"/>
      <c r="F52" s="1355" t="s">
        <v>206</v>
      </c>
      <c r="G52" s="1356" t="s">
        <v>629</v>
      </c>
      <c r="H52" s="1356"/>
      <c r="I52" s="1375">
        <v>1</v>
      </c>
      <c r="J52" s="1375" t="s">
        <v>626</v>
      </c>
      <c r="K52" s="1376">
        <v>240000</v>
      </c>
      <c r="L52" s="1331">
        <f t="shared" si="0"/>
        <v>240000</v>
      </c>
      <c r="O52" s="1261"/>
      <c r="Q52" s="1258"/>
      <c r="R52" s="1258"/>
    </row>
    <row r="53" spans="1:18" ht="15.75" x14ac:dyDescent="0.25">
      <c r="A53" s="1323"/>
      <c r="B53" s="1324"/>
      <c r="C53" s="1324"/>
      <c r="D53" s="1336"/>
      <c r="E53" s="1336"/>
      <c r="F53" s="1355" t="s">
        <v>206</v>
      </c>
      <c r="G53" s="1356" t="s">
        <v>619</v>
      </c>
      <c r="H53" s="1356"/>
      <c r="I53" s="1375">
        <v>3</v>
      </c>
      <c r="J53" s="1375" t="s">
        <v>624</v>
      </c>
      <c r="K53" s="1376">
        <v>250000</v>
      </c>
      <c r="L53" s="1331">
        <f t="shared" si="0"/>
        <v>750000</v>
      </c>
      <c r="O53" s="1261"/>
      <c r="Q53" s="1258"/>
      <c r="R53" s="1258"/>
    </row>
    <row r="54" spans="1:18" ht="15.75" x14ac:dyDescent="0.25">
      <c r="A54" s="1323"/>
      <c r="B54" s="1324"/>
      <c r="C54" s="1324"/>
      <c r="D54" s="1336"/>
      <c r="E54" s="1336"/>
      <c r="F54" s="1355" t="s">
        <v>206</v>
      </c>
      <c r="G54" s="1356" t="s">
        <v>620</v>
      </c>
      <c r="H54" s="1356"/>
      <c r="I54" s="1375">
        <v>3</v>
      </c>
      <c r="J54" s="1375" t="s">
        <v>624</v>
      </c>
      <c r="K54" s="1376">
        <v>250000</v>
      </c>
      <c r="L54" s="1331">
        <f t="shared" si="0"/>
        <v>750000</v>
      </c>
      <c r="O54" s="1261"/>
      <c r="Q54" s="1258"/>
      <c r="R54" s="1258"/>
    </row>
    <row r="55" spans="1:18" ht="15.75" x14ac:dyDescent="0.25">
      <c r="A55" s="668">
        <v>5</v>
      </c>
      <c r="B55" s="668">
        <v>2</v>
      </c>
      <c r="C55" s="668">
        <v>2</v>
      </c>
      <c r="D55" s="668" t="s">
        <v>644</v>
      </c>
      <c r="E55" s="667"/>
      <c r="F55" s="1374" t="s">
        <v>645</v>
      </c>
      <c r="G55" s="1356"/>
      <c r="H55" s="1356"/>
      <c r="I55" s="1375"/>
      <c r="J55" s="1375"/>
      <c r="K55" s="1376"/>
      <c r="L55" s="1330">
        <f>L56+L59</f>
        <v>2350000</v>
      </c>
      <c r="O55" s="1261"/>
      <c r="Q55" s="1258"/>
      <c r="R55" s="1258"/>
    </row>
    <row r="56" spans="1:18" ht="15.75" x14ac:dyDescent="0.25">
      <c r="A56" s="668">
        <v>5</v>
      </c>
      <c r="B56" s="668">
        <v>2</v>
      </c>
      <c r="C56" s="668">
        <v>2</v>
      </c>
      <c r="D56" s="668" t="s">
        <v>644</v>
      </c>
      <c r="E56" s="668" t="s">
        <v>518</v>
      </c>
      <c r="F56" s="1374" t="s">
        <v>646</v>
      </c>
      <c r="G56" s="1356"/>
      <c r="H56" s="1356"/>
      <c r="I56" s="1375"/>
      <c r="J56" s="1375"/>
      <c r="K56" s="1376"/>
      <c r="L56" s="1330">
        <f>L58</f>
        <v>1000000</v>
      </c>
      <c r="O56" s="1261"/>
      <c r="Q56" s="1258"/>
      <c r="R56" s="1258"/>
    </row>
    <row r="57" spans="1:18" ht="15.75" customHeight="1" x14ac:dyDescent="0.25">
      <c r="A57" s="1323"/>
      <c r="B57" s="1324"/>
      <c r="C57" s="1324"/>
      <c r="D57" s="1336"/>
      <c r="E57" s="1336"/>
      <c r="F57" s="1378" t="s">
        <v>206</v>
      </c>
      <c r="G57" s="1699" t="s">
        <v>647</v>
      </c>
      <c r="H57" s="1700"/>
      <c r="I57" s="1375"/>
      <c r="J57" s="1375"/>
      <c r="K57" s="1376"/>
      <c r="L57" s="1331"/>
      <c r="O57" s="1261"/>
      <c r="Q57" s="1258"/>
      <c r="R57" s="1258"/>
    </row>
    <row r="58" spans="1:18" ht="15.75" x14ac:dyDescent="0.25">
      <c r="A58" s="1323"/>
      <c r="B58" s="1324"/>
      <c r="C58" s="1324"/>
      <c r="D58" s="1336"/>
      <c r="E58" s="1336"/>
      <c r="F58" s="1379"/>
      <c r="G58" s="1699"/>
      <c r="H58" s="1700"/>
      <c r="I58" s="1375">
        <v>20</v>
      </c>
      <c r="J58" s="1375" t="s">
        <v>624</v>
      </c>
      <c r="K58" s="1376">
        <v>50000</v>
      </c>
      <c r="L58" s="1331">
        <f>K58*I58</f>
        <v>1000000</v>
      </c>
      <c r="O58" s="1261"/>
      <c r="Q58" s="1258"/>
      <c r="R58" s="1258"/>
    </row>
    <row r="59" spans="1:18" ht="15.75" x14ac:dyDescent="0.25">
      <c r="A59" s="668">
        <v>5</v>
      </c>
      <c r="B59" s="668">
        <v>2</v>
      </c>
      <c r="C59" s="668">
        <v>2</v>
      </c>
      <c r="D59" s="668" t="s">
        <v>644</v>
      </c>
      <c r="E59" s="668" t="s">
        <v>644</v>
      </c>
      <c r="F59" s="1374" t="s">
        <v>650</v>
      </c>
      <c r="G59" s="1380"/>
      <c r="H59" s="1380"/>
      <c r="I59" s="1375"/>
      <c r="J59" s="1375"/>
      <c r="K59" s="1376"/>
      <c r="L59" s="1330">
        <f>L61</f>
        <v>1350000</v>
      </c>
      <c r="O59" s="1261"/>
      <c r="Q59" s="1258"/>
      <c r="R59" s="1258"/>
    </row>
    <row r="60" spans="1:18" ht="15.75" x14ac:dyDescent="0.25">
      <c r="A60" s="1323"/>
      <c r="B60" s="1324"/>
      <c r="C60" s="1324"/>
      <c r="D60" s="1336"/>
      <c r="E60" s="1336"/>
      <c r="F60" s="1381" t="s">
        <v>206</v>
      </c>
      <c r="G60" s="1699" t="s">
        <v>648</v>
      </c>
      <c r="H60" s="1700"/>
      <c r="I60" s="1375"/>
      <c r="J60" s="1375"/>
      <c r="K60" s="1376"/>
      <c r="L60" s="1331"/>
      <c r="O60" s="1261"/>
      <c r="Q60" s="1258"/>
      <c r="R60" s="1258"/>
    </row>
    <row r="61" spans="1:18" ht="15.75" x14ac:dyDescent="0.25">
      <c r="A61" s="1323"/>
      <c r="B61" s="1324"/>
      <c r="C61" s="1324"/>
      <c r="D61" s="1336"/>
      <c r="E61" s="1336"/>
      <c r="F61" s="1381"/>
      <c r="G61" s="1699"/>
      <c r="H61" s="1700"/>
      <c r="I61" s="1375">
        <v>3000</v>
      </c>
      <c r="J61" s="1375" t="s">
        <v>649</v>
      </c>
      <c r="K61" s="1376">
        <v>450</v>
      </c>
      <c r="L61" s="1331">
        <f>K61*I61</f>
        <v>1350000</v>
      </c>
      <c r="O61" s="1261"/>
      <c r="Q61" s="1258"/>
      <c r="R61" s="1258"/>
    </row>
    <row r="62" spans="1:18" ht="14.25" x14ac:dyDescent="0.2">
      <c r="A62" s="668">
        <v>5</v>
      </c>
      <c r="B62" s="668">
        <v>2</v>
      </c>
      <c r="C62" s="668">
        <v>2</v>
      </c>
      <c r="D62" s="667">
        <v>11</v>
      </c>
      <c r="E62" s="668"/>
      <c r="F62" s="1366" t="s">
        <v>632</v>
      </c>
      <c r="G62" s="1369"/>
      <c r="H62" s="1369"/>
      <c r="I62" s="1329"/>
      <c r="J62" s="1329"/>
      <c r="K62" s="1368"/>
      <c r="L62" s="1330">
        <f>L63</f>
        <v>27360000</v>
      </c>
      <c r="O62" s="1261"/>
      <c r="Q62" s="1258"/>
      <c r="R62" s="1258"/>
    </row>
    <row r="63" spans="1:18" ht="14.25" x14ac:dyDescent="0.2">
      <c r="A63" s="668">
        <v>5</v>
      </c>
      <c r="B63" s="668">
        <v>2</v>
      </c>
      <c r="C63" s="668">
        <v>2</v>
      </c>
      <c r="D63" s="667">
        <v>11</v>
      </c>
      <c r="E63" s="668" t="s">
        <v>518</v>
      </c>
      <c r="F63" s="1366" t="s">
        <v>631</v>
      </c>
      <c r="G63" s="1369"/>
      <c r="H63" s="1369"/>
      <c r="I63" s="1329"/>
      <c r="J63" s="1329"/>
      <c r="K63" s="1368"/>
      <c r="L63" s="1330">
        <f>SUM(L64:L65)</f>
        <v>27360000</v>
      </c>
      <c r="O63" s="1261"/>
      <c r="Q63" s="1258"/>
      <c r="R63" s="1258"/>
    </row>
    <row r="64" spans="1:18" ht="15" x14ac:dyDescent="0.25">
      <c r="A64" s="1323"/>
      <c r="B64" s="1324"/>
      <c r="C64" s="1324"/>
      <c r="D64" s="1336"/>
      <c r="E64" s="1336"/>
      <c r="F64" s="1371" t="s">
        <v>206</v>
      </c>
      <c r="G64" s="1347" t="s">
        <v>661</v>
      </c>
      <c r="H64" s="1369"/>
      <c r="I64" s="1336">
        <v>480</v>
      </c>
      <c r="J64" s="1336" t="s">
        <v>633</v>
      </c>
      <c r="K64" s="1372">
        <v>40000</v>
      </c>
      <c r="L64" s="1331">
        <f t="shared" ref="L64:L65" si="1">K64*I64</f>
        <v>19200000</v>
      </c>
      <c r="O64" s="1261"/>
      <c r="Q64" s="1258"/>
      <c r="R64" s="1258"/>
    </row>
    <row r="65" spans="1:18" ht="15" x14ac:dyDescent="0.25">
      <c r="A65" s="1323"/>
      <c r="B65" s="1324"/>
      <c r="C65" s="1324"/>
      <c r="D65" s="1336"/>
      <c r="E65" s="1336"/>
      <c r="F65" s="1371" t="s">
        <v>206</v>
      </c>
      <c r="G65" s="1347" t="s">
        <v>662</v>
      </c>
      <c r="H65" s="1369"/>
      <c r="I65" s="1336">
        <v>480</v>
      </c>
      <c r="J65" s="1336" t="s">
        <v>633</v>
      </c>
      <c r="K65" s="1372">
        <v>17000</v>
      </c>
      <c r="L65" s="1331">
        <f t="shared" si="1"/>
        <v>8160000</v>
      </c>
      <c r="O65" s="1261"/>
      <c r="Q65" s="1258"/>
      <c r="R65" s="1258"/>
    </row>
    <row r="66" spans="1:18" ht="14.25" x14ac:dyDescent="0.2">
      <c r="A66" s="668">
        <v>5</v>
      </c>
      <c r="B66" s="668">
        <v>2</v>
      </c>
      <c r="C66" s="668">
        <v>2</v>
      </c>
      <c r="D66" s="667">
        <v>15</v>
      </c>
      <c r="E66" s="667"/>
      <c r="F66" s="1366" t="s">
        <v>634</v>
      </c>
      <c r="G66" s="1369"/>
      <c r="H66" s="1369"/>
      <c r="I66" s="1329"/>
      <c r="J66" s="1329"/>
      <c r="K66" s="1368"/>
      <c r="L66" s="1330"/>
      <c r="O66" s="1261"/>
      <c r="Q66" s="1258"/>
      <c r="R66" s="1258"/>
    </row>
    <row r="67" spans="1:18" ht="14.25" x14ac:dyDescent="0.2">
      <c r="A67" s="668">
        <v>5</v>
      </c>
      <c r="B67" s="668">
        <v>2</v>
      </c>
      <c r="C67" s="668">
        <v>2</v>
      </c>
      <c r="D67" s="667">
        <v>15</v>
      </c>
      <c r="E67" s="668" t="s">
        <v>518</v>
      </c>
      <c r="F67" s="1366" t="s">
        <v>595</v>
      </c>
      <c r="G67" s="1369"/>
      <c r="H67" s="1369"/>
      <c r="I67" s="1329"/>
      <c r="J67" s="1329"/>
      <c r="K67" s="1368"/>
      <c r="L67" s="1330">
        <f>L69+L81</f>
        <v>260838000</v>
      </c>
      <c r="O67" s="1261"/>
      <c r="Q67" s="1258"/>
      <c r="R67" s="1258"/>
    </row>
    <row r="68" spans="1:18" ht="15" customHeight="1" x14ac:dyDescent="0.25">
      <c r="A68" s="1323"/>
      <c r="B68" s="1324"/>
      <c r="C68" s="1324"/>
      <c r="D68" s="1336"/>
      <c r="E68" s="1336"/>
      <c r="F68" s="1696" t="s">
        <v>675</v>
      </c>
      <c r="G68" s="1697"/>
      <c r="H68" s="1698"/>
      <c r="I68" s="1329"/>
      <c r="J68" s="1329"/>
      <c r="K68" s="1368"/>
      <c r="L68" s="1330"/>
      <c r="O68" s="1261"/>
      <c r="Q68" s="1258"/>
      <c r="R68" s="1258"/>
    </row>
    <row r="69" spans="1:18" ht="15" x14ac:dyDescent="0.25">
      <c r="A69" s="1323"/>
      <c r="B69" s="1324"/>
      <c r="C69" s="1324"/>
      <c r="D69" s="1336"/>
      <c r="E69" s="1336"/>
      <c r="F69" s="1696"/>
      <c r="G69" s="1697"/>
      <c r="H69" s="1698"/>
      <c r="I69" s="1329"/>
      <c r="J69" s="1329"/>
      <c r="K69" s="1368"/>
      <c r="L69" s="1330">
        <f>SUM(L70:L78)</f>
        <v>119300000</v>
      </c>
      <c r="O69" s="1261"/>
      <c r="Q69" s="1258"/>
      <c r="R69" s="1258"/>
    </row>
    <row r="70" spans="1:18" ht="15" x14ac:dyDescent="0.25">
      <c r="A70" s="1323"/>
      <c r="B70" s="1324"/>
      <c r="C70" s="1324"/>
      <c r="D70" s="1336"/>
      <c r="E70" s="1336"/>
      <c r="F70" s="1382" t="s">
        <v>206</v>
      </c>
      <c r="G70" s="1347" t="s">
        <v>635</v>
      </c>
      <c r="H70" s="1369"/>
      <c r="I70" s="1336">
        <v>21</v>
      </c>
      <c r="J70" s="1336" t="s">
        <v>594</v>
      </c>
      <c r="K70" s="1372">
        <v>1550000</v>
      </c>
      <c r="L70" s="1331">
        <f t="shared" ref="L70:L78" si="2">K70*I70</f>
        <v>32550000</v>
      </c>
      <c r="O70" s="1261"/>
      <c r="Q70" s="1258"/>
      <c r="R70" s="1258"/>
    </row>
    <row r="71" spans="1:18" ht="15" x14ac:dyDescent="0.25">
      <c r="A71" s="1323"/>
      <c r="B71" s="1324"/>
      <c r="C71" s="1324"/>
      <c r="D71" s="1336"/>
      <c r="E71" s="1336"/>
      <c r="F71" s="1382" t="s">
        <v>206</v>
      </c>
      <c r="G71" s="1347" t="s">
        <v>636</v>
      </c>
      <c r="H71" s="1369"/>
      <c r="I71" s="1336">
        <v>15</v>
      </c>
      <c r="J71" s="1336" t="s">
        <v>594</v>
      </c>
      <c r="K71" s="1372">
        <v>650000</v>
      </c>
      <c r="L71" s="1331">
        <f t="shared" si="2"/>
        <v>9750000</v>
      </c>
      <c r="O71" s="1261"/>
      <c r="Q71" s="1258"/>
      <c r="R71" s="1258"/>
    </row>
    <row r="72" spans="1:18" ht="15" x14ac:dyDescent="0.25">
      <c r="A72" s="1323"/>
      <c r="B72" s="1324"/>
      <c r="C72" s="1324"/>
      <c r="D72" s="1336"/>
      <c r="E72" s="1336"/>
      <c r="F72" s="1382" t="s">
        <v>206</v>
      </c>
      <c r="G72" s="1347" t="s">
        <v>637</v>
      </c>
      <c r="H72" s="1369"/>
      <c r="I72" s="1336">
        <v>21</v>
      </c>
      <c r="J72" s="1336" t="s">
        <v>594</v>
      </c>
      <c r="K72" s="1372">
        <v>1250000</v>
      </c>
      <c r="L72" s="1331">
        <f t="shared" si="2"/>
        <v>26250000</v>
      </c>
      <c r="O72" s="1261"/>
      <c r="Q72" s="1258"/>
      <c r="R72" s="1258"/>
    </row>
    <row r="73" spans="1:18" ht="15" x14ac:dyDescent="0.25">
      <c r="A73" s="1323"/>
      <c r="B73" s="1324"/>
      <c r="C73" s="1324"/>
      <c r="D73" s="1336"/>
      <c r="E73" s="1336"/>
      <c r="F73" s="1382" t="s">
        <v>206</v>
      </c>
      <c r="G73" s="1347" t="s">
        <v>638</v>
      </c>
      <c r="H73" s="1369"/>
      <c r="I73" s="1336">
        <v>15</v>
      </c>
      <c r="J73" s="1336" t="s">
        <v>594</v>
      </c>
      <c r="K73" s="1372">
        <v>610000</v>
      </c>
      <c r="L73" s="1331">
        <f t="shared" si="2"/>
        <v>9150000</v>
      </c>
      <c r="O73" s="1261"/>
      <c r="Q73" s="1258"/>
      <c r="R73" s="1258"/>
    </row>
    <row r="74" spans="1:18" ht="15" x14ac:dyDescent="0.25">
      <c r="A74" s="1323"/>
      <c r="B74" s="1324"/>
      <c r="C74" s="1324"/>
      <c r="D74" s="1336"/>
      <c r="E74" s="1336"/>
      <c r="F74" s="1382" t="s">
        <v>206</v>
      </c>
      <c r="G74" s="1347" t="s">
        <v>639</v>
      </c>
      <c r="H74" s="1369"/>
      <c r="I74" s="1336">
        <v>7</v>
      </c>
      <c r="J74" s="1336" t="s">
        <v>594</v>
      </c>
      <c r="K74" s="1372">
        <v>1000000</v>
      </c>
      <c r="L74" s="1331">
        <f t="shared" si="2"/>
        <v>7000000</v>
      </c>
      <c r="O74" s="1261"/>
      <c r="Q74" s="1258"/>
      <c r="R74" s="1258"/>
    </row>
    <row r="75" spans="1:18" ht="15" x14ac:dyDescent="0.25">
      <c r="A75" s="1323"/>
      <c r="B75" s="1324"/>
      <c r="C75" s="1324"/>
      <c r="D75" s="1336"/>
      <c r="E75" s="1336"/>
      <c r="F75" s="1382" t="s">
        <v>206</v>
      </c>
      <c r="G75" s="1347" t="s">
        <v>640</v>
      </c>
      <c r="H75" s="1369"/>
      <c r="I75" s="1336">
        <v>5</v>
      </c>
      <c r="J75" s="1336" t="s">
        <v>594</v>
      </c>
      <c r="K75" s="1372">
        <v>600000</v>
      </c>
      <c r="L75" s="1331">
        <f t="shared" si="2"/>
        <v>3000000</v>
      </c>
      <c r="O75" s="1261"/>
      <c r="Q75" s="1258"/>
      <c r="R75" s="1258"/>
    </row>
    <row r="76" spans="1:18" ht="15" x14ac:dyDescent="0.25">
      <c r="A76" s="1323"/>
      <c r="B76" s="1324"/>
      <c r="C76" s="1324"/>
      <c r="D76" s="1336"/>
      <c r="E76" s="1336"/>
      <c r="F76" s="1382" t="s">
        <v>206</v>
      </c>
      <c r="G76" s="1347" t="s">
        <v>642</v>
      </c>
      <c r="H76" s="1369"/>
      <c r="I76" s="1336">
        <v>7</v>
      </c>
      <c r="J76" s="1336" t="s">
        <v>594</v>
      </c>
      <c r="K76" s="1372">
        <v>800000</v>
      </c>
      <c r="L76" s="1331">
        <f t="shared" si="2"/>
        <v>5600000</v>
      </c>
      <c r="O76" s="1261"/>
      <c r="Q76" s="1258"/>
      <c r="R76" s="1258"/>
    </row>
    <row r="77" spans="1:18" ht="15" x14ac:dyDescent="0.25">
      <c r="A77" s="1323"/>
      <c r="B77" s="1324"/>
      <c r="C77" s="1324"/>
      <c r="D77" s="1336"/>
      <c r="E77" s="1336"/>
      <c r="F77" s="1382"/>
      <c r="G77" s="1347" t="s">
        <v>643</v>
      </c>
      <c r="H77" s="1369"/>
      <c r="I77" s="1336">
        <v>5</v>
      </c>
      <c r="J77" s="1336" t="s">
        <v>594</v>
      </c>
      <c r="K77" s="1372">
        <v>400000</v>
      </c>
      <c r="L77" s="1331">
        <f t="shared" si="2"/>
        <v>2000000</v>
      </c>
      <c r="O77" s="1261"/>
      <c r="Q77" s="1258"/>
      <c r="R77" s="1258"/>
    </row>
    <row r="78" spans="1:18" ht="15" x14ac:dyDescent="0.25">
      <c r="A78" s="1323"/>
      <c r="B78" s="1324"/>
      <c r="C78" s="1324"/>
      <c r="D78" s="1336"/>
      <c r="E78" s="1336"/>
      <c r="F78" s="1382" t="s">
        <v>206</v>
      </c>
      <c r="G78" s="1347" t="s">
        <v>641</v>
      </c>
      <c r="H78" s="1347"/>
      <c r="I78" s="1336">
        <v>8</v>
      </c>
      <c r="J78" s="1336" t="s">
        <v>594</v>
      </c>
      <c r="K78" s="1372">
        <v>3000000</v>
      </c>
      <c r="L78" s="1331">
        <f t="shared" si="2"/>
        <v>24000000</v>
      </c>
      <c r="O78" s="1261"/>
      <c r="Q78" s="1258"/>
      <c r="R78" s="1258"/>
    </row>
    <row r="79" spans="1:18" ht="15" x14ac:dyDescent="0.25">
      <c r="A79" s="1323"/>
      <c r="B79" s="1324"/>
      <c r="C79" s="1324"/>
      <c r="D79" s="1336"/>
      <c r="E79" s="1336"/>
      <c r="F79" s="1696" t="s">
        <v>676</v>
      </c>
      <c r="G79" s="1697"/>
      <c r="H79" s="1698"/>
      <c r="I79" s="1329"/>
      <c r="J79" s="1329"/>
      <c r="K79" s="1368"/>
      <c r="L79" s="1330"/>
      <c r="O79" s="1261"/>
      <c r="Q79" s="1258"/>
      <c r="R79" s="1258"/>
    </row>
    <row r="80" spans="1:18" ht="15" x14ac:dyDescent="0.25">
      <c r="A80" s="1323"/>
      <c r="B80" s="1324"/>
      <c r="C80" s="1324"/>
      <c r="D80" s="1336"/>
      <c r="E80" s="1336"/>
      <c r="F80" s="1696"/>
      <c r="G80" s="1697"/>
      <c r="H80" s="1698"/>
      <c r="I80" s="1329"/>
      <c r="J80" s="1329"/>
      <c r="K80" s="1368"/>
      <c r="L80" s="1330"/>
      <c r="O80" s="1261"/>
      <c r="Q80" s="1258"/>
      <c r="R80" s="1258"/>
    </row>
    <row r="81" spans="1:18" ht="15" x14ac:dyDescent="0.25">
      <c r="A81" s="1323"/>
      <c r="B81" s="1324"/>
      <c r="C81" s="1324"/>
      <c r="D81" s="1336"/>
      <c r="E81" s="1336"/>
      <c r="F81" s="1696"/>
      <c r="G81" s="1697"/>
      <c r="H81" s="1698"/>
      <c r="I81" s="1329"/>
      <c r="J81" s="1329"/>
      <c r="K81" s="1368"/>
      <c r="L81" s="1330">
        <f>SUM(L82:L92)</f>
        <v>141538000</v>
      </c>
      <c r="O81" s="1261"/>
      <c r="Q81" s="1258"/>
      <c r="R81" s="1258"/>
    </row>
    <row r="82" spans="1:18" ht="15" x14ac:dyDescent="0.25">
      <c r="A82" s="1323"/>
      <c r="B82" s="1324"/>
      <c r="C82" s="1324"/>
      <c r="D82" s="1336"/>
      <c r="E82" s="1336"/>
      <c r="F82" s="1382" t="s">
        <v>206</v>
      </c>
      <c r="G82" s="1347" t="s">
        <v>657</v>
      </c>
      <c r="H82" s="1369"/>
      <c r="I82" s="1336">
        <v>20</v>
      </c>
      <c r="J82" s="1336" t="s">
        <v>594</v>
      </c>
      <c r="K82" s="1372">
        <v>900000</v>
      </c>
      <c r="L82" s="1331">
        <f t="shared" ref="L82:L92" si="3">K82*I82</f>
        <v>18000000</v>
      </c>
      <c r="O82" s="1261"/>
      <c r="Q82" s="1258"/>
      <c r="R82" s="1258"/>
    </row>
    <row r="83" spans="1:18" ht="15" x14ac:dyDescent="0.25">
      <c r="A83" s="1323"/>
      <c r="B83" s="1324"/>
      <c r="C83" s="1324"/>
      <c r="D83" s="1336"/>
      <c r="E83" s="1336"/>
      <c r="F83" s="1382" t="s">
        <v>206</v>
      </c>
      <c r="G83" s="1347" t="s">
        <v>658</v>
      </c>
      <c r="H83" s="1369"/>
      <c r="I83" s="1336">
        <v>12</v>
      </c>
      <c r="J83" s="1336" t="s">
        <v>594</v>
      </c>
      <c r="K83" s="1372">
        <v>524000</v>
      </c>
      <c r="L83" s="1331">
        <f t="shared" si="3"/>
        <v>6288000</v>
      </c>
      <c r="O83" s="1261"/>
      <c r="Q83" s="1258"/>
      <c r="R83" s="1258"/>
    </row>
    <row r="84" spans="1:18" ht="15" x14ac:dyDescent="0.25">
      <c r="A84" s="1323"/>
      <c r="B84" s="1324"/>
      <c r="C84" s="1324"/>
      <c r="D84" s="1336"/>
      <c r="E84" s="1336"/>
      <c r="F84" s="1382" t="s">
        <v>206</v>
      </c>
      <c r="G84" s="1347" t="s">
        <v>659</v>
      </c>
      <c r="H84" s="1369"/>
      <c r="I84" s="1336">
        <f>3*5*5</f>
        <v>75</v>
      </c>
      <c r="J84" s="1336" t="s">
        <v>594</v>
      </c>
      <c r="K84" s="1372">
        <v>800000</v>
      </c>
      <c r="L84" s="1331">
        <f t="shared" si="3"/>
        <v>60000000</v>
      </c>
      <c r="O84" s="1261"/>
      <c r="Q84" s="1258"/>
      <c r="R84" s="1258"/>
    </row>
    <row r="85" spans="1:18" ht="15" x14ac:dyDescent="0.25">
      <c r="A85" s="1323"/>
      <c r="B85" s="1324"/>
      <c r="C85" s="1324"/>
      <c r="D85" s="1336"/>
      <c r="E85" s="1336"/>
      <c r="F85" s="1382" t="s">
        <v>206</v>
      </c>
      <c r="G85" s="1347" t="s">
        <v>660</v>
      </c>
      <c r="H85" s="1369"/>
      <c r="I85" s="1336">
        <f>3*3*5</f>
        <v>45</v>
      </c>
      <c r="J85" s="1336" t="s">
        <v>594</v>
      </c>
      <c r="K85" s="1372">
        <v>400000</v>
      </c>
      <c r="L85" s="1331">
        <f t="shared" si="3"/>
        <v>18000000</v>
      </c>
      <c r="O85" s="1261"/>
      <c r="Q85" s="1258"/>
      <c r="R85" s="1258"/>
    </row>
    <row r="86" spans="1:18" ht="15" x14ac:dyDescent="0.25">
      <c r="A86" s="1323"/>
      <c r="B86" s="1324"/>
      <c r="C86" s="1324"/>
      <c r="D86" s="1336"/>
      <c r="E86" s="1336"/>
      <c r="F86" s="1382" t="s">
        <v>206</v>
      </c>
      <c r="G86" s="1347" t="s">
        <v>651</v>
      </c>
      <c r="H86" s="1369"/>
      <c r="I86" s="1336">
        <v>15</v>
      </c>
      <c r="J86" s="1336" t="s">
        <v>594</v>
      </c>
      <c r="K86" s="1372">
        <v>700000</v>
      </c>
      <c r="L86" s="1331">
        <f t="shared" si="3"/>
        <v>10500000</v>
      </c>
      <c r="O86" s="1261"/>
      <c r="Q86" s="1258"/>
      <c r="R86" s="1258"/>
    </row>
    <row r="87" spans="1:18" ht="15" x14ac:dyDescent="0.25">
      <c r="A87" s="1323"/>
      <c r="B87" s="1324"/>
      <c r="C87" s="1324"/>
      <c r="D87" s="1336"/>
      <c r="E87" s="1336"/>
      <c r="F87" s="1382" t="s">
        <v>206</v>
      </c>
      <c r="G87" s="1347" t="s">
        <v>652</v>
      </c>
      <c r="H87" s="1369"/>
      <c r="I87" s="1336">
        <v>9</v>
      </c>
      <c r="J87" s="1336" t="s">
        <v>594</v>
      </c>
      <c r="K87" s="1372">
        <v>350000</v>
      </c>
      <c r="L87" s="1331">
        <f t="shared" si="3"/>
        <v>3150000</v>
      </c>
      <c r="O87" s="1261"/>
      <c r="Q87" s="1258"/>
      <c r="R87" s="1258"/>
    </row>
    <row r="88" spans="1:18" ht="15" x14ac:dyDescent="0.25">
      <c r="A88" s="1323"/>
      <c r="B88" s="1324"/>
      <c r="C88" s="1324"/>
      <c r="D88" s="1336"/>
      <c r="E88" s="1336"/>
      <c r="F88" s="1382" t="s">
        <v>206</v>
      </c>
      <c r="G88" s="1347" t="s">
        <v>653</v>
      </c>
      <c r="H88" s="1369"/>
      <c r="I88" s="1336">
        <v>10</v>
      </c>
      <c r="J88" s="1336" t="s">
        <v>594</v>
      </c>
      <c r="K88" s="1372">
        <v>500000</v>
      </c>
      <c r="L88" s="1331">
        <f t="shared" si="3"/>
        <v>5000000</v>
      </c>
      <c r="O88" s="1261"/>
      <c r="Q88" s="1258"/>
      <c r="R88" s="1258"/>
    </row>
    <row r="89" spans="1:18" ht="15" x14ac:dyDescent="0.25">
      <c r="A89" s="1323"/>
      <c r="B89" s="1324"/>
      <c r="C89" s="1324"/>
      <c r="D89" s="1336"/>
      <c r="E89" s="1336"/>
      <c r="F89" s="1382" t="s">
        <v>206</v>
      </c>
      <c r="G89" s="1347" t="s">
        <v>654</v>
      </c>
      <c r="H89" s="1369"/>
      <c r="I89" s="1336">
        <v>6</v>
      </c>
      <c r="J89" s="1336" t="s">
        <v>594</v>
      </c>
      <c r="K89" s="1372">
        <v>300000</v>
      </c>
      <c r="L89" s="1331">
        <f t="shared" si="3"/>
        <v>1800000</v>
      </c>
      <c r="O89" s="1261"/>
      <c r="Q89" s="1258"/>
      <c r="R89" s="1258"/>
    </row>
    <row r="90" spans="1:18" ht="15" x14ac:dyDescent="0.25">
      <c r="A90" s="1323"/>
      <c r="B90" s="1324"/>
      <c r="C90" s="1324"/>
      <c r="D90" s="1336"/>
      <c r="E90" s="1336"/>
      <c r="F90" s="1382" t="s">
        <v>206</v>
      </c>
      <c r="G90" s="1347" t="s">
        <v>655</v>
      </c>
      <c r="H90" s="1369"/>
      <c r="I90" s="1336">
        <v>10</v>
      </c>
      <c r="J90" s="1336" t="s">
        <v>594</v>
      </c>
      <c r="K90" s="1372">
        <v>400000</v>
      </c>
      <c r="L90" s="1331">
        <f t="shared" si="3"/>
        <v>4000000</v>
      </c>
      <c r="O90" s="1261"/>
      <c r="Q90" s="1258"/>
      <c r="R90" s="1258"/>
    </row>
    <row r="91" spans="1:18" ht="15" x14ac:dyDescent="0.25">
      <c r="A91" s="1323"/>
      <c r="B91" s="1324"/>
      <c r="C91" s="1324"/>
      <c r="D91" s="1336"/>
      <c r="E91" s="1336"/>
      <c r="F91" s="1382" t="s">
        <v>206</v>
      </c>
      <c r="G91" s="1347" t="s">
        <v>656</v>
      </c>
      <c r="H91" s="1369"/>
      <c r="I91" s="1336">
        <v>6</v>
      </c>
      <c r="J91" s="1336" t="s">
        <v>594</v>
      </c>
      <c r="K91" s="1372">
        <v>300000</v>
      </c>
      <c r="L91" s="1331">
        <f t="shared" si="3"/>
        <v>1800000</v>
      </c>
      <c r="O91" s="1261"/>
      <c r="Q91" s="1258"/>
      <c r="R91" s="1258"/>
    </row>
    <row r="92" spans="1:18" ht="15" x14ac:dyDescent="0.25">
      <c r="A92" s="1323"/>
      <c r="B92" s="1324"/>
      <c r="C92" s="1324"/>
      <c r="D92" s="1336"/>
      <c r="E92" s="1336"/>
      <c r="F92" s="1382" t="s">
        <v>206</v>
      </c>
      <c r="G92" s="1347" t="s">
        <v>641</v>
      </c>
      <c r="H92" s="1347"/>
      <c r="I92" s="1336">
        <v>26</v>
      </c>
      <c r="J92" s="1336" t="s">
        <v>594</v>
      </c>
      <c r="K92" s="1372">
        <v>500000</v>
      </c>
      <c r="L92" s="1331">
        <f t="shared" si="3"/>
        <v>13000000</v>
      </c>
      <c r="O92" s="1261"/>
      <c r="Q92" s="1258"/>
      <c r="R92" s="1258"/>
    </row>
    <row r="93" spans="1:18" ht="15" x14ac:dyDescent="0.25">
      <c r="A93" s="1338"/>
      <c r="B93" s="1338"/>
      <c r="C93" s="1338"/>
      <c r="D93" s="1338"/>
      <c r="E93" s="1338"/>
      <c r="F93" s="1339"/>
      <c r="G93" s="1340"/>
      <c r="H93" s="1341"/>
      <c r="I93" s="1338"/>
      <c r="J93" s="1338"/>
      <c r="K93" s="1342"/>
      <c r="L93" s="1338"/>
    </row>
    <row r="94" spans="1:18" ht="15" x14ac:dyDescent="0.25">
      <c r="A94" s="1343"/>
      <c r="B94" s="1337"/>
      <c r="C94" s="1337"/>
      <c r="D94" s="1337"/>
      <c r="E94" s="1337"/>
      <c r="F94" s="1337"/>
      <c r="G94" s="1337"/>
      <c r="H94" s="1337"/>
      <c r="I94" s="1337"/>
      <c r="J94" s="1337"/>
      <c r="K94" s="1344"/>
      <c r="L94" s="1345"/>
    </row>
    <row r="95" spans="1:18" ht="15" x14ac:dyDescent="0.25">
      <c r="A95" s="1321"/>
      <c r="B95" s="1325"/>
      <c r="C95" s="1325"/>
      <c r="D95" s="1325"/>
      <c r="E95" s="1325"/>
      <c r="F95" s="1326"/>
      <c r="G95" s="1327"/>
      <c r="H95" s="1322"/>
      <c r="I95" s="1662" t="s">
        <v>668</v>
      </c>
      <c r="J95" s="1662"/>
      <c r="K95" s="1662"/>
      <c r="L95" s="1658"/>
    </row>
    <row r="96" spans="1:18" ht="15" x14ac:dyDescent="0.25">
      <c r="A96" s="1321"/>
      <c r="B96" s="1325"/>
      <c r="C96" s="1325"/>
      <c r="D96" s="1325"/>
      <c r="E96" s="1325"/>
      <c r="F96" s="1326"/>
      <c r="G96" s="1327"/>
      <c r="H96" s="1322"/>
      <c r="I96" s="1669" t="s">
        <v>141</v>
      </c>
      <c r="J96" s="1669"/>
      <c r="K96" s="1669"/>
      <c r="L96" s="1670"/>
    </row>
    <row r="97" spans="1:12" ht="15" x14ac:dyDescent="0.25">
      <c r="A97" s="1321"/>
      <c r="B97" s="1325"/>
      <c r="C97" s="1325"/>
      <c r="D97" s="1325"/>
      <c r="E97" s="1325"/>
      <c r="F97" s="1326"/>
      <c r="G97" s="1327"/>
      <c r="H97" s="1322"/>
      <c r="I97" s="1352"/>
      <c r="J97" s="1352"/>
      <c r="K97" s="1352"/>
      <c r="L97" s="1353"/>
    </row>
    <row r="98" spans="1:12" ht="15" x14ac:dyDescent="0.25">
      <c r="A98" s="1321"/>
      <c r="B98" s="1325"/>
      <c r="C98" s="1325"/>
      <c r="D98" s="1325"/>
      <c r="E98" s="1325"/>
      <c r="F98" s="1326"/>
      <c r="G98" s="1327"/>
      <c r="H98" s="1322"/>
      <c r="I98" s="1669"/>
      <c r="J98" s="1669"/>
      <c r="K98" s="1669"/>
      <c r="L98" s="1670"/>
    </row>
    <row r="99" spans="1:12" ht="15" x14ac:dyDescent="0.25">
      <c r="A99" s="1321"/>
      <c r="B99" s="1325"/>
      <c r="C99" s="1325"/>
      <c r="D99" s="1325"/>
      <c r="E99" s="1325"/>
      <c r="F99" s="1326"/>
      <c r="G99" s="1327"/>
      <c r="H99" s="1322"/>
      <c r="I99" s="1667" t="s">
        <v>666</v>
      </c>
      <c r="J99" s="1667"/>
      <c r="K99" s="1667"/>
      <c r="L99" s="1668"/>
    </row>
    <row r="100" spans="1:12" ht="15" x14ac:dyDescent="0.25">
      <c r="A100" s="1321"/>
      <c r="B100" s="1325"/>
      <c r="C100" s="1325"/>
      <c r="D100" s="1325"/>
      <c r="E100" s="1325"/>
      <c r="F100" s="1326"/>
      <c r="G100" s="1327"/>
      <c r="H100" s="1322"/>
      <c r="I100" s="1669" t="s">
        <v>667</v>
      </c>
      <c r="J100" s="1669"/>
      <c r="K100" s="1669"/>
      <c r="L100" s="1670"/>
    </row>
    <row r="101" spans="1:12" ht="15" x14ac:dyDescent="0.25">
      <c r="A101" s="1321" t="s">
        <v>560</v>
      </c>
      <c r="B101" s="1325"/>
      <c r="C101" s="1325"/>
      <c r="D101" s="1325"/>
      <c r="E101" s="1325"/>
      <c r="F101" s="1326"/>
      <c r="G101" s="1327"/>
      <c r="H101" s="1322"/>
      <c r="I101" s="1306"/>
      <c r="J101" s="1306"/>
      <c r="K101" s="1307"/>
      <c r="L101" s="1328"/>
    </row>
    <row r="102" spans="1:12" ht="15" x14ac:dyDescent="0.25">
      <c r="A102" s="1321" t="s">
        <v>589</v>
      </c>
      <c r="B102" s="1325"/>
      <c r="C102" s="1325"/>
      <c r="D102" s="1325"/>
      <c r="E102" s="1325"/>
      <c r="F102" s="1326"/>
      <c r="G102" s="1327"/>
      <c r="H102" s="1322"/>
      <c r="I102" s="1306"/>
      <c r="J102" s="1306"/>
      <c r="K102" s="1307"/>
      <c r="L102" s="1328"/>
    </row>
    <row r="103" spans="1:12" ht="15" customHeight="1" x14ac:dyDescent="0.2">
      <c r="A103" s="1655" t="s">
        <v>3</v>
      </c>
      <c r="B103" s="1656"/>
      <c r="C103" s="1655" t="s">
        <v>596</v>
      </c>
      <c r="D103" s="1661"/>
      <c r="E103" s="1661"/>
      <c r="F103" s="1661"/>
      <c r="G103" s="1656"/>
      <c r="H103" s="1664" t="s">
        <v>597</v>
      </c>
      <c r="I103" s="1639" t="s">
        <v>598</v>
      </c>
      <c r="J103" s="1640"/>
      <c r="K103" s="1639" t="s">
        <v>599</v>
      </c>
      <c r="L103" s="1640"/>
    </row>
    <row r="104" spans="1:12" ht="15" customHeight="1" x14ac:dyDescent="0.2">
      <c r="A104" s="1657"/>
      <c r="B104" s="1658"/>
      <c r="C104" s="1657"/>
      <c r="D104" s="1662"/>
      <c r="E104" s="1662"/>
      <c r="F104" s="1662"/>
      <c r="G104" s="1658"/>
      <c r="H104" s="1665"/>
      <c r="I104" s="1641"/>
      <c r="J104" s="1642"/>
      <c r="K104" s="1641"/>
      <c r="L104" s="1642"/>
    </row>
    <row r="105" spans="1:12" ht="15" customHeight="1" x14ac:dyDescent="0.2">
      <c r="A105" s="1659"/>
      <c r="B105" s="1660"/>
      <c r="C105" s="1659"/>
      <c r="D105" s="1663"/>
      <c r="E105" s="1663"/>
      <c r="F105" s="1663"/>
      <c r="G105" s="1660"/>
      <c r="H105" s="1666"/>
      <c r="I105" s="1643"/>
      <c r="J105" s="1644"/>
      <c r="K105" s="1643"/>
      <c r="L105" s="1644"/>
    </row>
    <row r="106" spans="1:12" ht="30" customHeight="1" x14ac:dyDescent="0.25">
      <c r="A106" s="1639">
        <v>1</v>
      </c>
      <c r="B106" s="1640"/>
      <c r="C106" s="1343"/>
      <c r="D106" s="1337"/>
      <c r="E106" s="1337"/>
      <c r="F106" s="1337"/>
      <c r="G106" s="1337"/>
      <c r="H106" s="1335"/>
      <c r="I106" s="1337"/>
      <c r="J106" s="1345"/>
      <c r="K106" s="1647" t="s">
        <v>590</v>
      </c>
      <c r="L106" s="1648"/>
    </row>
    <row r="107" spans="1:12" ht="30" customHeight="1" x14ac:dyDescent="0.25">
      <c r="A107" s="1645">
        <v>2</v>
      </c>
      <c r="B107" s="1646"/>
      <c r="C107" s="1346"/>
      <c r="D107" s="1347"/>
      <c r="E107" s="1347"/>
      <c r="F107" s="1347"/>
      <c r="G107" s="1347"/>
      <c r="H107" s="1336"/>
      <c r="I107" s="1347"/>
      <c r="J107" s="1348"/>
      <c r="K107" s="1649" t="s">
        <v>591</v>
      </c>
      <c r="L107" s="1650"/>
    </row>
    <row r="108" spans="1:12" ht="30" customHeight="1" x14ac:dyDescent="0.25">
      <c r="A108" s="1645">
        <v>3</v>
      </c>
      <c r="B108" s="1646"/>
      <c r="C108" s="1346"/>
      <c r="D108" s="1347"/>
      <c r="E108" s="1347"/>
      <c r="F108" s="1347"/>
      <c r="G108" s="1347"/>
      <c r="H108" s="1336"/>
      <c r="I108" s="1347"/>
      <c r="J108" s="1348"/>
      <c r="K108" s="1651" t="s">
        <v>592</v>
      </c>
      <c r="L108" s="1652"/>
    </row>
    <row r="109" spans="1:12" ht="30" customHeight="1" x14ac:dyDescent="0.25">
      <c r="A109" s="1645">
        <v>4</v>
      </c>
      <c r="B109" s="1646"/>
      <c r="C109" s="1346"/>
      <c r="D109" s="1347"/>
      <c r="E109" s="1347"/>
      <c r="F109" s="1347"/>
      <c r="G109" s="1347"/>
      <c r="H109" s="1336"/>
      <c r="I109" s="1347"/>
      <c r="J109" s="1348"/>
      <c r="K109" s="1649">
        <v>4</v>
      </c>
      <c r="L109" s="1650"/>
    </row>
    <row r="110" spans="1:12" ht="30" customHeight="1" x14ac:dyDescent="0.25">
      <c r="A110" s="1643">
        <v>5</v>
      </c>
      <c r="B110" s="1644"/>
      <c r="C110" s="1349"/>
      <c r="D110" s="1310"/>
      <c r="E110" s="1310"/>
      <c r="F110" s="1310"/>
      <c r="G110" s="1310"/>
      <c r="H110" s="1350"/>
      <c r="I110" s="1310"/>
      <c r="J110" s="1351"/>
      <c r="K110" s="1653">
        <v>5</v>
      </c>
      <c r="L110" s="1654"/>
    </row>
  </sheetData>
  <mergeCells count="50">
    <mergeCell ref="A1:K1"/>
    <mergeCell ref="A2:K2"/>
    <mergeCell ref="A3:K3"/>
    <mergeCell ref="A4:L4"/>
    <mergeCell ref="A16:F16"/>
    <mergeCell ref="G16:J16"/>
    <mergeCell ref="K16:L16"/>
    <mergeCell ref="A17:F17"/>
    <mergeCell ref="G17:J17"/>
    <mergeCell ref="K17:L17"/>
    <mergeCell ref="A18:F18"/>
    <mergeCell ref="G18:J18"/>
    <mergeCell ref="K18:L18"/>
    <mergeCell ref="A19:F19"/>
    <mergeCell ref="G19:J19"/>
    <mergeCell ref="K19:L19"/>
    <mergeCell ref="A20:F20"/>
    <mergeCell ref="G20:J20"/>
    <mergeCell ref="K20:L20"/>
    <mergeCell ref="I99:L99"/>
    <mergeCell ref="I100:L100"/>
    <mergeCell ref="A21:L21"/>
    <mergeCell ref="A22:L22"/>
    <mergeCell ref="A23:L23"/>
    <mergeCell ref="A24:E26"/>
    <mergeCell ref="F24:H26"/>
    <mergeCell ref="I25:I26"/>
    <mergeCell ref="J25:J26"/>
    <mergeCell ref="I98:L98"/>
    <mergeCell ref="I95:L95"/>
    <mergeCell ref="I96:L96"/>
    <mergeCell ref="F79:H81"/>
    <mergeCell ref="F68:H69"/>
    <mergeCell ref="G57:H58"/>
    <mergeCell ref="G60:H61"/>
    <mergeCell ref="I103:J105"/>
    <mergeCell ref="A109:B109"/>
    <mergeCell ref="A110:B110"/>
    <mergeCell ref="K106:L106"/>
    <mergeCell ref="K107:L107"/>
    <mergeCell ref="K108:L108"/>
    <mergeCell ref="A106:B106"/>
    <mergeCell ref="A107:B107"/>
    <mergeCell ref="A108:B108"/>
    <mergeCell ref="K109:L109"/>
    <mergeCell ref="K110:L110"/>
    <mergeCell ref="K103:L105"/>
    <mergeCell ref="A103:B105"/>
    <mergeCell ref="C103:G105"/>
    <mergeCell ref="H103:H105"/>
  </mergeCells>
  <pageMargins left="1.32" right="0.31496062992126" top="0.74803149606299202" bottom="0.55118110236220497" header="0.31496062992126" footer="0.31496062992126"/>
  <pageSetup paperSize="5" scale="78" orientation="portrait" r:id="rId1"/>
  <rowBreaks count="1" manualBreakCount="1">
    <brk id="113" max="19" man="1"/>
  </rowBreaks>
  <colBreaks count="1" manualBreakCount="1">
    <brk id="12" max="353" man="1"/>
  </colBreak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topLeftCell="A3" zoomScaleSheetLayoutView="110" workbookViewId="0">
      <selection activeCell="H9" sqref="H9"/>
    </sheetView>
  </sheetViews>
  <sheetFormatPr defaultRowHeight="12" x14ac:dyDescent="0.2"/>
  <cols>
    <col min="1" max="1" width="3" style="1264" customWidth="1"/>
    <col min="2" max="2" width="3.28515625" style="1264" customWidth="1"/>
    <col min="3" max="3" width="2.5703125" style="1264" customWidth="1"/>
    <col min="4" max="4" width="3.5703125" style="1264" customWidth="1"/>
    <col min="5" max="5" width="3.28515625" style="1264" customWidth="1"/>
    <col min="6" max="6" width="2.85546875" style="1264" customWidth="1"/>
    <col min="7" max="7" width="8" style="1264" customWidth="1"/>
    <col min="8" max="8" width="39.28515625" style="1264" customWidth="1"/>
    <col min="9" max="9" width="7.140625" style="1264" customWidth="1"/>
    <col min="10" max="10" width="6.7109375" style="1264" customWidth="1"/>
    <col min="11" max="11" width="11.5703125" style="1265" customWidth="1"/>
    <col min="12" max="12" width="13.85546875" style="1264" customWidth="1"/>
    <col min="13" max="13" width="12.85546875" style="1258" bestFit="1" customWidth="1"/>
    <col min="14" max="14" width="13" style="1259" customWidth="1"/>
    <col min="15" max="15" width="21.7109375" style="1260" customWidth="1"/>
    <col min="16" max="16" width="46.85546875" style="1261" customWidth="1"/>
    <col min="17" max="17" width="12.28515625" style="1260" customWidth="1"/>
    <col min="18" max="18" width="20.85546875" style="1260" customWidth="1"/>
    <col min="19" max="24" width="5.7109375" style="1258" customWidth="1"/>
    <col min="25" max="25" width="19.140625" style="1258" customWidth="1"/>
    <col min="26" max="16384" width="9.140625" style="1258"/>
  </cols>
  <sheetData>
    <row r="1" spans="1:18" ht="14.25" x14ac:dyDescent="0.2">
      <c r="A1" s="1680" t="s">
        <v>484</v>
      </c>
      <c r="B1" s="1689"/>
      <c r="C1" s="1689"/>
      <c r="D1" s="1689"/>
      <c r="E1" s="1689"/>
      <c r="F1" s="1689"/>
      <c r="G1" s="1689"/>
      <c r="H1" s="1689"/>
      <c r="I1" s="1689"/>
      <c r="J1" s="1689"/>
      <c r="K1" s="1717"/>
      <c r="L1" s="1302"/>
      <c r="Q1" s="1258"/>
      <c r="R1" s="1258"/>
    </row>
    <row r="2" spans="1:18" ht="14.25" x14ac:dyDescent="0.2">
      <c r="A2" s="1690" t="s">
        <v>485</v>
      </c>
      <c r="B2" s="1691"/>
      <c r="C2" s="1691"/>
      <c r="D2" s="1691"/>
      <c r="E2" s="1691"/>
      <c r="F2" s="1691"/>
      <c r="G2" s="1691"/>
      <c r="H2" s="1691"/>
      <c r="I2" s="1691"/>
      <c r="J2" s="1691"/>
      <c r="K2" s="1718"/>
      <c r="L2" s="1303" t="s">
        <v>486</v>
      </c>
      <c r="Q2" s="1258"/>
      <c r="R2" s="1258"/>
    </row>
    <row r="3" spans="1:18" ht="14.25" x14ac:dyDescent="0.2">
      <c r="A3" s="1677" t="s">
        <v>302</v>
      </c>
      <c r="B3" s="1678"/>
      <c r="C3" s="1678"/>
      <c r="D3" s="1678"/>
      <c r="E3" s="1678"/>
      <c r="F3" s="1678"/>
      <c r="G3" s="1678"/>
      <c r="H3" s="1678"/>
      <c r="I3" s="1678"/>
      <c r="J3" s="1678"/>
      <c r="K3" s="1679"/>
      <c r="L3" s="1304" t="s">
        <v>487</v>
      </c>
      <c r="Q3" s="1258"/>
      <c r="R3" s="1258"/>
    </row>
    <row r="4" spans="1:18" ht="14.25" x14ac:dyDescent="0.2">
      <c r="A4" s="1719" t="s">
        <v>663</v>
      </c>
      <c r="B4" s="1720"/>
      <c r="C4" s="1720"/>
      <c r="D4" s="1720"/>
      <c r="E4" s="1720"/>
      <c r="F4" s="1720"/>
      <c r="G4" s="1720"/>
      <c r="H4" s="1720"/>
      <c r="I4" s="1720"/>
      <c r="J4" s="1720"/>
      <c r="K4" s="1720"/>
      <c r="L4" s="1721"/>
      <c r="Q4" s="1258"/>
      <c r="R4" s="1258"/>
    </row>
    <row r="5" spans="1:18" ht="15" x14ac:dyDescent="0.25">
      <c r="A5" s="1305" t="s">
        <v>488</v>
      </c>
      <c r="B5" s="1306"/>
      <c r="C5" s="1306"/>
      <c r="D5" s="1306"/>
      <c r="E5" s="1306"/>
      <c r="F5" s="1306"/>
      <c r="G5" s="1383" t="s">
        <v>1</v>
      </c>
      <c r="H5" s="1306" t="s">
        <v>669</v>
      </c>
      <c r="I5" s="1306"/>
      <c r="J5" s="1306"/>
      <c r="K5" s="1307"/>
      <c r="L5" s="1308"/>
      <c r="Q5" s="1258"/>
      <c r="R5" s="1258"/>
    </row>
    <row r="6" spans="1:18" ht="15" x14ac:dyDescent="0.25">
      <c r="A6" s="1305" t="s">
        <v>489</v>
      </c>
      <c r="B6" s="1306"/>
      <c r="C6" s="1306"/>
      <c r="D6" s="1306"/>
      <c r="E6" s="1306"/>
      <c r="F6" s="1306"/>
      <c r="G6" s="1383" t="s">
        <v>1</v>
      </c>
      <c r="H6" s="1306" t="s">
        <v>670</v>
      </c>
      <c r="I6" s="1306"/>
      <c r="J6" s="1306"/>
      <c r="K6" s="1307"/>
      <c r="L6" s="1308"/>
      <c r="Q6" s="1258"/>
      <c r="R6" s="1258"/>
    </row>
    <row r="7" spans="1:18" ht="15" x14ac:dyDescent="0.25">
      <c r="A7" s="1305" t="s">
        <v>671</v>
      </c>
      <c r="B7" s="1306"/>
      <c r="C7" s="1306"/>
      <c r="D7" s="1306"/>
      <c r="E7" s="1306"/>
      <c r="F7" s="1306"/>
      <c r="G7" s="1383" t="s">
        <v>1</v>
      </c>
      <c r="H7" s="1306" t="s">
        <v>710</v>
      </c>
      <c r="I7" s="1306"/>
      <c r="J7" s="1306"/>
      <c r="K7" s="1307"/>
      <c r="L7" s="1308"/>
      <c r="Q7" s="1258"/>
      <c r="R7" s="1258"/>
    </row>
    <row r="8" spans="1:18" ht="15" x14ac:dyDescent="0.25">
      <c r="A8" s="1305" t="s">
        <v>673</v>
      </c>
      <c r="B8" s="1306"/>
      <c r="C8" s="1306"/>
      <c r="D8" s="1306"/>
      <c r="E8" s="1306"/>
      <c r="F8" s="1306"/>
      <c r="G8" s="1383" t="s">
        <v>1</v>
      </c>
      <c r="H8" s="1306" t="s">
        <v>709</v>
      </c>
      <c r="I8" s="1306"/>
      <c r="J8" s="1306"/>
      <c r="K8" s="1307"/>
      <c r="L8" s="1308"/>
      <c r="Q8" s="1258"/>
      <c r="R8" s="1258"/>
    </row>
    <row r="9" spans="1:18" ht="15" x14ac:dyDescent="0.25">
      <c r="A9" s="1305" t="s">
        <v>490</v>
      </c>
      <c r="B9" s="1306"/>
      <c r="C9" s="1306"/>
      <c r="D9" s="1306"/>
      <c r="E9" s="1306"/>
      <c r="F9" s="1306"/>
      <c r="G9" s="1383" t="s">
        <v>1</v>
      </c>
      <c r="H9" s="1306" t="s">
        <v>708</v>
      </c>
      <c r="I9" s="1306"/>
      <c r="J9" s="1306"/>
      <c r="K9" s="1307"/>
      <c r="L9" s="1308"/>
      <c r="Q9" s="1258"/>
      <c r="R9" s="1258"/>
    </row>
    <row r="10" spans="1:18" ht="15" x14ac:dyDescent="0.25">
      <c r="A10" s="1305" t="s">
        <v>491</v>
      </c>
      <c r="B10" s="1306"/>
      <c r="C10" s="1306"/>
      <c r="D10" s="1306"/>
      <c r="E10" s="1306"/>
      <c r="F10" s="1306"/>
      <c r="G10" s="1383" t="s">
        <v>1</v>
      </c>
      <c r="H10" s="1306" t="s">
        <v>711</v>
      </c>
      <c r="I10" s="1306"/>
      <c r="J10" s="1306"/>
      <c r="K10" s="1307"/>
      <c r="L10" s="1308"/>
      <c r="Q10" s="1258"/>
      <c r="R10" s="1258"/>
    </row>
    <row r="11" spans="1:18" ht="15" x14ac:dyDescent="0.25">
      <c r="A11" s="1305" t="s">
        <v>588</v>
      </c>
      <c r="B11" s="1306"/>
      <c r="C11" s="1306"/>
      <c r="D11" s="1306"/>
      <c r="E11" s="1306"/>
      <c r="F11" s="1306"/>
      <c r="G11" s="1383" t="s">
        <v>1</v>
      </c>
      <c r="H11" s="1306" t="s">
        <v>291</v>
      </c>
      <c r="I11" s="1306"/>
      <c r="J11" s="1306"/>
      <c r="K11" s="1307"/>
      <c r="L11" s="1308"/>
      <c r="Q11" s="1258"/>
      <c r="R11" s="1258"/>
    </row>
    <row r="12" spans="1:18" ht="15" x14ac:dyDescent="0.25">
      <c r="A12" s="1305" t="s">
        <v>492</v>
      </c>
      <c r="B12" s="1306"/>
      <c r="C12" s="1306"/>
      <c r="D12" s="1306"/>
      <c r="E12" s="1306"/>
      <c r="F12" s="1306"/>
      <c r="G12" s="1383" t="s">
        <v>1</v>
      </c>
      <c r="H12" s="1354"/>
      <c r="I12" s="1306"/>
      <c r="J12" s="1306"/>
      <c r="K12" s="1307"/>
      <c r="L12" s="1308"/>
      <c r="Q12" s="1258"/>
      <c r="R12" s="1258"/>
    </row>
    <row r="13" spans="1:18" ht="15" x14ac:dyDescent="0.25">
      <c r="A13" s="1305" t="s">
        <v>493</v>
      </c>
      <c r="B13" s="1306"/>
      <c r="C13" s="1306"/>
      <c r="D13" s="1306"/>
      <c r="E13" s="1306"/>
      <c r="F13" s="1306"/>
      <c r="G13" s="1383" t="s">
        <v>1</v>
      </c>
      <c r="H13" s="1386">
        <f>K18</f>
        <v>266250000</v>
      </c>
      <c r="I13" s="1306"/>
      <c r="J13" s="1306"/>
      <c r="K13" s="1307"/>
      <c r="L13" s="1308"/>
      <c r="Q13" s="1258"/>
      <c r="R13" s="1258"/>
    </row>
    <row r="14" spans="1:18" ht="15" x14ac:dyDescent="0.25">
      <c r="A14" s="1309" t="s">
        <v>494</v>
      </c>
      <c r="B14" s="1310"/>
      <c r="C14" s="1310"/>
      <c r="D14" s="1310"/>
      <c r="E14" s="1310"/>
      <c r="F14" s="1310"/>
      <c r="G14" s="1311" t="s">
        <v>1</v>
      </c>
      <c r="H14" s="1377"/>
      <c r="I14" s="1310"/>
      <c r="J14" s="1310"/>
      <c r="K14" s="1312"/>
      <c r="L14" s="1313"/>
      <c r="Q14" s="1258"/>
      <c r="R14" s="1258"/>
    </row>
    <row r="15" spans="1:18" ht="14.25" x14ac:dyDescent="0.2">
      <c r="A15" s="1314" t="s">
        <v>495</v>
      </c>
      <c r="B15" s="1315"/>
      <c r="C15" s="1315"/>
      <c r="D15" s="1315"/>
      <c r="E15" s="1315"/>
      <c r="F15" s="1315"/>
      <c r="G15" s="1315"/>
      <c r="H15" s="1315"/>
      <c r="I15" s="1315"/>
      <c r="J15" s="1315"/>
      <c r="K15" s="1316"/>
      <c r="L15" s="1317"/>
      <c r="Q15" s="1258"/>
      <c r="R15" s="1258"/>
    </row>
    <row r="16" spans="1:18" ht="14.25" x14ac:dyDescent="0.2">
      <c r="A16" s="1719" t="s">
        <v>496</v>
      </c>
      <c r="B16" s="1720"/>
      <c r="C16" s="1720"/>
      <c r="D16" s="1720"/>
      <c r="E16" s="1720"/>
      <c r="F16" s="1720"/>
      <c r="G16" s="1719" t="s">
        <v>497</v>
      </c>
      <c r="H16" s="1720"/>
      <c r="I16" s="1720"/>
      <c r="J16" s="1721"/>
      <c r="K16" s="1720" t="s">
        <v>498</v>
      </c>
      <c r="L16" s="1721"/>
      <c r="Q16" s="1258"/>
      <c r="R16" s="1258"/>
    </row>
    <row r="17" spans="1:18" ht="15" x14ac:dyDescent="0.25">
      <c r="A17" s="1708" t="s">
        <v>499</v>
      </c>
      <c r="B17" s="1709"/>
      <c r="C17" s="1709"/>
      <c r="D17" s="1709"/>
      <c r="E17" s="1709"/>
      <c r="F17" s="1709"/>
      <c r="G17" s="1710"/>
      <c r="H17" s="1709"/>
      <c r="I17" s="1709"/>
      <c r="J17" s="1711"/>
      <c r="K17" s="1712">
        <v>1</v>
      </c>
      <c r="L17" s="1713"/>
      <c r="Q17" s="1258"/>
      <c r="R17" s="1258"/>
    </row>
    <row r="18" spans="1:18" ht="15" x14ac:dyDescent="0.25">
      <c r="A18" s="1701" t="s">
        <v>500</v>
      </c>
      <c r="B18" s="1702"/>
      <c r="C18" s="1702"/>
      <c r="D18" s="1702"/>
      <c r="E18" s="1702"/>
      <c r="F18" s="1702"/>
      <c r="G18" s="1714"/>
      <c r="H18" s="1702"/>
      <c r="I18" s="1702"/>
      <c r="J18" s="1703"/>
      <c r="K18" s="1715">
        <f>L28</f>
        <v>266250000</v>
      </c>
      <c r="L18" s="1716"/>
      <c r="P18" s="1261">
        <v>2600000000</v>
      </c>
      <c r="Q18" s="1258"/>
      <c r="R18" s="1258"/>
    </row>
    <row r="19" spans="1:18" ht="15" x14ac:dyDescent="0.25">
      <c r="A19" s="1701" t="s">
        <v>501</v>
      </c>
      <c r="B19" s="1702"/>
      <c r="C19" s="1702"/>
      <c r="D19" s="1702"/>
      <c r="E19" s="1702"/>
      <c r="F19" s="1702"/>
      <c r="G19" s="1701"/>
      <c r="H19" s="1702"/>
      <c r="I19" s="1702"/>
      <c r="J19" s="1703"/>
      <c r="K19" s="1704"/>
      <c r="L19" s="1705"/>
      <c r="P19" s="1261">
        <f>P18-K18</f>
        <v>2333750000</v>
      </c>
      <c r="Q19" s="1258"/>
      <c r="R19" s="1258"/>
    </row>
    <row r="20" spans="1:18" ht="15" x14ac:dyDescent="0.25">
      <c r="A20" s="1701" t="s">
        <v>502</v>
      </c>
      <c r="B20" s="1702"/>
      <c r="C20" s="1702"/>
      <c r="D20" s="1702"/>
      <c r="E20" s="1702"/>
      <c r="F20" s="1702"/>
      <c r="G20" s="1701"/>
      <c r="H20" s="1702"/>
      <c r="I20" s="1702"/>
      <c r="J20" s="1703"/>
      <c r="K20" s="1706"/>
      <c r="L20" s="1707"/>
      <c r="P20" s="1261">
        <v>1121500</v>
      </c>
      <c r="Q20" s="1258"/>
      <c r="R20" s="1258"/>
    </row>
    <row r="21" spans="1:18" ht="15" x14ac:dyDescent="0.25">
      <c r="A21" s="1671" t="s">
        <v>707</v>
      </c>
      <c r="B21" s="1672"/>
      <c r="C21" s="1672"/>
      <c r="D21" s="1672"/>
      <c r="E21" s="1672"/>
      <c r="F21" s="1672"/>
      <c r="G21" s="1672"/>
      <c r="H21" s="1672"/>
      <c r="I21" s="1672"/>
      <c r="J21" s="1672"/>
      <c r="K21" s="1672"/>
      <c r="L21" s="1673"/>
      <c r="Q21" s="1258"/>
      <c r="R21" s="1258"/>
    </row>
    <row r="22" spans="1:18" ht="14.25" x14ac:dyDescent="0.2">
      <c r="A22" s="1674" t="s">
        <v>504</v>
      </c>
      <c r="B22" s="1675"/>
      <c r="C22" s="1675"/>
      <c r="D22" s="1675"/>
      <c r="E22" s="1675"/>
      <c r="F22" s="1675"/>
      <c r="G22" s="1675"/>
      <c r="H22" s="1675"/>
      <c r="I22" s="1675"/>
      <c r="J22" s="1675"/>
      <c r="K22" s="1675"/>
      <c r="L22" s="1676"/>
      <c r="Q22" s="1258"/>
      <c r="R22" s="1258"/>
    </row>
    <row r="23" spans="1:18" ht="14.25" x14ac:dyDescent="0.2">
      <c r="A23" s="1677" t="s">
        <v>505</v>
      </c>
      <c r="B23" s="1678"/>
      <c r="C23" s="1678"/>
      <c r="D23" s="1678"/>
      <c r="E23" s="1678"/>
      <c r="F23" s="1678"/>
      <c r="G23" s="1678"/>
      <c r="H23" s="1678"/>
      <c r="I23" s="1678"/>
      <c r="J23" s="1678"/>
      <c r="K23" s="1678"/>
      <c r="L23" s="1679"/>
      <c r="Q23" s="1258"/>
      <c r="R23" s="1258"/>
    </row>
    <row r="24" spans="1:18" ht="14.25" x14ac:dyDescent="0.2">
      <c r="A24" s="1680" t="s">
        <v>506</v>
      </c>
      <c r="B24" s="1681"/>
      <c r="C24" s="1681"/>
      <c r="D24" s="1681"/>
      <c r="E24" s="1682"/>
      <c r="F24" s="1680" t="s">
        <v>507</v>
      </c>
      <c r="G24" s="1689"/>
      <c r="H24" s="1689"/>
      <c r="I24" s="1314" t="s">
        <v>508</v>
      </c>
      <c r="J24" s="1315"/>
      <c r="K24" s="1317"/>
      <c r="L24" s="1318" t="s">
        <v>345</v>
      </c>
      <c r="Q24" s="1258"/>
      <c r="R24" s="1258"/>
    </row>
    <row r="25" spans="1:18" ht="14.25" x14ac:dyDescent="0.2">
      <c r="A25" s="1683"/>
      <c r="B25" s="1684"/>
      <c r="C25" s="1684"/>
      <c r="D25" s="1684"/>
      <c r="E25" s="1685"/>
      <c r="F25" s="1690"/>
      <c r="G25" s="1691"/>
      <c r="H25" s="1691"/>
      <c r="I25" s="1694" t="s">
        <v>509</v>
      </c>
      <c r="J25" s="1694" t="s">
        <v>510</v>
      </c>
      <c r="K25" s="1302" t="s">
        <v>511</v>
      </c>
      <c r="L25" s="1319" t="s">
        <v>512</v>
      </c>
      <c r="O25" s="1262"/>
      <c r="Q25" s="1258"/>
      <c r="R25" s="1258"/>
    </row>
    <row r="26" spans="1:18" ht="14.25" x14ac:dyDescent="0.2">
      <c r="A26" s="1686"/>
      <c r="B26" s="1687"/>
      <c r="C26" s="1687"/>
      <c r="D26" s="1687"/>
      <c r="E26" s="1688"/>
      <c r="F26" s="1692"/>
      <c r="G26" s="1693"/>
      <c r="H26" s="1693"/>
      <c r="I26" s="1695"/>
      <c r="J26" s="1695"/>
      <c r="K26" s="1304" t="s">
        <v>510</v>
      </c>
      <c r="L26" s="1320"/>
      <c r="Q26" s="1258"/>
      <c r="R26" s="1258"/>
    </row>
    <row r="27" spans="1:18" ht="15" x14ac:dyDescent="0.25">
      <c r="A27" s="1332">
        <v>1</v>
      </c>
      <c r="B27" s="1332"/>
      <c r="C27" s="1332"/>
      <c r="D27" s="1332"/>
      <c r="E27" s="1332"/>
      <c r="F27" s="1333">
        <v>2</v>
      </c>
      <c r="G27" s="1332"/>
      <c r="H27" s="1332"/>
      <c r="I27" s="1332">
        <v>3</v>
      </c>
      <c r="J27" s="1332">
        <v>4</v>
      </c>
      <c r="K27" s="1334">
        <v>5</v>
      </c>
      <c r="L27" s="1334" t="s">
        <v>513</v>
      </c>
      <c r="O27" s="1263"/>
      <c r="Q27" s="1258"/>
      <c r="R27" s="1258"/>
    </row>
    <row r="28" spans="1:18" ht="15" x14ac:dyDescent="0.25">
      <c r="A28" s="1357" t="s">
        <v>514</v>
      </c>
      <c r="B28" s="1358"/>
      <c r="C28" s="1358"/>
      <c r="D28" s="1358"/>
      <c r="E28" s="1358"/>
      <c r="F28" s="1359" t="s">
        <v>515</v>
      </c>
      <c r="G28" s="1360"/>
      <c r="H28" s="1361"/>
      <c r="I28" s="1362"/>
      <c r="J28" s="1363"/>
      <c r="K28" s="1364"/>
      <c r="L28" s="1330">
        <f>L29+L57</f>
        <v>266250000</v>
      </c>
      <c r="O28" s="1263"/>
      <c r="Q28" s="1258"/>
      <c r="R28" s="1258"/>
    </row>
    <row r="29" spans="1:18" ht="15" x14ac:dyDescent="0.25">
      <c r="A29" s="1323" t="s">
        <v>514</v>
      </c>
      <c r="B29" s="1324" t="s">
        <v>516</v>
      </c>
      <c r="C29" s="1324" t="s">
        <v>516</v>
      </c>
      <c r="D29" s="1324" t="s">
        <v>593</v>
      </c>
      <c r="E29" s="1324"/>
      <c r="F29" s="1366" t="s">
        <v>677</v>
      </c>
      <c r="G29" s="1369"/>
      <c r="H29" s="1369"/>
      <c r="I29" s="1329"/>
      <c r="J29" s="1329"/>
      <c r="K29" s="1368"/>
      <c r="L29" s="1330">
        <f>L30+L33</f>
        <v>149250000</v>
      </c>
      <c r="M29" s="1370"/>
      <c r="O29" s="1261"/>
      <c r="Q29" s="1258"/>
      <c r="R29" s="1258"/>
    </row>
    <row r="30" spans="1:18" ht="15" x14ac:dyDescent="0.25">
      <c r="A30" s="1323" t="s">
        <v>514</v>
      </c>
      <c r="B30" s="1324" t="s">
        <v>516</v>
      </c>
      <c r="C30" s="1324" t="s">
        <v>516</v>
      </c>
      <c r="D30" s="1324" t="s">
        <v>593</v>
      </c>
      <c r="E30" s="1324"/>
      <c r="F30" s="1366" t="s">
        <v>688</v>
      </c>
      <c r="G30" s="1369"/>
      <c r="H30" s="1369"/>
      <c r="I30" s="1329"/>
      <c r="J30" s="1329"/>
      <c r="K30" s="1368"/>
      <c r="L30" s="1330">
        <f>SUM(L31:L32)</f>
        <v>87000000</v>
      </c>
      <c r="O30" s="1261"/>
      <c r="Q30" s="1258"/>
      <c r="R30" s="1258"/>
    </row>
    <row r="31" spans="1:18" ht="15.75" x14ac:dyDescent="0.25">
      <c r="A31" s="1323"/>
      <c r="B31" s="1324"/>
      <c r="C31" s="1324"/>
      <c r="D31" s="1336"/>
      <c r="E31" s="1336"/>
      <c r="F31" s="1355" t="s">
        <v>206</v>
      </c>
      <c r="G31" s="1356" t="s">
        <v>679</v>
      </c>
      <c r="H31" s="1356"/>
      <c r="I31" s="1375">
        <v>12</v>
      </c>
      <c r="J31" s="1375" t="s">
        <v>678</v>
      </c>
      <c r="K31" s="1376">
        <v>5000000</v>
      </c>
      <c r="L31" s="1331">
        <f>K31*I31</f>
        <v>60000000</v>
      </c>
      <c r="O31" s="1261"/>
      <c r="Q31" s="1258"/>
      <c r="R31" s="1258"/>
    </row>
    <row r="32" spans="1:18" ht="15.75" x14ac:dyDescent="0.25">
      <c r="A32" s="1323"/>
      <c r="B32" s="1324"/>
      <c r="C32" s="1324"/>
      <c r="D32" s="1336"/>
      <c r="E32" s="1336"/>
      <c r="F32" s="1355" t="s">
        <v>206</v>
      </c>
      <c r="G32" s="1356" t="s">
        <v>680</v>
      </c>
      <c r="H32" s="1356"/>
      <c r="I32" s="1375">
        <v>6</v>
      </c>
      <c r="J32" s="1375" t="s">
        <v>678</v>
      </c>
      <c r="K32" s="1376">
        <v>4500000</v>
      </c>
      <c r="L32" s="1331">
        <f t="shared" ref="L32" si="0">K32*I32</f>
        <v>27000000</v>
      </c>
      <c r="O32" s="1261"/>
      <c r="Q32" s="1258"/>
      <c r="R32" s="1258"/>
    </row>
    <row r="33" spans="1:18" ht="15" x14ac:dyDescent="0.25">
      <c r="A33" s="1323" t="s">
        <v>514</v>
      </c>
      <c r="B33" s="1324" t="s">
        <v>516</v>
      </c>
      <c r="C33" s="1324" t="s">
        <v>516</v>
      </c>
      <c r="D33" s="1324" t="s">
        <v>593</v>
      </c>
      <c r="E33" s="1324"/>
      <c r="F33" s="1366" t="s">
        <v>677</v>
      </c>
      <c r="G33" s="1369"/>
      <c r="H33" s="1369"/>
      <c r="I33" s="1329"/>
      <c r="J33" s="1329"/>
      <c r="K33" s="1368"/>
      <c r="L33" s="1330">
        <f>L34+L40+L42+L46+L48+L50+L52+L54</f>
        <v>62250000</v>
      </c>
      <c r="O33" s="1261"/>
      <c r="Q33" s="1258"/>
      <c r="R33" s="1258"/>
    </row>
    <row r="34" spans="1:18" ht="15.75" x14ac:dyDescent="0.25">
      <c r="A34" s="1323"/>
      <c r="B34" s="1324"/>
      <c r="C34" s="1324"/>
      <c r="D34" s="1336"/>
      <c r="E34" s="1336"/>
      <c r="F34" s="1355" t="s">
        <v>206</v>
      </c>
      <c r="G34" s="1385" t="s">
        <v>691</v>
      </c>
      <c r="H34" s="1356"/>
      <c r="I34" s="1375"/>
      <c r="J34" s="1375"/>
      <c r="K34" s="1376"/>
      <c r="L34" s="1330">
        <f>SUM(L35:L36)</f>
        <v>9500000</v>
      </c>
      <c r="O34" s="1261"/>
      <c r="Q34" s="1258"/>
      <c r="R34" s="1258"/>
    </row>
    <row r="35" spans="1:18" ht="15.75" x14ac:dyDescent="0.25">
      <c r="A35" s="1323"/>
      <c r="B35" s="1324"/>
      <c r="C35" s="1324"/>
      <c r="D35" s="1336"/>
      <c r="E35" s="1336"/>
      <c r="F35" s="1355" t="s">
        <v>206</v>
      </c>
      <c r="G35" s="1356" t="s">
        <v>681</v>
      </c>
      <c r="H35" s="1356"/>
      <c r="I35" s="1375">
        <v>1</v>
      </c>
      <c r="J35" s="1375" t="s">
        <v>678</v>
      </c>
      <c r="K35" s="1376">
        <v>5000000</v>
      </c>
      <c r="L35" s="1331">
        <f>I35*K35</f>
        <v>5000000</v>
      </c>
      <c r="O35" s="1261"/>
      <c r="Q35" s="1258"/>
      <c r="R35" s="1258"/>
    </row>
    <row r="36" spans="1:18" ht="15.75" x14ac:dyDescent="0.25">
      <c r="A36" s="1323"/>
      <c r="B36" s="1324"/>
      <c r="C36" s="1324"/>
      <c r="D36" s="1336"/>
      <c r="E36" s="1336"/>
      <c r="F36" s="1355" t="s">
        <v>206</v>
      </c>
      <c r="G36" s="1356" t="s">
        <v>682</v>
      </c>
      <c r="H36" s="1356"/>
      <c r="I36" s="1375">
        <v>1</v>
      </c>
      <c r="J36" s="1375" t="s">
        <v>678</v>
      </c>
      <c r="K36" s="1376">
        <v>4500000</v>
      </c>
      <c r="L36" s="1331">
        <f>I36*K36</f>
        <v>4500000</v>
      </c>
      <c r="O36" s="1261"/>
      <c r="Q36" s="1258"/>
      <c r="R36" s="1258"/>
    </row>
    <row r="37" spans="1:18" ht="15.75" x14ac:dyDescent="0.25">
      <c r="A37" s="1323"/>
      <c r="B37" s="1324"/>
      <c r="C37" s="1324"/>
      <c r="D37" s="1336"/>
      <c r="E37" s="1336"/>
      <c r="F37" s="1355" t="s">
        <v>206</v>
      </c>
      <c r="G37" s="1356" t="s">
        <v>683</v>
      </c>
      <c r="H37" s="1356"/>
      <c r="I37" s="1375">
        <v>1</v>
      </c>
      <c r="J37" s="1375" t="s">
        <v>678</v>
      </c>
      <c r="K37" s="1376">
        <v>4500000</v>
      </c>
      <c r="L37" s="1331">
        <f>I37*K37</f>
        <v>4500000</v>
      </c>
      <c r="O37" s="1261"/>
      <c r="Q37" s="1258"/>
      <c r="R37" s="1258"/>
    </row>
    <row r="38" spans="1:18" ht="15.75" x14ac:dyDescent="0.25">
      <c r="A38" s="1323"/>
      <c r="B38" s="1324"/>
      <c r="C38" s="1324"/>
      <c r="D38" s="1336"/>
      <c r="E38" s="1336"/>
      <c r="F38" s="1355" t="s">
        <v>206</v>
      </c>
      <c r="G38" s="1356" t="s">
        <v>684</v>
      </c>
      <c r="H38" s="1356"/>
      <c r="I38" s="1375">
        <v>1</v>
      </c>
      <c r="J38" s="1375" t="s">
        <v>678</v>
      </c>
      <c r="K38" s="1376">
        <v>4500000</v>
      </c>
      <c r="L38" s="1331">
        <f>I38*K38</f>
        <v>4500000</v>
      </c>
      <c r="O38" s="1261"/>
      <c r="Q38" s="1258"/>
      <c r="R38" s="1258"/>
    </row>
    <row r="39" spans="1:18" ht="15.75" x14ac:dyDescent="0.25">
      <c r="A39" s="1323"/>
      <c r="B39" s="1324"/>
      <c r="C39" s="1324"/>
      <c r="D39" s="1336"/>
      <c r="E39" s="1336"/>
      <c r="F39" s="1355" t="s">
        <v>206</v>
      </c>
      <c r="G39" s="1356" t="s">
        <v>685</v>
      </c>
      <c r="H39" s="1356"/>
      <c r="I39" s="1375">
        <v>1</v>
      </c>
      <c r="J39" s="1375" t="s">
        <v>678</v>
      </c>
      <c r="K39" s="1376">
        <v>4500000</v>
      </c>
      <c r="L39" s="1331">
        <f>I39*K39</f>
        <v>4500000</v>
      </c>
      <c r="O39" s="1261"/>
      <c r="Q39" s="1258"/>
      <c r="R39" s="1258"/>
    </row>
    <row r="40" spans="1:18" ht="15.75" x14ac:dyDescent="0.25">
      <c r="A40" s="1323"/>
      <c r="B40" s="1324"/>
      <c r="C40" s="1324"/>
      <c r="D40" s="1336"/>
      <c r="E40" s="1336"/>
      <c r="F40" s="1355" t="s">
        <v>206</v>
      </c>
      <c r="G40" s="1385" t="s">
        <v>690</v>
      </c>
      <c r="H40" s="1356"/>
      <c r="I40" s="1375"/>
      <c r="J40" s="1375"/>
      <c r="K40" s="1376"/>
      <c r="L40" s="1330">
        <f>SUM(L41)</f>
        <v>4250000</v>
      </c>
      <c r="O40" s="1261"/>
      <c r="Q40" s="1258"/>
      <c r="R40" s="1258"/>
    </row>
    <row r="41" spans="1:18" ht="15.75" x14ac:dyDescent="0.25">
      <c r="A41" s="1323"/>
      <c r="B41" s="1324"/>
      <c r="C41" s="1324"/>
      <c r="D41" s="1336"/>
      <c r="E41" s="1336"/>
      <c r="F41" s="1355" t="s">
        <v>206</v>
      </c>
      <c r="G41" s="1356" t="s">
        <v>692</v>
      </c>
      <c r="H41" s="1356"/>
      <c r="I41" s="1375">
        <v>1</v>
      </c>
      <c r="J41" s="1375" t="s">
        <v>678</v>
      </c>
      <c r="K41" s="1376">
        <v>4250000</v>
      </c>
      <c r="L41" s="1331">
        <f>I41*K41</f>
        <v>4250000</v>
      </c>
      <c r="O41" s="1261"/>
      <c r="Q41" s="1258"/>
      <c r="R41" s="1258"/>
    </row>
    <row r="42" spans="1:18" ht="15.75" x14ac:dyDescent="0.25">
      <c r="A42" s="1323"/>
      <c r="B42" s="1324"/>
      <c r="C42" s="1324"/>
      <c r="D42" s="1336"/>
      <c r="E42" s="1336"/>
      <c r="F42" s="1355" t="s">
        <v>206</v>
      </c>
      <c r="G42" s="1385" t="s">
        <v>694</v>
      </c>
      <c r="H42" s="1356"/>
      <c r="I42" s="1375"/>
      <c r="J42" s="1375"/>
      <c r="K42" s="1376"/>
      <c r="L42" s="1330">
        <f>SUM(L43:L45)</f>
        <v>12000000</v>
      </c>
      <c r="O42" s="1261"/>
      <c r="Q42" s="1258"/>
      <c r="R42" s="1258"/>
    </row>
    <row r="43" spans="1:18" ht="15.75" x14ac:dyDescent="0.25">
      <c r="A43" s="1323"/>
      <c r="B43" s="1324"/>
      <c r="C43" s="1324"/>
      <c r="D43" s="1336"/>
      <c r="E43" s="1336"/>
      <c r="F43" s="1355" t="s">
        <v>206</v>
      </c>
      <c r="G43" s="1356" t="s">
        <v>687</v>
      </c>
      <c r="H43" s="1356"/>
      <c r="I43" s="1375">
        <v>1</v>
      </c>
      <c r="J43" s="1375" t="s">
        <v>678</v>
      </c>
      <c r="K43" s="1376">
        <v>4000000</v>
      </c>
      <c r="L43" s="1331">
        <f>I43*K43</f>
        <v>4000000</v>
      </c>
      <c r="O43" s="1261"/>
      <c r="Q43" s="1258"/>
      <c r="R43" s="1258"/>
    </row>
    <row r="44" spans="1:18" ht="15.75" x14ac:dyDescent="0.25">
      <c r="A44" s="1323"/>
      <c r="B44" s="1324"/>
      <c r="C44" s="1324"/>
      <c r="D44" s="1336"/>
      <c r="E44" s="1336"/>
      <c r="F44" s="1355" t="s">
        <v>206</v>
      </c>
      <c r="G44" s="1356" t="s">
        <v>686</v>
      </c>
      <c r="H44" s="1356"/>
      <c r="I44" s="1375">
        <v>1</v>
      </c>
      <c r="J44" s="1375" t="s">
        <v>678</v>
      </c>
      <c r="K44" s="1376">
        <v>4000000</v>
      </c>
      <c r="L44" s="1331">
        <f>I44*K44</f>
        <v>4000000</v>
      </c>
      <c r="O44" s="1261"/>
      <c r="Q44" s="1258"/>
      <c r="R44" s="1258"/>
    </row>
    <row r="45" spans="1:18" ht="15.75" x14ac:dyDescent="0.25">
      <c r="A45" s="1323"/>
      <c r="B45" s="1324"/>
      <c r="C45" s="1324"/>
      <c r="D45" s="1336"/>
      <c r="E45" s="1336"/>
      <c r="F45" s="1355" t="s">
        <v>206</v>
      </c>
      <c r="G45" s="1356" t="s">
        <v>695</v>
      </c>
      <c r="H45" s="1356"/>
      <c r="I45" s="1375">
        <v>1</v>
      </c>
      <c r="J45" s="1375" t="s">
        <v>678</v>
      </c>
      <c r="K45" s="1376">
        <v>4000000</v>
      </c>
      <c r="L45" s="1331">
        <f>I45*K45</f>
        <v>4000000</v>
      </c>
      <c r="O45" s="1261"/>
      <c r="Q45" s="1258"/>
      <c r="R45" s="1258"/>
    </row>
    <row r="46" spans="1:18" ht="15.75" x14ac:dyDescent="0.25">
      <c r="A46" s="1323"/>
      <c r="B46" s="1324"/>
      <c r="C46" s="1324"/>
      <c r="D46" s="1336"/>
      <c r="E46" s="1336"/>
      <c r="F46" s="1355"/>
      <c r="G46" s="1385" t="s">
        <v>693</v>
      </c>
      <c r="H46" s="1356"/>
      <c r="I46" s="1375"/>
      <c r="J46" s="1375"/>
      <c r="K46" s="1376"/>
      <c r="L46" s="1330">
        <f>SUM(L47)</f>
        <v>3500000</v>
      </c>
      <c r="O46" s="1261"/>
      <c r="Q46" s="1258"/>
      <c r="R46" s="1258"/>
    </row>
    <row r="47" spans="1:18" ht="15.75" x14ac:dyDescent="0.25">
      <c r="A47" s="1323"/>
      <c r="B47" s="1324"/>
      <c r="C47" s="1324"/>
      <c r="D47" s="1336"/>
      <c r="E47" s="1336"/>
      <c r="F47" s="1355" t="s">
        <v>206</v>
      </c>
      <c r="G47" s="1356" t="s">
        <v>696</v>
      </c>
      <c r="H47" s="1356"/>
      <c r="I47" s="1375">
        <v>1</v>
      </c>
      <c r="J47" s="1375" t="s">
        <v>678</v>
      </c>
      <c r="K47" s="1376">
        <v>3500000</v>
      </c>
      <c r="L47" s="1331">
        <f>I47*K47</f>
        <v>3500000</v>
      </c>
      <c r="O47" s="1261"/>
      <c r="Q47" s="1258"/>
      <c r="R47" s="1258"/>
    </row>
    <row r="48" spans="1:18" ht="15.75" x14ac:dyDescent="0.25">
      <c r="A48" s="1323"/>
      <c r="B48" s="1324"/>
      <c r="C48" s="1324"/>
      <c r="D48" s="1336"/>
      <c r="E48" s="1336"/>
      <c r="F48" s="1355"/>
      <c r="G48" s="1385" t="s">
        <v>689</v>
      </c>
      <c r="H48" s="1356"/>
      <c r="I48" s="1375"/>
      <c r="J48" s="1375"/>
      <c r="K48" s="1376"/>
      <c r="L48" s="1330">
        <f>SUM(L49)</f>
        <v>3000000</v>
      </c>
      <c r="O48" s="1261"/>
      <c r="Q48" s="1258"/>
      <c r="R48" s="1258"/>
    </row>
    <row r="49" spans="1:18" ht="15.75" x14ac:dyDescent="0.25">
      <c r="A49" s="1323"/>
      <c r="B49" s="1324"/>
      <c r="C49" s="1324"/>
      <c r="D49" s="1336"/>
      <c r="E49" s="1336"/>
      <c r="F49" s="1355" t="s">
        <v>206</v>
      </c>
      <c r="G49" s="1356" t="s">
        <v>697</v>
      </c>
      <c r="H49" s="1356"/>
      <c r="I49" s="1375">
        <v>1</v>
      </c>
      <c r="J49" s="1375" t="s">
        <v>678</v>
      </c>
      <c r="K49" s="1376">
        <v>3000000</v>
      </c>
      <c r="L49" s="1331">
        <f>I49*K49</f>
        <v>3000000</v>
      </c>
      <c r="O49" s="1261"/>
      <c r="Q49" s="1258"/>
      <c r="R49" s="1258"/>
    </row>
    <row r="50" spans="1:18" ht="15.75" x14ac:dyDescent="0.25">
      <c r="A50" s="1323"/>
      <c r="B50" s="1324"/>
      <c r="C50" s="1324"/>
      <c r="D50" s="1336"/>
      <c r="E50" s="1336"/>
      <c r="F50" s="1355"/>
      <c r="G50" s="1385" t="s">
        <v>698</v>
      </c>
      <c r="H50" s="1356"/>
      <c r="I50" s="1375"/>
      <c r="J50" s="1375"/>
      <c r="K50" s="1376"/>
      <c r="L50" s="1330">
        <f>SUM(L51)</f>
        <v>3000000</v>
      </c>
      <c r="O50" s="1261"/>
      <c r="Q50" s="1258"/>
      <c r="R50" s="1258"/>
    </row>
    <row r="51" spans="1:18" ht="15.75" x14ac:dyDescent="0.25">
      <c r="A51" s="1323"/>
      <c r="B51" s="1324"/>
      <c r="C51" s="1324"/>
      <c r="D51" s="1336"/>
      <c r="E51" s="1336"/>
      <c r="F51" s="1355"/>
      <c r="G51" s="1356" t="s">
        <v>699</v>
      </c>
      <c r="H51" s="1356"/>
      <c r="I51" s="1375">
        <v>1</v>
      </c>
      <c r="J51" s="1375" t="s">
        <v>678</v>
      </c>
      <c r="K51" s="1376">
        <v>3000000</v>
      </c>
      <c r="L51" s="1331">
        <f>I51*K51</f>
        <v>3000000</v>
      </c>
      <c r="O51" s="1261"/>
      <c r="Q51" s="1258"/>
      <c r="R51" s="1258"/>
    </row>
    <row r="52" spans="1:18" ht="15.75" x14ac:dyDescent="0.25">
      <c r="A52" s="1323"/>
      <c r="B52" s="1324"/>
      <c r="C52" s="1324"/>
      <c r="D52" s="1336"/>
      <c r="E52" s="1336"/>
      <c r="F52" s="1355" t="s">
        <v>206</v>
      </c>
      <c r="G52" s="1385" t="s">
        <v>700</v>
      </c>
      <c r="H52" s="1356"/>
      <c r="I52" s="1375"/>
      <c r="J52" s="1375"/>
      <c r="K52" s="1376"/>
      <c r="L52" s="1330">
        <f>SUM(L53)</f>
        <v>3000000</v>
      </c>
      <c r="O52" s="1261"/>
      <c r="Q52" s="1258"/>
      <c r="R52" s="1258"/>
    </row>
    <row r="53" spans="1:18" ht="15.75" x14ac:dyDescent="0.25">
      <c r="A53" s="1323"/>
      <c r="B53" s="1324"/>
      <c r="C53" s="1324"/>
      <c r="D53" s="1336"/>
      <c r="E53" s="1336"/>
      <c r="F53" s="1355"/>
      <c r="G53" s="1356" t="s">
        <v>701</v>
      </c>
      <c r="H53" s="1356"/>
      <c r="I53" s="1375">
        <v>1</v>
      </c>
      <c r="J53" s="1375" t="s">
        <v>678</v>
      </c>
      <c r="K53" s="1376">
        <v>3000000</v>
      </c>
      <c r="L53" s="1331">
        <f>I53*K53</f>
        <v>3000000</v>
      </c>
      <c r="O53" s="1261"/>
      <c r="Q53" s="1258"/>
      <c r="R53" s="1258"/>
    </row>
    <row r="54" spans="1:18" ht="15.75" x14ac:dyDescent="0.25">
      <c r="A54" s="1323"/>
      <c r="B54" s="1324"/>
      <c r="C54" s="1324"/>
      <c r="D54" s="1336"/>
      <c r="E54" s="1336"/>
      <c r="F54" s="1355" t="s">
        <v>206</v>
      </c>
      <c r="G54" s="1385" t="s">
        <v>702</v>
      </c>
      <c r="H54" s="1356"/>
      <c r="I54" s="1375"/>
      <c r="J54" s="1375"/>
      <c r="K54" s="1376"/>
      <c r="L54" s="1330">
        <f>SUM(L55:L55)</f>
        <v>24000000</v>
      </c>
      <c r="O54" s="1261"/>
      <c r="Q54" s="1258"/>
      <c r="R54" s="1258"/>
    </row>
    <row r="55" spans="1:18" ht="15.75" x14ac:dyDescent="0.25">
      <c r="A55" s="1323"/>
      <c r="B55" s="1324"/>
      <c r="C55" s="1324"/>
      <c r="D55" s="1336"/>
      <c r="E55" s="1336"/>
      <c r="F55" s="1355" t="s">
        <v>206</v>
      </c>
      <c r="G55" s="1356" t="s">
        <v>703</v>
      </c>
      <c r="H55" s="1356"/>
      <c r="I55" s="1375">
        <v>8</v>
      </c>
      <c r="J55" s="1375" t="s">
        <v>678</v>
      </c>
      <c r="K55" s="1376">
        <v>3000000</v>
      </c>
      <c r="L55" s="1331">
        <f>I55*K55</f>
        <v>24000000</v>
      </c>
      <c r="O55" s="1261"/>
      <c r="Q55" s="1258"/>
      <c r="R55" s="1258"/>
    </row>
    <row r="56" spans="1:18" ht="14.25" x14ac:dyDescent="0.2">
      <c r="A56" s="668">
        <v>5</v>
      </c>
      <c r="B56" s="668">
        <v>2</v>
      </c>
      <c r="C56" s="668">
        <v>2</v>
      </c>
      <c r="D56" s="667">
        <v>15</v>
      </c>
      <c r="E56" s="667"/>
      <c r="F56" s="1366" t="s">
        <v>634</v>
      </c>
      <c r="G56" s="1369"/>
      <c r="H56" s="1369"/>
      <c r="I56" s="1329"/>
      <c r="J56" s="1329"/>
      <c r="K56" s="1368"/>
      <c r="L56" s="1330"/>
      <c r="O56" s="1261"/>
      <c r="Q56" s="1258"/>
      <c r="R56" s="1258"/>
    </row>
    <row r="57" spans="1:18" ht="14.25" x14ac:dyDescent="0.2">
      <c r="A57" s="668">
        <v>5</v>
      </c>
      <c r="B57" s="668">
        <v>2</v>
      </c>
      <c r="C57" s="668">
        <v>2</v>
      </c>
      <c r="D57" s="667">
        <v>15</v>
      </c>
      <c r="E57" s="668" t="s">
        <v>518</v>
      </c>
      <c r="F57" s="1366" t="s">
        <v>595</v>
      </c>
      <c r="G57" s="1369"/>
      <c r="H57" s="1369"/>
      <c r="I57" s="1329"/>
      <c r="J57" s="1329"/>
      <c r="K57" s="1368"/>
      <c r="L57" s="1330">
        <f>L59</f>
        <v>117000000</v>
      </c>
      <c r="O57" s="1261"/>
      <c r="Q57" s="1258"/>
      <c r="R57" s="1258"/>
    </row>
    <row r="58" spans="1:18" ht="15" customHeight="1" x14ac:dyDescent="0.25">
      <c r="A58" s="1323"/>
      <c r="B58" s="1324"/>
      <c r="C58" s="1324"/>
      <c r="D58" s="1336"/>
      <c r="E58" s="1336"/>
      <c r="F58" s="1722" t="s">
        <v>676</v>
      </c>
      <c r="G58" s="1723"/>
      <c r="H58" s="1724"/>
      <c r="I58" s="1329"/>
      <c r="J58" s="1329"/>
      <c r="K58" s="1368"/>
      <c r="L58" s="1330"/>
      <c r="O58" s="1261"/>
      <c r="Q58" s="1258"/>
      <c r="R58" s="1258"/>
    </row>
    <row r="59" spans="1:18" ht="15" x14ac:dyDescent="0.25">
      <c r="A59" s="1323"/>
      <c r="B59" s="1324"/>
      <c r="C59" s="1324"/>
      <c r="D59" s="1336"/>
      <c r="E59" s="1336"/>
      <c r="F59" s="1725"/>
      <c r="G59" s="1726"/>
      <c r="H59" s="1727"/>
      <c r="I59" s="1329"/>
      <c r="J59" s="1329"/>
      <c r="K59" s="1368"/>
      <c r="L59" s="1330">
        <f>SUM(L60:L62)</f>
        <v>117000000</v>
      </c>
      <c r="O59" s="1261"/>
      <c r="Q59" s="1258"/>
      <c r="R59" s="1258"/>
    </row>
    <row r="60" spans="1:18" ht="15" x14ac:dyDescent="0.25">
      <c r="A60" s="1323"/>
      <c r="B60" s="1324"/>
      <c r="C60" s="1324"/>
      <c r="D60" s="1336"/>
      <c r="E60" s="1336"/>
      <c r="F60" s="1382" t="s">
        <v>206</v>
      </c>
      <c r="G60" s="1347" t="s">
        <v>704</v>
      </c>
      <c r="H60" s="1369"/>
      <c r="I60" s="1336">
        <v>90</v>
      </c>
      <c r="J60" s="1336" t="s">
        <v>594</v>
      </c>
      <c r="K60" s="1372">
        <v>900000</v>
      </c>
      <c r="L60" s="1331">
        <f t="shared" ref="L60:L62" si="1">K60*I60</f>
        <v>81000000</v>
      </c>
      <c r="M60" s="1258">
        <f>6*5*3</f>
        <v>90</v>
      </c>
      <c r="O60" s="1261"/>
      <c r="Q60" s="1258"/>
      <c r="R60" s="1258"/>
    </row>
    <row r="61" spans="1:18" ht="15" x14ac:dyDescent="0.25">
      <c r="A61" s="1323"/>
      <c r="B61" s="1324"/>
      <c r="C61" s="1324"/>
      <c r="D61" s="1336"/>
      <c r="E61" s="1336"/>
      <c r="F61" s="1382" t="s">
        <v>206</v>
      </c>
      <c r="G61" s="1347" t="s">
        <v>705</v>
      </c>
      <c r="H61" s="1369"/>
      <c r="I61" s="1336">
        <v>54</v>
      </c>
      <c r="J61" s="1336" t="s">
        <v>594</v>
      </c>
      <c r="K61" s="1372">
        <v>500000</v>
      </c>
      <c r="L61" s="1331">
        <f t="shared" si="1"/>
        <v>27000000</v>
      </c>
      <c r="M61" s="1258">
        <f>6*3*3</f>
        <v>54</v>
      </c>
      <c r="O61" s="1261"/>
      <c r="Q61" s="1258"/>
      <c r="R61" s="1258"/>
    </row>
    <row r="62" spans="1:18" ht="15" x14ac:dyDescent="0.25">
      <c r="A62" s="1323"/>
      <c r="B62" s="1324"/>
      <c r="C62" s="1324"/>
      <c r="D62" s="1336"/>
      <c r="E62" s="1336"/>
      <c r="F62" s="1382" t="s">
        <v>206</v>
      </c>
      <c r="G62" s="1347" t="s">
        <v>706</v>
      </c>
      <c r="H62" s="1347"/>
      <c r="I62" s="1336">
        <v>18</v>
      </c>
      <c r="J62" s="1336" t="s">
        <v>594</v>
      </c>
      <c r="K62" s="1372">
        <v>500000</v>
      </c>
      <c r="L62" s="1331">
        <f t="shared" si="1"/>
        <v>9000000</v>
      </c>
      <c r="M62" s="1258">
        <f>6*3</f>
        <v>18</v>
      </c>
      <c r="O62" s="1261"/>
      <c r="Q62" s="1258"/>
      <c r="R62" s="1258"/>
    </row>
    <row r="63" spans="1:18" ht="15" x14ac:dyDescent="0.25">
      <c r="A63" s="1338"/>
      <c r="B63" s="1338"/>
      <c r="C63" s="1338"/>
      <c r="D63" s="1338"/>
      <c r="E63" s="1338"/>
      <c r="F63" s="1339"/>
      <c r="G63" s="1340"/>
      <c r="H63" s="1341"/>
      <c r="I63" s="1338"/>
      <c r="J63" s="1338"/>
      <c r="K63" s="1342"/>
      <c r="L63" s="1338"/>
    </row>
    <row r="64" spans="1:18" ht="15" x14ac:dyDescent="0.25">
      <c r="A64" s="1343"/>
      <c r="B64" s="1337"/>
      <c r="C64" s="1337"/>
      <c r="D64" s="1337"/>
      <c r="E64" s="1337"/>
      <c r="F64" s="1337"/>
      <c r="G64" s="1337"/>
      <c r="H64" s="1337"/>
      <c r="I64" s="1337"/>
      <c r="J64" s="1337"/>
      <c r="K64" s="1344"/>
      <c r="L64" s="1345"/>
    </row>
    <row r="65" spans="1:12" ht="15" x14ac:dyDescent="0.25">
      <c r="A65" s="1321"/>
      <c r="B65" s="1325"/>
      <c r="C65" s="1325"/>
      <c r="D65" s="1325"/>
      <c r="E65" s="1325"/>
      <c r="F65" s="1326"/>
      <c r="G65" s="1327"/>
      <c r="H65" s="1322"/>
      <c r="I65" s="1662" t="s">
        <v>668</v>
      </c>
      <c r="J65" s="1662"/>
      <c r="K65" s="1662"/>
      <c r="L65" s="1658"/>
    </row>
    <row r="66" spans="1:12" ht="15" x14ac:dyDescent="0.25">
      <c r="A66" s="1321"/>
      <c r="B66" s="1325"/>
      <c r="C66" s="1325"/>
      <c r="D66" s="1325"/>
      <c r="E66" s="1325"/>
      <c r="F66" s="1326"/>
      <c r="G66" s="1327"/>
      <c r="H66" s="1322"/>
      <c r="I66" s="1669" t="s">
        <v>141</v>
      </c>
      <c r="J66" s="1669"/>
      <c r="K66" s="1669"/>
      <c r="L66" s="1670"/>
    </row>
    <row r="67" spans="1:12" ht="15" x14ac:dyDescent="0.25">
      <c r="A67" s="1321"/>
      <c r="B67" s="1325"/>
      <c r="C67" s="1325"/>
      <c r="D67" s="1325"/>
      <c r="E67" s="1325"/>
      <c r="F67" s="1326"/>
      <c r="G67" s="1327"/>
      <c r="H67" s="1322"/>
      <c r="I67" s="1383"/>
      <c r="J67" s="1383"/>
      <c r="K67" s="1383"/>
      <c r="L67" s="1384"/>
    </row>
    <row r="68" spans="1:12" ht="15" x14ac:dyDescent="0.25">
      <c r="A68" s="1321"/>
      <c r="B68" s="1325"/>
      <c r="C68" s="1325"/>
      <c r="D68" s="1325"/>
      <c r="E68" s="1325"/>
      <c r="F68" s="1326"/>
      <c r="G68" s="1327"/>
      <c r="H68" s="1322"/>
      <c r="I68" s="1669"/>
      <c r="J68" s="1669"/>
      <c r="K68" s="1669"/>
      <c r="L68" s="1670"/>
    </row>
    <row r="69" spans="1:12" ht="15" x14ac:dyDescent="0.25">
      <c r="A69" s="1321"/>
      <c r="B69" s="1325"/>
      <c r="C69" s="1325"/>
      <c r="D69" s="1325"/>
      <c r="E69" s="1325"/>
      <c r="F69" s="1326"/>
      <c r="G69" s="1327"/>
      <c r="H69" s="1322"/>
      <c r="I69" s="1667" t="s">
        <v>666</v>
      </c>
      <c r="J69" s="1667"/>
      <c r="K69" s="1667"/>
      <c r="L69" s="1668"/>
    </row>
    <row r="70" spans="1:12" ht="15" x14ac:dyDescent="0.25">
      <c r="A70" s="1321"/>
      <c r="B70" s="1325"/>
      <c r="C70" s="1325"/>
      <c r="D70" s="1325"/>
      <c r="E70" s="1325"/>
      <c r="F70" s="1326"/>
      <c r="G70" s="1327"/>
      <c r="H70" s="1322"/>
      <c r="I70" s="1669" t="s">
        <v>667</v>
      </c>
      <c r="J70" s="1669"/>
      <c r="K70" s="1669"/>
      <c r="L70" s="1670"/>
    </row>
    <row r="71" spans="1:12" ht="15" x14ac:dyDescent="0.25">
      <c r="A71" s="1321" t="s">
        <v>560</v>
      </c>
      <c r="B71" s="1325"/>
      <c r="C71" s="1325"/>
      <c r="D71" s="1325"/>
      <c r="E71" s="1325"/>
      <c r="F71" s="1326"/>
      <c r="G71" s="1327"/>
      <c r="H71" s="1322"/>
      <c r="I71" s="1306"/>
      <c r="J71" s="1306"/>
      <c r="K71" s="1307"/>
      <c r="L71" s="1328"/>
    </row>
    <row r="72" spans="1:12" ht="15" x14ac:dyDescent="0.25">
      <c r="A72" s="1321" t="s">
        <v>589</v>
      </c>
      <c r="B72" s="1325"/>
      <c r="C72" s="1325"/>
      <c r="D72" s="1325"/>
      <c r="E72" s="1325"/>
      <c r="F72" s="1326"/>
      <c r="G72" s="1327"/>
      <c r="H72" s="1322"/>
      <c r="I72" s="1306"/>
      <c r="J72" s="1306"/>
      <c r="K72" s="1307"/>
      <c r="L72" s="1328"/>
    </row>
    <row r="73" spans="1:12" ht="15" customHeight="1" x14ac:dyDescent="0.2">
      <c r="A73" s="1655" t="s">
        <v>3</v>
      </c>
      <c r="B73" s="1656"/>
      <c r="C73" s="1655" t="s">
        <v>596</v>
      </c>
      <c r="D73" s="1661"/>
      <c r="E73" s="1661"/>
      <c r="F73" s="1661"/>
      <c r="G73" s="1656"/>
      <c r="H73" s="1664" t="s">
        <v>597</v>
      </c>
      <c r="I73" s="1639" t="s">
        <v>598</v>
      </c>
      <c r="J73" s="1640"/>
      <c r="K73" s="1639" t="s">
        <v>599</v>
      </c>
      <c r="L73" s="1640"/>
    </row>
    <row r="74" spans="1:12" ht="15" customHeight="1" x14ac:dyDescent="0.2">
      <c r="A74" s="1657"/>
      <c r="B74" s="1658"/>
      <c r="C74" s="1657"/>
      <c r="D74" s="1662"/>
      <c r="E74" s="1662"/>
      <c r="F74" s="1662"/>
      <c r="G74" s="1658"/>
      <c r="H74" s="1665"/>
      <c r="I74" s="1641"/>
      <c r="J74" s="1642"/>
      <c r="K74" s="1641"/>
      <c r="L74" s="1642"/>
    </row>
    <row r="75" spans="1:12" ht="15" customHeight="1" x14ac:dyDescent="0.2">
      <c r="A75" s="1659"/>
      <c r="B75" s="1660"/>
      <c r="C75" s="1659"/>
      <c r="D75" s="1663"/>
      <c r="E75" s="1663"/>
      <c r="F75" s="1663"/>
      <c r="G75" s="1660"/>
      <c r="H75" s="1666"/>
      <c r="I75" s="1643"/>
      <c r="J75" s="1644"/>
      <c r="K75" s="1643"/>
      <c r="L75" s="1644"/>
    </row>
    <row r="76" spans="1:12" ht="30" customHeight="1" x14ac:dyDescent="0.25">
      <c r="A76" s="1639">
        <v>1</v>
      </c>
      <c r="B76" s="1640"/>
      <c r="C76" s="1343"/>
      <c r="D76" s="1337"/>
      <c r="E76" s="1337"/>
      <c r="F76" s="1337"/>
      <c r="G76" s="1337"/>
      <c r="H76" s="1335"/>
      <c r="I76" s="1337"/>
      <c r="J76" s="1345"/>
      <c r="K76" s="1647" t="s">
        <v>590</v>
      </c>
      <c r="L76" s="1648"/>
    </row>
    <row r="77" spans="1:12" ht="30" customHeight="1" x14ac:dyDescent="0.25">
      <c r="A77" s="1645">
        <v>2</v>
      </c>
      <c r="B77" s="1646"/>
      <c r="C77" s="1346"/>
      <c r="D77" s="1347"/>
      <c r="E77" s="1347"/>
      <c r="F77" s="1347"/>
      <c r="G77" s="1347"/>
      <c r="H77" s="1336"/>
      <c r="I77" s="1347"/>
      <c r="J77" s="1348"/>
      <c r="K77" s="1649" t="s">
        <v>591</v>
      </c>
      <c r="L77" s="1650"/>
    </row>
    <row r="78" spans="1:12" ht="30" customHeight="1" x14ac:dyDescent="0.25">
      <c r="A78" s="1645">
        <v>3</v>
      </c>
      <c r="B78" s="1646"/>
      <c r="C78" s="1346"/>
      <c r="D78" s="1347"/>
      <c r="E78" s="1347"/>
      <c r="F78" s="1347"/>
      <c r="G78" s="1347"/>
      <c r="H78" s="1336"/>
      <c r="I78" s="1347"/>
      <c r="J78" s="1348"/>
      <c r="K78" s="1651" t="s">
        <v>592</v>
      </c>
      <c r="L78" s="1652"/>
    </row>
    <row r="79" spans="1:12" ht="30" customHeight="1" x14ac:dyDescent="0.25">
      <c r="A79" s="1645">
        <v>4</v>
      </c>
      <c r="B79" s="1646"/>
      <c r="C79" s="1346"/>
      <c r="D79" s="1347"/>
      <c r="E79" s="1347"/>
      <c r="F79" s="1347"/>
      <c r="G79" s="1347"/>
      <c r="H79" s="1336"/>
      <c r="I79" s="1347"/>
      <c r="J79" s="1348"/>
      <c r="K79" s="1649">
        <v>4</v>
      </c>
      <c r="L79" s="1650"/>
    </row>
    <row r="80" spans="1:12" ht="30" customHeight="1" x14ac:dyDescent="0.25">
      <c r="A80" s="1643">
        <v>5</v>
      </c>
      <c r="B80" s="1644"/>
      <c r="C80" s="1349"/>
      <c r="D80" s="1310"/>
      <c r="E80" s="1310"/>
      <c r="F80" s="1310"/>
      <c r="G80" s="1310"/>
      <c r="H80" s="1350"/>
      <c r="I80" s="1310"/>
      <c r="J80" s="1351"/>
      <c r="K80" s="1653">
        <v>5</v>
      </c>
      <c r="L80" s="1654"/>
    </row>
  </sheetData>
  <mergeCells count="47">
    <mergeCell ref="A79:B79"/>
    <mergeCell ref="K79:L79"/>
    <mergeCell ref="A80:B80"/>
    <mergeCell ref="K80:L80"/>
    <mergeCell ref="A76:B76"/>
    <mergeCell ref="K76:L76"/>
    <mergeCell ref="A77:B77"/>
    <mergeCell ref="K77:L77"/>
    <mergeCell ref="A78:B78"/>
    <mergeCell ref="K78:L78"/>
    <mergeCell ref="I68:L68"/>
    <mergeCell ref="I69:L69"/>
    <mergeCell ref="I70:L70"/>
    <mergeCell ref="A73:B75"/>
    <mergeCell ref="C73:G75"/>
    <mergeCell ref="H73:H75"/>
    <mergeCell ref="I73:J75"/>
    <mergeCell ref="K73:L75"/>
    <mergeCell ref="I65:L65"/>
    <mergeCell ref="I66:L66"/>
    <mergeCell ref="F58:H59"/>
    <mergeCell ref="A21:L21"/>
    <mergeCell ref="A22:L22"/>
    <mergeCell ref="A23:L23"/>
    <mergeCell ref="A24:E26"/>
    <mergeCell ref="F24:H26"/>
    <mergeCell ref="I25:I26"/>
    <mergeCell ref="J25:J26"/>
    <mergeCell ref="A19:F19"/>
    <mergeCell ref="G19:J19"/>
    <mergeCell ref="K19:L19"/>
    <mergeCell ref="A20:F20"/>
    <mergeCell ref="G20:J20"/>
    <mergeCell ref="K20:L20"/>
    <mergeCell ref="A17:F17"/>
    <mergeCell ref="G17:J17"/>
    <mergeCell ref="K17:L17"/>
    <mergeCell ref="A18:F18"/>
    <mergeCell ref="G18:J18"/>
    <mergeCell ref="K18:L18"/>
    <mergeCell ref="A1:K1"/>
    <mergeCell ref="A2:K2"/>
    <mergeCell ref="A3:K3"/>
    <mergeCell ref="A4:L4"/>
    <mergeCell ref="A16:F16"/>
    <mergeCell ref="G16:J16"/>
    <mergeCell ref="K16:L16"/>
  </mergeCells>
  <pageMargins left="1.32" right="0.31496062992126" top="0.74803149606299202" bottom="0.55118110236220497" header="0.31496062992126" footer="0.31496062992126"/>
  <pageSetup paperSize="5" scale="78" orientation="portrait" r:id="rId1"/>
  <rowBreaks count="1" manualBreakCount="1">
    <brk id="83" max="19" man="1"/>
  </rowBreaks>
  <colBreaks count="1" manualBreakCount="1">
    <brk id="12" max="353"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85"/>
  <sheetViews>
    <sheetView view="pageBreakPreview" topLeftCell="A6" zoomScale="90" zoomScaleNormal="90" zoomScaleSheetLayoutView="90" workbookViewId="0">
      <pane ySplit="1065" topLeftCell="A10" activePane="bottomLeft"/>
      <selection activeCell="O1" sqref="O1:O1048576"/>
      <selection pane="bottomLeft" activeCell="G31" sqref="G31"/>
    </sheetView>
  </sheetViews>
  <sheetFormatPr defaultRowHeight="15" x14ac:dyDescent="0.25"/>
  <cols>
    <col min="1" max="1" width="3.5703125" customWidth="1"/>
    <col min="2" max="2" width="8.7109375" customWidth="1"/>
    <col min="3" max="3" width="2" customWidth="1"/>
    <col min="4" max="4" width="22.28515625" customWidth="1"/>
    <col min="5" max="5" width="18.7109375" customWidth="1"/>
    <col min="6" max="6" width="2.140625" bestFit="1" customWidth="1"/>
    <col min="7" max="7" width="28.140625" customWidth="1"/>
    <col min="8" max="8" width="8.28515625" style="37" customWidth="1"/>
    <col min="9" max="9" width="9.140625" style="37"/>
    <col min="10" max="10" width="14.7109375" style="8" customWidth="1"/>
    <col min="11" max="11" width="16.42578125" customWidth="1"/>
    <col min="12" max="12" width="17.28515625" customWidth="1"/>
    <col min="13" max="13" width="15.42578125" customWidth="1"/>
    <col min="14" max="14" width="17.42578125" customWidth="1"/>
    <col min="15" max="15" width="17.7109375" customWidth="1"/>
    <col min="16" max="16" width="12" customWidth="1"/>
    <col min="18" max="18" width="11" bestFit="1" customWidth="1"/>
    <col min="19" max="19" width="16.140625" bestFit="1" customWidth="1"/>
    <col min="20" max="20" width="10" bestFit="1" customWidth="1"/>
  </cols>
  <sheetData>
    <row r="1" spans="1:18" ht="25.5" x14ac:dyDescent="0.35">
      <c r="A1" s="1532" t="s">
        <v>199</v>
      </c>
      <c r="B1" s="1532"/>
      <c r="C1" s="1532"/>
      <c r="D1" s="1532"/>
      <c r="E1" s="1532"/>
      <c r="F1" s="1532"/>
      <c r="G1" s="1532"/>
      <c r="H1" s="1532"/>
      <c r="I1" s="1532"/>
      <c r="J1" s="1532"/>
      <c r="K1" s="1532"/>
      <c r="L1" s="1532"/>
      <c r="M1" s="1532"/>
      <c r="N1" s="1532"/>
      <c r="O1" s="1532"/>
      <c r="P1" s="1532"/>
    </row>
    <row r="2" spans="1:18" ht="25.5" x14ac:dyDescent="0.35">
      <c r="A2" s="1553" t="s">
        <v>15</v>
      </c>
      <c r="B2" s="1553"/>
      <c r="C2" s="1553"/>
      <c r="D2" s="1553"/>
      <c r="E2" s="1553"/>
      <c r="F2" s="1553"/>
      <c r="G2" s="1553"/>
      <c r="H2" s="1553"/>
      <c r="I2" s="1553"/>
      <c r="J2" s="1553"/>
      <c r="K2" s="1553"/>
      <c r="L2" s="1553"/>
      <c r="M2" s="1553"/>
      <c r="N2" s="1553"/>
      <c r="O2" s="1553"/>
      <c r="P2" s="1553"/>
    </row>
    <row r="3" spans="1:18" ht="25.5" x14ac:dyDescent="0.35">
      <c r="A3" s="1553" t="s">
        <v>302</v>
      </c>
      <c r="B3" s="1553"/>
      <c r="C3" s="1553"/>
      <c r="D3" s="1553"/>
      <c r="E3" s="1553"/>
      <c r="F3" s="1553"/>
      <c r="G3" s="1553"/>
      <c r="H3" s="1553"/>
      <c r="I3" s="1553"/>
      <c r="J3" s="1553"/>
      <c r="K3" s="1553"/>
      <c r="L3" s="1553"/>
      <c r="M3" s="1553"/>
      <c r="N3" s="1553"/>
      <c r="O3" s="1553"/>
      <c r="P3" s="1553"/>
    </row>
    <row r="4" spans="1:18" x14ac:dyDescent="0.25">
      <c r="A4" s="1533" t="s">
        <v>301</v>
      </c>
      <c r="B4" s="1533"/>
      <c r="C4" s="1533"/>
      <c r="D4" s="1533"/>
      <c r="E4" s="1533"/>
      <c r="F4" s="1533"/>
      <c r="G4" s="1533"/>
      <c r="H4" s="1533"/>
      <c r="I4" s="1533"/>
      <c r="J4" s="1533"/>
      <c r="K4" s="1533"/>
      <c r="L4" s="1533"/>
      <c r="M4" s="1533"/>
      <c r="N4" s="1533"/>
      <c r="O4" s="1533"/>
      <c r="P4" s="1533"/>
    </row>
    <row r="5" spans="1:18" ht="15" customHeight="1" x14ac:dyDescent="0.25">
      <c r="A5" s="1527" t="s">
        <v>3</v>
      </c>
      <c r="B5" s="1527" t="s">
        <v>4</v>
      </c>
      <c r="C5" s="1527"/>
      <c r="D5" s="1527"/>
      <c r="E5" s="1527" t="s">
        <v>5</v>
      </c>
      <c r="F5" s="1514" t="s">
        <v>6</v>
      </c>
      <c r="G5" s="1515"/>
      <c r="H5" s="1514" t="s">
        <v>7</v>
      </c>
      <c r="I5" s="1515"/>
      <c r="J5" s="1534" t="s">
        <v>8</v>
      </c>
      <c r="K5" s="1527" t="s">
        <v>9</v>
      </c>
      <c r="L5" s="1528" t="s">
        <v>10</v>
      </c>
      <c r="M5" s="1528"/>
      <c r="N5" s="1514" t="s">
        <v>13</v>
      </c>
      <c r="O5" s="1515"/>
      <c r="P5" s="1527" t="s">
        <v>211</v>
      </c>
    </row>
    <row r="6" spans="1:18" x14ac:dyDescent="0.25">
      <c r="A6" s="1527"/>
      <c r="B6" s="1527"/>
      <c r="C6" s="1527"/>
      <c r="D6" s="1527"/>
      <c r="E6" s="1527"/>
      <c r="F6" s="1516"/>
      <c r="G6" s="1517"/>
      <c r="H6" s="1516"/>
      <c r="I6" s="1517"/>
      <c r="J6" s="1534"/>
      <c r="K6" s="1527"/>
      <c r="L6" s="644" t="s">
        <v>11</v>
      </c>
      <c r="M6" s="644" t="s">
        <v>12</v>
      </c>
      <c r="N6" s="643" t="s">
        <v>209</v>
      </c>
      <c r="O6" s="643" t="s">
        <v>210</v>
      </c>
      <c r="P6" s="1527"/>
    </row>
    <row r="7" spans="1:18" x14ac:dyDescent="0.25">
      <c r="A7" s="645">
        <v>1</v>
      </c>
      <c r="B7" s="1529">
        <v>2</v>
      </c>
      <c r="C7" s="1529"/>
      <c r="D7" s="1529"/>
      <c r="E7" s="645">
        <v>3</v>
      </c>
      <c r="F7" s="1530">
        <v>4</v>
      </c>
      <c r="G7" s="1531"/>
      <c r="H7" s="380">
        <v>5</v>
      </c>
      <c r="I7" s="381">
        <v>6</v>
      </c>
      <c r="J7" s="382">
        <v>7</v>
      </c>
      <c r="K7" s="645">
        <v>8</v>
      </c>
      <c r="L7" s="645">
        <v>9</v>
      </c>
      <c r="M7" s="645">
        <v>10</v>
      </c>
      <c r="N7" s="645">
        <v>11</v>
      </c>
      <c r="O7" s="645">
        <v>12</v>
      </c>
      <c r="P7" s="645">
        <v>13</v>
      </c>
    </row>
    <row r="8" spans="1:18" ht="45" customHeight="1" x14ac:dyDescent="0.25">
      <c r="A8" s="383" t="s">
        <v>204</v>
      </c>
      <c r="B8" s="1538" t="s">
        <v>203</v>
      </c>
      <c r="C8" s="1539"/>
      <c r="D8" s="1540"/>
      <c r="E8" s="384"/>
      <c r="F8" s="385"/>
      <c r="G8" s="642"/>
      <c r="H8" s="387"/>
      <c r="I8" s="388"/>
      <c r="J8" s="389"/>
      <c r="K8" s="390"/>
      <c r="L8" s="391"/>
      <c r="M8" s="390"/>
      <c r="N8" s="392"/>
      <c r="O8" s="393"/>
      <c r="P8" s="392"/>
      <c r="R8" s="637" t="s">
        <v>147</v>
      </c>
    </row>
    <row r="9" spans="1:18" ht="41.25" customHeight="1" x14ac:dyDescent="0.25">
      <c r="A9" s="394" t="s">
        <v>81</v>
      </c>
      <c r="B9" s="1541" t="s">
        <v>205</v>
      </c>
      <c r="C9" s="1542"/>
      <c r="D9" s="1543"/>
      <c r="E9" s="395" t="s">
        <v>350</v>
      </c>
      <c r="F9" s="396">
        <v>1</v>
      </c>
      <c r="G9" s="646" t="s">
        <v>346</v>
      </c>
      <c r="H9" s="397">
        <f>SUM(H10:H23)</f>
        <v>79</v>
      </c>
      <c r="I9" s="394" t="s">
        <v>42</v>
      </c>
      <c r="J9" s="398">
        <v>63198125</v>
      </c>
      <c r="K9" s="399">
        <f t="shared" ref="K9" si="0">J9*H9</f>
        <v>4992651875</v>
      </c>
      <c r="L9" s="400">
        <f t="shared" ref="L9" si="1">K9-M9</f>
        <v>4538774431.818182</v>
      </c>
      <c r="M9" s="399">
        <f t="shared" ref="M9" si="2">K9/11</f>
        <v>453877443.18181819</v>
      </c>
      <c r="N9" s="394" t="s">
        <v>349</v>
      </c>
      <c r="O9" s="401" t="s">
        <v>276</v>
      </c>
      <c r="P9" s="402"/>
      <c r="R9" s="637"/>
    </row>
    <row r="10" spans="1:18" x14ac:dyDescent="0.25">
      <c r="A10" s="403"/>
      <c r="B10" s="404"/>
      <c r="C10" s="405"/>
      <c r="D10" s="406"/>
      <c r="E10" s="407"/>
      <c r="F10" s="408"/>
      <c r="G10" s="409"/>
      <c r="H10" s="677">
        <v>5</v>
      </c>
      <c r="I10" s="411" t="s">
        <v>42</v>
      </c>
      <c r="J10" s="678">
        <v>5850000</v>
      </c>
      <c r="K10" s="413">
        <f t="shared" ref="K10:K20" si="3">J10*H10</f>
        <v>29250000</v>
      </c>
      <c r="L10" s="414">
        <f t="shared" ref="L10:L20" si="4">K10-M10</f>
        <v>26590909.09090909</v>
      </c>
      <c r="M10" s="413">
        <f t="shared" ref="M10:M20" si="5">K10/11</f>
        <v>2659090.9090909092</v>
      </c>
      <c r="N10" s="674" t="s">
        <v>318</v>
      </c>
      <c r="O10" s="473" t="s">
        <v>223</v>
      </c>
      <c r="P10" s="415"/>
      <c r="R10" s="637" t="s">
        <v>148</v>
      </c>
    </row>
    <row r="11" spans="1:18" x14ac:dyDescent="0.25">
      <c r="A11" s="403"/>
      <c r="B11" s="404"/>
      <c r="C11" s="405"/>
      <c r="D11" s="406"/>
      <c r="E11" s="407"/>
      <c r="F11" s="459"/>
      <c r="G11" s="409"/>
      <c r="H11" s="677">
        <v>5</v>
      </c>
      <c r="I11" s="411" t="s">
        <v>42</v>
      </c>
      <c r="J11" s="678">
        <v>5850000</v>
      </c>
      <c r="K11" s="413">
        <f t="shared" si="3"/>
        <v>29250000</v>
      </c>
      <c r="L11" s="414">
        <f t="shared" si="4"/>
        <v>26590909.09090909</v>
      </c>
      <c r="M11" s="413">
        <f t="shared" si="5"/>
        <v>2659090.9090909092</v>
      </c>
      <c r="N11" s="674" t="s">
        <v>319</v>
      </c>
      <c r="O11" s="415" t="s">
        <v>223</v>
      </c>
      <c r="P11" s="415"/>
      <c r="R11" s="638"/>
    </row>
    <row r="12" spans="1:18" x14ac:dyDescent="0.25">
      <c r="A12" s="403"/>
      <c r="B12" s="404"/>
      <c r="C12" s="405"/>
      <c r="D12" s="406"/>
      <c r="E12" s="407"/>
      <c r="F12" s="459"/>
      <c r="G12" s="409"/>
      <c r="H12" s="677">
        <v>5</v>
      </c>
      <c r="I12" s="411" t="s">
        <v>42</v>
      </c>
      <c r="J12" s="678">
        <v>5850000</v>
      </c>
      <c r="K12" s="413">
        <f t="shared" si="3"/>
        <v>29250000</v>
      </c>
      <c r="L12" s="414">
        <f t="shared" si="4"/>
        <v>26590909.09090909</v>
      </c>
      <c r="M12" s="413">
        <f t="shared" si="5"/>
        <v>2659090.9090909092</v>
      </c>
      <c r="N12" s="674" t="s">
        <v>320</v>
      </c>
      <c r="O12" s="415" t="s">
        <v>223</v>
      </c>
      <c r="P12" s="415"/>
      <c r="R12" s="638"/>
    </row>
    <row r="13" spans="1:18" x14ac:dyDescent="0.25">
      <c r="A13" s="403"/>
      <c r="B13" s="404"/>
      <c r="C13" s="405"/>
      <c r="D13" s="406"/>
      <c r="E13" s="407"/>
      <c r="F13" s="459"/>
      <c r="G13" s="409"/>
      <c r="H13" s="677">
        <v>5</v>
      </c>
      <c r="I13" s="411" t="s">
        <v>42</v>
      </c>
      <c r="J13" s="678">
        <v>5850000</v>
      </c>
      <c r="K13" s="413">
        <f t="shared" si="3"/>
        <v>29250000</v>
      </c>
      <c r="L13" s="414">
        <f t="shared" si="4"/>
        <v>26590909.09090909</v>
      </c>
      <c r="M13" s="413">
        <f t="shared" si="5"/>
        <v>2659090.9090909092</v>
      </c>
      <c r="N13" s="674" t="s">
        <v>321</v>
      </c>
      <c r="O13" s="415" t="s">
        <v>223</v>
      </c>
      <c r="P13" s="415"/>
      <c r="R13" s="638"/>
    </row>
    <row r="14" spans="1:18" x14ac:dyDescent="0.25">
      <c r="A14" s="403"/>
      <c r="B14" s="404"/>
      <c r="C14" s="405"/>
      <c r="D14" s="406"/>
      <c r="E14" s="407"/>
      <c r="F14" s="459"/>
      <c r="G14" s="409"/>
      <c r="H14" s="677">
        <v>7</v>
      </c>
      <c r="I14" s="411" t="s">
        <v>42</v>
      </c>
      <c r="J14" s="678">
        <v>5850000</v>
      </c>
      <c r="K14" s="413">
        <f t="shared" si="3"/>
        <v>40950000</v>
      </c>
      <c r="L14" s="414">
        <f t="shared" si="4"/>
        <v>37227272.727272727</v>
      </c>
      <c r="M14" s="413">
        <f t="shared" si="5"/>
        <v>3722727.2727272729</v>
      </c>
      <c r="N14" s="674" t="s">
        <v>323</v>
      </c>
      <c r="O14" s="425" t="s">
        <v>233</v>
      </c>
      <c r="P14" s="415"/>
      <c r="R14" s="638"/>
    </row>
    <row r="15" spans="1:18" x14ac:dyDescent="0.25">
      <c r="A15" s="403"/>
      <c r="B15" s="404"/>
      <c r="C15" s="405"/>
      <c r="D15" s="406"/>
      <c r="E15" s="407"/>
      <c r="F15" s="459"/>
      <c r="G15" s="409"/>
      <c r="H15" s="677">
        <v>7</v>
      </c>
      <c r="I15" s="411" t="s">
        <v>42</v>
      </c>
      <c r="J15" s="678">
        <v>5850000</v>
      </c>
      <c r="K15" s="413">
        <f t="shared" si="3"/>
        <v>40950000</v>
      </c>
      <c r="L15" s="414">
        <f t="shared" si="4"/>
        <v>37227272.727272727</v>
      </c>
      <c r="M15" s="413">
        <f t="shared" si="5"/>
        <v>3722727.2727272729</v>
      </c>
      <c r="N15" s="674" t="s">
        <v>324</v>
      </c>
      <c r="O15" s="415" t="s">
        <v>233</v>
      </c>
      <c r="P15" s="415"/>
      <c r="R15" s="638"/>
    </row>
    <row r="16" spans="1:18" x14ac:dyDescent="0.25">
      <c r="A16" s="403"/>
      <c r="B16" s="404"/>
      <c r="C16" s="405"/>
      <c r="D16" s="406"/>
      <c r="E16" s="407"/>
      <c r="F16" s="459"/>
      <c r="G16" s="409"/>
      <c r="H16" s="410">
        <v>13</v>
      </c>
      <c r="I16" s="411" t="s">
        <v>42</v>
      </c>
      <c r="J16" s="678">
        <v>5850000</v>
      </c>
      <c r="K16" s="413">
        <f t="shared" si="3"/>
        <v>76050000</v>
      </c>
      <c r="L16" s="414">
        <f t="shared" si="4"/>
        <v>69136363.63636364</v>
      </c>
      <c r="M16" s="413">
        <f t="shared" si="5"/>
        <v>6913636.3636363633</v>
      </c>
      <c r="N16" s="674" t="s">
        <v>348</v>
      </c>
      <c r="O16" s="415" t="s">
        <v>236</v>
      </c>
      <c r="P16" s="415"/>
      <c r="R16" s="638"/>
    </row>
    <row r="17" spans="1:18" x14ac:dyDescent="0.25">
      <c r="A17" s="403"/>
      <c r="B17" s="404"/>
      <c r="C17" s="405"/>
      <c r="D17" s="406"/>
      <c r="E17" s="407"/>
      <c r="F17" s="459"/>
      <c r="G17" s="409"/>
      <c r="H17" s="697">
        <v>10</v>
      </c>
      <c r="I17" s="411" t="s">
        <v>42</v>
      </c>
      <c r="J17" s="678">
        <v>5850000</v>
      </c>
      <c r="K17" s="413">
        <f t="shared" si="3"/>
        <v>58500000</v>
      </c>
      <c r="L17" s="414">
        <f t="shared" si="4"/>
        <v>53181818.18181818</v>
      </c>
      <c r="M17" s="413">
        <f t="shared" si="5"/>
        <v>5318181.8181818184</v>
      </c>
      <c r="N17" s="694" t="s">
        <v>328</v>
      </c>
      <c r="O17" s="415" t="s">
        <v>226</v>
      </c>
      <c r="P17" s="415"/>
      <c r="R17" s="638"/>
    </row>
    <row r="18" spans="1:18" x14ac:dyDescent="0.25">
      <c r="A18" s="403"/>
      <c r="B18" s="404"/>
      <c r="C18" s="405"/>
      <c r="D18" s="406"/>
      <c r="E18" s="407"/>
      <c r="F18" s="459"/>
      <c r="G18" s="409"/>
      <c r="H18" s="697">
        <v>5</v>
      </c>
      <c r="I18" s="411" t="s">
        <v>42</v>
      </c>
      <c r="J18" s="678">
        <v>5850000</v>
      </c>
      <c r="K18" s="413">
        <f t="shared" si="3"/>
        <v>29250000</v>
      </c>
      <c r="L18" s="414">
        <f t="shared" si="4"/>
        <v>26590909.09090909</v>
      </c>
      <c r="M18" s="413">
        <f t="shared" si="5"/>
        <v>2659090.9090909092</v>
      </c>
      <c r="N18" s="694" t="s">
        <v>329</v>
      </c>
      <c r="O18" s="415" t="s">
        <v>226</v>
      </c>
      <c r="P18" s="415"/>
      <c r="R18" s="638"/>
    </row>
    <row r="19" spans="1:18" x14ac:dyDescent="0.25">
      <c r="A19" s="403"/>
      <c r="B19" s="404"/>
      <c r="C19" s="405"/>
      <c r="D19" s="406"/>
      <c r="E19" s="407"/>
      <c r="F19" s="459"/>
      <c r="G19" s="409"/>
      <c r="H19" s="410">
        <v>10</v>
      </c>
      <c r="I19" s="411" t="s">
        <v>42</v>
      </c>
      <c r="J19" s="678">
        <v>5850000</v>
      </c>
      <c r="K19" s="413">
        <f t="shared" si="3"/>
        <v>58500000</v>
      </c>
      <c r="L19" s="414">
        <f t="shared" si="4"/>
        <v>53181818.18181818</v>
      </c>
      <c r="M19" s="413">
        <f t="shared" si="5"/>
        <v>5318181.8181818184</v>
      </c>
      <c r="N19" s="766" t="s">
        <v>331</v>
      </c>
      <c r="O19" s="416" t="s">
        <v>214</v>
      </c>
      <c r="P19" s="415"/>
      <c r="R19" s="638"/>
    </row>
    <row r="20" spans="1:18" x14ac:dyDescent="0.25">
      <c r="A20" s="403"/>
      <c r="B20" s="404"/>
      <c r="C20" s="405"/>
      <c r="D20" s="406"/>
      <c r="E20" s="407"/>
      <c r="F20" s="459"/>
      <c r="G20" s="409"/>
      <c r="H20" s="410">
        <v>7</v>
      </c>
      <c r="I20" s="411" t="s">
        <v>42</v>
      </c>
      <c r="J20" s="678">
        <v>5850000</v>
      </c>
      <c r="K20" s="413">
        <f t="shared" si="3"/>
        <v>40950000</v>
      </c>
      <c r="L20" s="414">
        <f t="shared" si="4"/>
        <v>37227272.727272727</v>
      </c>
      <c r="M20" s="413">
        <f t="shared" si="5"/>
        <v>3722727.2727272729</v>
      </c>
      <c r="N20" s="765" t="s">
        <v>333</v>
      </c>
      <c r="O20" s="416" t="s">
        <v>284</v>
      </c>
      <c r="P20" s="415"/>
      <c r="R20" s="638"/>
    </row>
    <row r="21" spans="1:18" x14ac:dyDescent="0.25">
      <c r="A21" s="403"/>
      <c r="B21" s="404"/>
      <c r="C21" s="405"/>
      <c r="D21" s="406"/>
      <c r="E21" s="407"/>
      <c r="F21" s="417"/>
      <c r="G21" s="453"/>
      <c r="H21" s="423"/>
      <c r="I21" s="424"/>
      <c r="J21" s="412"/>
      <c r="K21" s="413"/>
      <c r="L21" s="414"/>
      <c r="M21" s="413"/>
      <c r="N21" s="420"/>
      <c r="O21" s="421"/>
      <c r="P21" s="425"/>
    </row>
    <row r="22" spans="1:18" hidden="1" x14ac:dyDescent="0.25">
      <c r="A22" s="403"/>
      <c r="B22" s="404"/>
      <c r="C22" s="405"/>
      <c r="D22" s="406"/>
      <c r="E22" s="407"/>
      <c r="F22" s="417"/>
      <c r="G22" s="422"/>
      <c r="H22" s="423"/>
      <c r="I22" s="424"/>
      <c r="J22" s="412"/>
      <c r="K22" s="413"/>
      <c r="L22" s="414"/>
      <c r="M22" s="413"/>
      <c r="N22" s="420"/>
      <c r="O22" s="421"/>
      <c r="P22" s="425"/>
    </row>
    <row r="23" spans="1:18" hidden="1" x14ac:dyDescent="0.25">
      <c r="A23" s="403"/>
      <c r="B23" s="404"/>
      <c r="C23" s="405"/>
      <c r="D23" s="406"/>
      <c r="E23" s="407"/>
      <c r="F23" s="417"/>
      <c r="G23" s="422"/>
      <c r="H23" s="423"/>
      <c r="I23" s="424"/>
      <c r="J23" s="412"/>
      <c r="K23" s="413"/>
      <c r="L23" s="414"/>
      <c r="M23" s="413"/>
      <c r="N23" s="420"/>
      <c r="O23" s="421"/>
      <c r="P23" s="425"/>
    </row>
    <row r="24" spans="1:18" hidden="1" x14ac:dyDescent="0.25">
      <c r="A24" s="403"/>
      <c r="B24" s="404"/>
      <c r="C24" s="405"/>
      <c r="D24" s="406"/>
      <c r="E24" s="407"/>
      <c r="F24" s="417"/>
      <c r="G24" s="427"/>
      <c r="H24" s="428"/>
      <c r="I24" s="429"/>
      <c r="J24" s="430"/>
      <c r="K24" s="431"/>
      <c r="L24" s="432"/>
      <c r="M24" s="431"/>
      <c r="N24" s="433"/>
      <c r="O24" s="434"/>
      <c r="P24" s="435"/>
    </row>
    <row r="25" spans="1:18" ht="38.25" x14ac:dyDescent="0.25">
      <c r="A25" s="394" t="s">
        <v>84</v>
      </c>
      <c r="B25" s="436" t="s">
        <v>207</v>
      </c>
      <c r="C25" s="437"/>
      <c r="D25" s="438"/>
      <c r="E25" s="395" t="s">
        <v>304</v>
      </c>
      <c r="F25" s="396">
        <v>1</v>
      </c>
      <c r="G25" s="438" t="s">
        <v>351</v>
      </c>
      <c r="H25" s="397">
        <f>SUM(H26:H33)</f>
        <v>0</v>
      </c>
      <c r="I25" s="394" t="s">
        <v>42</v>
      </c>
      <c r="J25" s="398">
        <v>3800000</v>
      </c>
      <c r="K25" s="399">
        <f>H25*J25</f>
        <v>0</v>
      </c>
      <c r="L25" s="400">
        <f t="shared" ref="L25" si="6">K25-M25</f>
        <v>0</v>
      </c>
      <c r="M25" s="399">
        <f t="shared" ref="M25" si="7">K25/11</f>
        <v>0</v>
      </c>
      <c r="N25" s="439" t="s">
        <v>310</v>
      </c>
      <c r="O25" s="440" t="s">
        <v>276</v>
      </c>
      <c r="P25" s="441"/>
    </row>
    <row r="26" spans="1:18" x14ac:dyDescent="0.25">
      <c r="A26" s="442"/>
      <c r="B26" s="443"/>
      <c r="C26" s="444"/>
      <c r="D26" s="625"/>
      <c r="E26" s="445"/>
      <c r="F26" s="452"/>
      <c r="G26" s="453"/>
      <c r="H26" s="424"/>
      <c r="I26" s="424"/>
      <c r="J26" s="454"/>
      <c r="K26" s="413"/>
      <c r="L26" s="414"/>
      <c r="M26" s="413"/>
      <c r="N26" s="455"/>
      <c r="O26" s="456"/>
      <c r="P26" s="451"/>
    </row>
    <row r="27" spans="1:18" x14ac:dyDescent="0.25">
      <c r="A27" s="442"/>
      <c r="B27" s="443"/>
      <c r="C27" s="444"/>
      <c r="D27" s="626"/>
      <c r="E27" s="445"/>
      <c r="F27" s="452"/>
      <c r="G27" s="453"/>
      <c r="H27" s="424"/>
      <c r="I27" s="424"/>
      <c r="J27" s="454"/>
      <c r="K27" s="413"/>
      <c r="L27" s="414"/>
      <c r="M27" s="413"/>
      <c r="N27" s="455"/>
      <c r="O27" s="456"/>
      <c r="P27" s="457"/>
    </row>
    <row r="28" spans="1:18" x14ac:dyDescent="0.25">
      <c r="A28" s="442"/>
      <c r="B28" s="443"/>
      <c r="C28" s="444"/>
      <c r="D28" s="426"/>
      <c r="E28" s="445"/>
      <c r="F28" s="408"/>
      <c r="G28" s="458"/>
      <c r="H28" s="424"/>
      <c r="I28" s="411"/>
      <c r="J28" s="454"/>
      <c r="K28" s="413"/>
      <c r="L28" s="414"/>
      <c r="M28" s="413"/>
      <c r="N28" s="455"/>
      <c r="O28" s="456"/>
      <c r="P28" s="457"/>
    </row>
    <row r="29" spans="1:18" x14ac:dyDescent="0.25">
      <c r="A29" s="442"/>
      <c r="B29" s="443"/>
      <c r="C29" s="444"/>
      <c r="D29" s="426"/>
      <c r="E29" s="445"/>
      <c r="F29" s="452"/>
      <c r="G29" s="453"/>
      <c r="H29" s="424"/>
      <c r="I29" s="424"/>
      <c r="J29" s="454"/>
      <c r="K29" s="413"/>
      <c r="L29" s="414"/>
      <c r="M29" s="413"/>
      <c r="N29" s="455"/>
      <c r="O29" s="456"/>
      <c r="P29" s="457"/>
    </row>
    <row r="30" spans="1:18" x14ac:dyDescent="0.25">
      <c r="A30" s="442"/>
      <c r="B30" s="443"/>
      <c r="C30" s="444"/>
      <c r="D30" s="426"/>
      <c r="E30" s="445"/>
      <c r="F30" s="452"/>
      <c r="G30" s="453"/>
      <c r="H30" s="424"/>
      <c r="I30" s="424"/>
      <c r="J30" s="454"/>
      <c r="K30" s="413"/>
      <c r="L30" s="414"/>
      <c r="M30" s="413"/>
      <c r="N30" s="455"/>
      <c r="O30" s="456"/>
      <c r="P30" s="457"/>
    </row>
    <row r="31" spans="1:18" x14ac:dyDescent="0.25">
      <c r="A31" s="442"/>
      <c r="B31" s="443"/>
      <c r="C31" s="444"/>
      <c r="D31" s="426"/>
      <c r="E31" s="445"/>
      <c r="F31" s="452"/>
      <c r="G31" s="453"/>
      <c r="H31" s="424"/>
      <c r="I31" s="424"/>
      <c r="J31" s="454"/>
      <c r="K31" s="413"/>
      <c r="L31" s="414"/>
      <c r="M31" s="413"/>
      <c r="N31" s="455"/>
      <c r="O31" s="456"/>
      <c r="P31" s="457"/>
    </row>
    <row r="32" spans="1:18" x14ac:dyDescent="0.25">
      <c r="A32" s="442"/>
      <c r="B32" s="443"/>
      <c r="C32" s="444"/>
      <c r="D32" s="426"/>
      <c r="E32" s="445"/>
      <c r="F32" s="452"/>
      <c r="G32" s="453"/>
      <c r="H32" s="424"/>
      <c r="I32" s="424"/>
      <c r="J32" s="454"/>
      <c r="K32" s="413"/>
      <c r="L32" s="414"/>
      <c r="M32" s="413"/>
      <c r="N32" s="455"/>
      <c r="O32" s="456"/>
      <c r="P32" s="457"/>
    </row>
    <row r="33" spans="1:16" x14ac:dyDescent="0.25">
      <c r="A33" s="442"/>
      <c r="B33" s="443"/>
      <c r="C33" s="444"/>
      <c r="D33" s="426"/>
      <c r="E33" s="445"/>
      <c r="F33" s="452"/>
      <c r="G33" s="422"/>
      <c r="H33" s="424"/>
      <c r="I33" s="424"/>
      <c r="J33" s="454"/>
      <c r="K33" s="413"/>
      <c r="L33" s="414"/>
      <c r="M33" s="413"/>
      <c r="N33" s="455"/>
      <c r="O33" s="456"/>
      <c r="P33" s="457"/>
    </row>
    <row r="34" spans="1:16" hidden="1" x14ac:dyDescent="0.25">
      <c r="A34" s="442"/>
      <c r="B34" s="443"/>
      <c r="C34" s="444"/>
      <c r="D34" s="426"/>
      <c r="E34" s="445"/>
      <c r="F34" s="459"/>
      <c r="G34" s="460"/>
      <c r="H34" s="428"/>
      <c r="I34" s="429"/>
      <c r="J34" s="461"/>
      <c r="K34" s="431"/>
      <c r="L34" s="432"/>
      <c r="M34" s="431"/>
      <c r="N34" s="462"/>
      <c r="O34" s="463"/>
      <c r="P34" s="464"/>
    </row>
    <row r="35" spans="1:16" x14ac:dyDescent="0.25">
      <c r="A35" s="465"/>
      <c r="B35" s="652"/>
      <c r="C35" s="653"/>
      <c r="D35" s="654"/>
      <c r="E35" s="466"/>
      <c r="F35" s="396">
        <v>2</v>
      </c>
      <c r="G35" s="438" t="s">
        <v>217</v>
      </c>
      <c r="H35" s="397">
        <f>SUM(H36:H43)</f>
        <v>10</v>
      </c>
      <c r="I35" s="394" t="s">
        <v>42</v>
      </c>
      <c r="J35" s="398">
        <v>20000000</v>
      </c>
      <c r="K35" s="399">
        <f>H35*J35</f>
        <v>200000000</v>
      </c>
      <c r="L35" s="400">
        <f t="shared" ref="L35:L41" si="8">K35-M35</f>
        <v>181818181.81818181</v>
      </c>
      <c r="M35" s="399">
        <f t="shared" ref="M35:M41" si="9">K35/11</f>
        <v>18181818.181818184</v>
      </c>
      <c r="N35" s="467" t="s">
        <v>273</v>
      </c>
      <c r="O35" s="468" t="s">
        <v>277</v>
      </c>
      <c r="P35" s="441"/>
    </row>
    <row r="36" spans="1:16" x14ac:dyDescent="0.25">
      <c r="A36" s="442"/>
      <c r="B36" s="443"/>
      <c r="C36" s="444"/>
      <c r="D36" s="426"/>
      <c r="E36" s="445"/>
      <c r="F36" s="408" t="s">
        <v>206</v>
      </c>
      <c r="G36" s="458" t="s">
        <v>220</v>
      </c>
      <c r="H36" s="410">
        <v>2</v>
      </c>
      <c r="I36" s="411" t="s">
        <v>42</v>
      </c>
      <c r="J36" s="412">
        <v>20000000</v>
      </c>
      <c r="K36" s="413">
        <f t="shared" ref="K36:K41" si="10">J36*H36</f>
        <v>40000000</v>
      </c>
      <c r="L36" s="414">
        <f t="shared" si="8"/>
        <v>36363636.363636367</v>
      </c>
      <c r="M36" s="413">
        <f t="shared" si="9"/>
        <v>3636363.6363636362</v>
      </c>
      <c r="N36" s="469" t="s">
        <v>218</v>
      </c>
      <c r="O36" s="470" t="s">
        <v>226</v>
      </c>
      <c r="P36" s="451"/>
    </row>
    <row r="37" spans="1:16" x14ac:dyDescent="0.25">
      <c r="A37" s="442"/>
      <c r="B37" s="443"/>
      <c r="C37" s="444"/>
      <c r="D37" s="426"/>
      <c r="E37" s="445"/>
      <c r="F37" s="408" t="s">
        <v>206</v>
      </c>
      <c r="G37" s="458" t="s">
        <v>289</v>
      </c>
      <c r="H37" s="410">
        <v>2</v>
      </c>
      <c r="I37" s="411" t="s">
        <v>42</v>
      </c>
      <c r="J37" s="454">
        <v>20000000</v>
      </c>
      <c r="K37" s="413">
        <f t="shared" si="10"/>
        <v>40000000</v>
      </c>
      <c r="L37" s="414">
        <f t="shared" si="8"/>
        <v>36363636.363636367</v>
      </c>
      <c r="M37" s="413">
        <f t="shared" si="9"/>
        <v>3636363.6363636362</v>
      </c>
      <c r="N37" s="469" t="s">
        <v>218</v>
      </c>
      <c r="O37" s="470" t="s">
        <v>226</v>
      </c>
      <c r="P37" s="451"/>
    </row>
    <row r="38" spans="1:16" x14ac:dyDescent="0.25">
      <c r="A38" s="442"/>
      <c r="B38" s="443"/>
      <c r="C38" s="444"/>
      <c r="D38" s="426"/>
      <c r="E38" s="445"/>
      <c r="F38" s="408" t="s">
        <v>206</v>
      </c>
      <c r="G38" s="453" t="s">
        <v>246</v>
      </c>
      <c r="H38" s="423">
        <v>1</v>
      </c>
      <c r="I38" s="424" t="s">
        <v>42</v>
      </c>
      <c r="J38" s="454">
        <v>20000000</v>
      </c>
      <c r="K38" s="413">
        <f t="shared" si="10"/>
        <v>20000000</v>
      </c>
      <c r="L38" s="414">
        <f t="shared" si="8"/>
        <v>18181818.181818184</v>
      </c>
      <c r="M38" s="413">
        <f t="shared" si="9"/>
        <v>1818181.8181818181</v>
      </c>
      <c r="N38" s="455" t="s">
        <v>247</v>
      </c>
      <c r="O38" s="456" t="s">
        <v>226</v>
      </c>
      <c r="P38" s="457"/>
    </row>
    <row r="39" spans="1:16" x14ac:dyDescent="0.25">
      <c r="A39" s="442"/>
      <c r="B39" s="443"/>
      <c r="C39" s="444"/>
      <c r="D39" s="426"/>
      <c r="E39" s="445"/>
      <c r="F39" s="408" t="s">
        <v>206</v>
      </c>
      <c r="G39" s="453" t="s">
        <v>271</v>
      </c>
      <c r="H39" s="423">
        <v>2</v>
      </c>
      <c r="I39" s="424" t="s">
        <v>42</v>
      </c>
      <c r="J39" s="454">
        <v>20000000</v>
      </c>
      <c r="K39" s="413">
        <f t="shared" si="10"/>
        <v>40000000</v>
      </c>
      <c r="L39" s="414">
        <f t="shared" si="8"/>
        <v>36363636.363636367</v>
      </c>
      <c r="M39" s="413">
        <f t="shared" si="9"/>
        <v>3636363.6363636362</v>
      </c>
      <c r="N39" s="455" t="s">
        <v>272</v>
      </c>
      <c r="O39" s="456" t="s">
        <v>226</v>
      </c>
      <c r="P39" s="457"/>
    </row>
    <row r="40" spans="1:16" x14ac:dyDescent="0.25">
      <c r="A40" s="442"/>
      <c r="B40" s="443"/>
      <c r="C40" s="444"/>
      <c r="D40" s="426"/>
      <c r="E40" s="445"/>
      <c r="F40" s="408" t="s">
        <v>206</v>
      </c>
      <c r="G40" s="453" t="s">
        <v>256</v>
      </c>
      <c r="H40" s="423">
        <v>1</v>
      </c>
      <c r="I40" s="424" t="s">
        <v>42</v>
      </c>
      <c r="J40" s="454">
        <v>20000000</v>
      </c>
      <c r="K40" s="413">
        <f t="shared" si="10"/>
        <v>20000000</v>
      </c>
      <c r="L40" s="414">
        <f t="shared" si="8"/>
        <v>18181818.181818184</v>
      </c>
      <c r="M40" s="413">
        <f t="shared" si="9"/>
        <v>1818181.8181818181</v>
      </c>
      <c r="N40" s="455" t="s">
        <v>257</v>
      </c>
      <c r="O40" s="456" t="s">
        <v>258</v>
      </c>
      <c r="P40" s="457"/>
    </row>
    <row r="41" spans="1:16" x14ac:dyDescent="0.25">
      <c r="A41" s="442"/>
      <c r="B41" s="443"/>
      <c r="C41" s="444"/>
      <c r="D41" s="426"/>
      <c r="E41" s="445"/>
      <c r="F41" s="408" t="s">
        <v>206</v>
      </c>
      <c r="G41" s="453" t="s">
        <v>311</v>
      </c>
      <c r="H41" s="423">
        <v>2</v>
      </c>
      <c r="I41" s="424" t="s">
        <v>42</v>
      </c>
      <c r="J41" s="454">
        <v>20000000</v>
      </c>
      <c r="K41" s="413">
        <f t="shared" si="10"/>
        <v>40000000</v>
      </c>
      <c r="L41" s="414">
        <f t="shared" si="8"/>
        <v>36363636.363636367</v>
      </c>
      <c r="M41" s="413">
        <f t="shared" si="9"/>
        <v>3636363.6363636362</v>
      </c>
      <c r="N41" s="455" t="s">
        <v>296</v>
      </c>
      <c r="O41" s="456" t="s">
        <v>255</v>
      </c>
      <c r="P41" s="457"/>
    </row>
    <row r="42" spans="1:16" hidden="1" x14ac:dyDescent="0.25">
      <c r="A42" s="442"/>
      <c r="B42" s="443"/>
      <c r="C42" s="444"/>
      <c r="D42" s="426"/>
      <c r="E42" s="445"/>
      <c r="F42" s="408"/>
      <c r="G42" s="453"/>
      <c r="H42" s="423"/>
      <c r="I42" s="424"/>
      <c r="J42" s="454"/>
      <c r="K42" s="413"/>
      <c r="L42" s="414"/>
      <c r="M42" s="413"/>
      <c r="N42" s="455"/>
      <c r="O42" s="456"/>
      <c r="P42" s="457"/>
    </row>
    <row r="43" spans="1:16" hidden="1" x14ac:dyDescent="0.25">
      <c r="A43" s="442"/>
      <c r="B43" s="443"/>
      <c r="C43" s="444"/>
      <c r="D43" s="426"/>
      <c r="E43" s="445"/>
      <c r="F43" s="459"/>
      <c r="G43" s="460"/>
      <c r="H43" s="428"/>
      <c r="I43" s="429"/>
      <c r="J43" s="461"/>
      <c r="K43" s="431"/>
      <c r="L43" s="432"/>
      <c r="M43" s="431"/>
      <c r="N43" s="462"/>
      <c r="O43" s="463"/>
      <c r="P43" s="464"/>
    </row>
    <row r="44" spans="1:16" ht="38.25" x14ac:dyDescent="0.25">
      <c r="A44" s="394" t="s">
        <v>86</v>
      </c>
      <c r="B44" s="436" t="s">
        <v>215</v>
      </c>
      <c r="C44" s="437"/>
      <c r="D44" s="438"/>
      <c r="E44" s="395" t="s">
        <v>305</v>
      </c>
      <c r="F44" s="396">
        <v>1</v>
      </c>
      <c r="G44" s="438" t="s">
        <v>216</v>
      </c>
      <c r="H44" s="397">
        <f>SUM(H45:H53)</f>
        <v>5</v>
      </c>
      <c r="I44" s="394" t="s">
        <v>42</v>
      </c>
      <c r="J44" s="398">
        <v>32000000</v>
      </c>
      <c r="K44" s="399">
        <f t="shared" ref="K44:K50" si="11">J44*H44</f>
        <v>160000000</v>
      </c>
      <c r="L44" s="400">
        <f t="shared" ref="L44:L50" si="12">K44-M44</f>
        <v>145454545.45454547</v>
      </c>
      <c r="M44" s="399">
        <f t="shared" ref="M44:M50" si="13">K44/11</f>
        <v>14545454.545454545</v>
      </c>
      <c r="N44" s="467" t="s">
        <v>278</v>
      </c>
      <c r="O44" s="468" t="s">
        <v>276</v>
      </c>
      <c r="P44" s="441"/>
    </row>
    <row r="45" spans="1:16" hidden="1" x14ac:dyDescent="0.25">
      <c r="A45" s="442"/>
      <c r="B45" s="443"/>
      <c r="C45" s="444"/>
      <c r="D45" s="426"/>
      <c r="E45" s="445"/>
      <c r="F45" s="446"/>
      <c r="G45" s="447"/>
      <c r="H45" s="448"/>
      <c r="I45" s="449"/>
      <c r="J45" s="450"/>
      <c r="K45" s="471"/>
      <c r="L45" s="472"/>
      <c r="M45" s="471"/>
      <c r="N45" s="473"/>
      <c r="O45" s="474"/>
      <c r="P45" s="475"/>
    </row>
    <row r="46" spans="1:16" x14ac:dyDescent="0.25">
      <c r="A46" s="442"/>
      <c r="B46" s="443"/>
      <c r="C46" s="444"/>
      <c r="D46" s="426"/>
      <c r="E46" s="445"/>
      <c r="F46" s="452" t="s">
        <v>206</v>
      </c>
      <c r="G46" s="453" t="s">
        <v>219</v>
      </c>
      <c r="H46" s="423">
        <v>1</v>
      </c>
      <c r="I46" s="424" t="s">
        <v>42</v>
      </c>
      <c r="J46" s="454">
        <v>32000000</v>
      </c>
      <c r="K46" s="476">
        <f t="shared" si="11"/>
        <v>32000000</v>
      </c>
      <c r="L46" s="477">
        <f t="shared" si="12"/>
        <v>29090909.09090909</v>
      </c>
      <c r="M46" s="476">
        <f t="shared" si="13"/>
        <v>2909090.9090909092</v>
      </c>
      <c r="N46" s="455" t="s">
        <v>225</v>
      </c>
      <c r="O46" s="456" t="s">
        <v>226</v>
      </c>
      <c r="P46" s="457"/>
    </row>
    <row r="47" spans="1:16" x14ac:dyDescent="0.25">
      <c r="A47" s="442"/>
      <c r="B47" s="443"/>
      <c r="C47" s="444"/>
      <c r="D47" s="426"/>
      <c r="E47" s="445"/>
      <c r="F47" s="452" t="s">
        <v>206</v>
      </c>
      <c r="G47" s="453" t="s">
        <v>227</v>
      </c>
      <c r="H47" s="423">
        <v>1</v>
      </c>
      <c r="I47" s="424" t="s">
        <v>42</v>
      </c>
      <c r="J47" s="454">
        <v>32000000</v>
      </c>
      <c r="K47" s="476">
        <f t="shared" si="11"/>
        <v>32000000</v>
      </c>
      <c r="L47" s="477">
        <f t="shared" si="12"/>
        <v>29090909.09090909</v>
      </c>
      <c r="M47" s="476">
        <f t="shared" si="13"/>
        <v>2909090.9090909092</v>
      </c>
      <c r="N47" s="455" t="s">
        <v>228</v>
      </c>
      <c r="O47" s="456" t="s">
        <v>223</v>
      </c>
      <c r="P47" s="457"/>
    </row>
    <row r="48" spans="1:16" x14ac:dyDescent="0.25">
      <c r="A48" s="442"/>
      <c r="B48" s="443"/>
      <c r="C48" s="444"/>
      <c r="D48" s="444"/>
      <c r="E48" s="445"/>
      <c r="F48" s="408" t="s">
        <v>206</v>
      </c>
      <c r="G48" s="458" t="s">
        <v>231</v>
      </c>
      <c r="H48" s="410">
        <v>1</v>
      </c>
      <c r="I48" s="411" t="s">
        <v>42</v>
      </c>
      <c r="J48" s="412">
        <v>32000000</v>
      </c>
      <c r="K48" s="413">
        <f t="shared" si="11"/>
        <v>32000000</v>
      </c>
      <c r="L48" s="414">
        <f t="shared" si="12"/>
        <v>29090909.09090909</v>
      </c>
      <c r="M48" s="413">
        <f t="shared" si="13"/>
        <v>2909090.9090909092</v>
      </c>
      <c r="N48" s="469" t="s">
        <v>232</v>
      </c>
      <c r="O48" s="470" t="s">
        <v>233</v>
      </c>
      <c r="P48" s="451"/>
    </row>
    <row r="49" spans="1:16" x14ac:dyDescent="0.25">
      <c r="A49" s="442"/>
      <c r="B49" s="443"/>
      <c r="C49" s="444"/>
      <c r="D49" s="444"/>
      <c r="E49" s="445"/>
      <c r="F49" s="452" t="s">
        <v>206</v>
      </c>
      <c r="G49" s="453" t="s">
        <v>234</v>
      </c>
      <c r="H49" s="423">
        <v>1</v>
      </c>
      <c r="I49" s="424" t="s">
        <v>42</v>
      </c>
      <c r="J49" s="454">
        <v>32000000</v>
      </c>
      <c r="K49" s="476">
        <f t="shared" si="11"/>
        <v>32000000</v>
      </c>
      <c r="L49" s="477">
        <f t="shared" si="12"/>
        <v>29090909.09090909</v>
      </c>
      <c r="M49" s="476">
        <f t="shared" si="13"/>
        <v>2909090.9090909092</v>
      </c>
      <c r="N49" s="455" t="s">
        <v>235</v>
      </c>
      <c r="O49" s="456" t="s">
        <v>236</v>
      </c>
      <c r="P49" s="457"/>
    </row>
    <row r="50" spans="1:16" x14ac:dyDescent="0.25">
      <c r="A50" s="442"/>
      <c r="B50" s="443"/>
      <c r="C50" s="444"/>
      <c r="D50" s="444"/>
      <c r="E50" s="445"/>
      <c r="F50" s="452" t="s">
        <v>206</v>
      </c>
      <c r="G50" s="453" t="s">
        <v>239</v>
      </c>
      <c r="H50" s="423">
        <v>1</v>
      </c>
      <c r="I50" s="424" t="s">
        <v>42</v>
      </c>
      <c r="J50" s="454">
        <v>32000000</v>
      </c>
      <c r="K50" s="476">
        <f t="shared" si="11"/>
        <v>32000000</v>
      </c>
      <c r="L50" s="477">
        <f t="shared" si="12"/>
        <v>29090909.09090909</v>
      </c>
      <c r="M50" s="476">
        <f t="shared" si="13"/>
        <v>2909090.9090909092</v>
      </c>
      <c r="N50" s="455" t="s">
        <v>240</v>
      </c>
      <c r="O50" s="456" t="s">
        <v>214</v>
      </c>
      <c r="P50" s="457"/>
    </row>
    <row r="51" spans="1:16" hidden="1" x14ac:dyDescent="0.25">
      <c r="A51" s="442"/>
      <c r="B51" s="443"/>
      <c r="C51" s="444"/>
      <c r="D51" s="444"/>
      <c r="E51" s="445"/>
      <c r="F51" s="452"/>
      <c r="G51" s="453"/>
      <c r="H51" s="423"/>
      <c r="I51" s="424"/>
      <c r="J51" s="454"/>
      <c r="K51" s="476"/>
      <c r="L51" s="477"/>
      <c r="M51" s="476"/>
      <c r="N51" s="455"/>
      <c r="O51" s="456"/>
      <c r="P51" s="457"/>
    </row>
    <row r="52" spans="1:16" hidden="1" x14ac:dyDescent="0.25">
      <c r="A52" s="442"/>
      <c r="B52" s="443"/>
      <c r="C52" s="444"/>
      <c r="D52" s="444"/>
      <c r="E52" s="445"/>
      <c r="F52" s="452"/>
      <c r="G52" s="453"/>
      <c r="H52" s="423"/>
      <c r="I52" s="424"/>
      <c r="J52" s="454"/>
      <c r="K52" s="476"/>
      <c r="L52" s="477"/>
      <c r="M52" s="476"/>
      <c r="N52" s="455"/>
      <c r="O52" s="456"/>
      <c r="P52" s="457"/>
    </row>
    <row r="53" spans="1:16" hidden="1" x14ac:dyDescent="0.25">
      <c r="A53" s="481"/>
      <c r="B53" s="482"/>
      <c r="C53" s="480"/>
      <c r="D53" s="483"/>
      <c r="E53" s="484"/>
      <c r="F53" s="459"/>
      <c r="G53" s="426"/>
      <c r="H53" s="418"/>
      <c r="I53" s="419"/>
      <c r="J53" s="430"/>
      <c r="K53" s="431"/>
      <c r="L53" s="432"/>
      <c r="M53" s="431"/>
      <c r="N53" s="485"/>
      <c r="O53" s="486"/>
      <c r="P53" s="442"/>
    </row>
    <row r="54" spans="1:16" x14ac:dyDescent="0.25">
      <c r="A54" s="487"/>
      <c r="B54" s="652"/>
      <c r="C54" s="653"/>
      <c r="D54" s="654"/>
      <c r="E54" s="488"/>
      <c r="F54" s="396">
        <v>2</v>
      </c>
      <c r="G54" s="438" t="s">
        <v>241</v>
      </c>
      <c r="H54" s="397">
        <f>SUM(H55:H56)</f>
        <v>10</v>
      </c>
      <c r="I54" s="394" t="s">
        <v>42</v>
      </c>
      <c r="J54" s="398">
        <v>13500000</v>
      </c>
      <c r="K54" s="399">
        <f>J54*H54</f>
        <v>135000000</v>
      </c>
      <c r="L54" s="400">
        <f>K54-M54</f>
        <v>122727272.72727272</v>
      </c>
      <c r="M54" s="399">
        <f>K54/11</f>
        <v>12272727.272727273</v>
      </c>
      <c r="N54" s="467" t="s">
        <v>286</v>
      </c>
      <c r="O54" s="468" t="s">
        <v>287</v>
      </c>
      <c r="P54" s="441"/>
    </row>
    <row r="55" spans="1:16" x14ac:dyDescent="0.25">
      <c r="A55" s="489"/>
      <c r="B55" s="490"/>
      <c r="C55" s="491"/>
      <c r="D55" s="492"/>
      <c r="E55" s="493"/>
      <c r="F55" s="446" t="s">
        <v>206</v>
      </c>
      <c r="G55" s="447" t="s">
        <v>242</v>
      </c>
      <c r="H55" s="448">
        <v>10</v>
      </c>
      <c r="I55" s="449" t="s">
        <v>42</v>
      </c>
      <c r="J55" s="450">
        <v>13500000</v>
      </c>
      <c r="K55" s="471">
        <f>J55*H55</f>
        <v>135000000</v>
      </c>
      <c r="L55" s="472">
        <f>K55-M55</f>
        <v>122727272.72727272</v>
      </c>
      <c r="M55" s="471">
        <f>K55/11</f>
        <v>12272727.272727273</v>
      </c>
      <c r="N55" s="494" t="s">
        <v>243</v>
      </c>
      <c r="O55" s="495" t="s">
        <v>226</v>
      </c>
      <c r="P55" s="475"/>
    </row>
    <row r="56" spans="1:16" hidden="1" x14ac:dyDescent="0.25">
      <c r="A56" s="489"/>
      <c r="B56" s="490"/>
      <c r="C56" s="491"/>
      <c r="D56" s="492"/>
      <c r="E56" s="493"/>
      <c r="F56" s="496"/>
      <c r="G56" s="497"/>
      <c r="H56" s="498"/>
      <c r="I56" s="499"/>
      <c r="J56" s="500"/>
      <c r="K56" s="501"/>
      <c r="L56" s="502"/>
      <c r="M56" s="501"/>
      <c r="N56" s="503"/>
      <c r="O56" s="504"/>
      <c r="P56" s="505"/>
    </row>
    <row r="57" spans="1:16" hidden="1" x14ac:dyDescent="0.25">
      <c r="A57" s="487"/>
      <c r="B57" s="652"/>
      <c r="C57" s="653"/>
      <c r="D57" s="654"/>
      <c r="E57" s="488"/>
      <c r="F57" s="396"/>
      <c r="G57" s="438"/>
      <c r="H57" s="397"/>
      <c r="I57" s="394"/>
      <c r="J57" s="398"/>
      <c r="K57" s="399"/>
      <c r="L57" s="400"/>
      <c r="M57" s="399"/>
      <c r="N57" s="467"/>
      <c r="O57" s="468"/>
      <c r="P57" s="441"/>
    </row>
    <row r="58" spans="1:16" hidden="1" x14ac:dyDescent="0.25">
      <c r="A58" s="489"/>
      <c r="B58" s="490"/>
      <c r="C58" s="491"/>
      <c r="D58" s="492"/>
      <c r="E58" s="493"/>
      <c r="F58" s="446"/>
      <c r="G58" s="447"/>
      <c r="H58" s="448"/>
      <c r="I58" s="449"/>
      <c r="J58" s="450"/>
      <c r="K58" s="471"/>
      <c r="L58" s="472"/>
      <c r="M58" s="471"/>
      <c r="N58" s="494"/>
      <c r="O58" s="495"/>
      <c r="P58" s="475"/>
    </row>
    <row r="59" spans="1:16" hidden="1" x14ac:dyDescent="0.25">
      <c r="A59" s="489"/>
      <c r="B59" s="490"/>
      <c r="C59" s="491"/>
      <c r="D59" s="492"/>
      <c r="E59" s="493"/>
      <c r="F59" s="452"/>
      <c r="G59" s="453"/>
      <c r="H59" s="423"/>
      <c r="I59" s="424"/>
      <c r="J59" s="454"/>
      <c r="K59" s="476"/>
      <c r="L59" s="477"/>
      <c r="M59" s="476"/>
      <c r="N59" s="455"/>
      <c r="O59" s="456"/>
      <c r="P59" s="457"/>
    </row>
    <row r="60" spans="1:16" hidden="1" x14ac:dyDescent="0.25">
      <c r="A60" s="489"/>
      <c r="B60" s="490"/>
      <c r="C60" s="491"/>
      <c r="D60" s="492"/>
      <c r="E60" s="493"/>
      <c r="F60" s="417"/>
      <c r="G60" s="460"/>
      <c r="H60" s="428"/>
      <c r="I60" s="429"/>
      <c r="J60" s="461"/>
      <c r="K60" s="478"/>
      <c r="L60" s="479"/>
      <c r="M60" s="478"/>
      <c r="N60" s="462"/>
      <c r="O60" s="463"/>
      <c r="P60" s="464"/>
    </row>
    <row r="61" spans="1:16" hidden="1" x14ac:dyDescent="0.25">
      <c r="A61" s="487"/>
      <c r="B61" s="652"/>
      <c r="C61" s="653"/>
      <c r="D61" s="654"/>
      <c r="E61" s="488"/>
      <c r="F61" s="396"/>
      <c r="G61" s="438"/>
      <c r="H61" s="397"/>
      <c r="I61" s="394"/>
      <c r="J61" s="398"/>
      <c r="K61" s="399"/>
      <c r="L61" s="400"/>
      <c r="M61" s="399"/>
      <c r="N61" s="467"/>
      <c r="O61" s="468"/>
      <c r="P61" s="441"/>
    </row>
    <row r="62" spans="1:16" hidden="1" x14ac:dyDescent="0.25">
      <c r="A62" s="489"/>
      <c r="B62" s="490"/>
      <c r="C62" s="491"/>
      <c r="D62" s="492"/>
      <c r="E62" s="493"/>
      <c r="F62" s="446"/>
      <c r="G62" s="447"/>
      <c r="H62" s="448"/>
      <c r="I62" s="449"/>
      <c r="J62" s="450"/>
      <c r="K62" s="506"/>
      <c r="L62" s="507"/>
      <c r="M62" s="506"/>
      <c r="N62" s="494"/>
      <c r="O62" s="495"/>
      <c r="P62" s="475"/>
    </row>
    <row r="63" spans="1:16" hidden="1" x14ac:dyDescent="0.25">
      <c r="A63" s="489"/>
      <c r="B63" s="490"/>
      <c r="C63" s="491"/>
      <c r="D63" s="492"/>
      <c r="E63" s="493"/>
      <c r="F63" s="459"/>
      <c r="G63" s="426"/>
      <c r="H63" s="418"/>
      <c r="I63" s="419"/>
      <c r="J63" s="430"/>
      <c r="K63" s="413"/>
      <c r="L63" s="432"/>
      <c r="M63" s="431"/>
      <c r="N63" s="485"/>
      <c r="O63" s="486"/>
      <c r="P63" s="442"/>
    </row>
    <row r="64" spans="1:16" hidden="1" x14ac:dyDescent="0.25">
      <c r="A64" s="489"/>
      <c r="B64" s="490"/>
      <c r="C64" s="491"/>
      <c r="D64" s="492"/>
      <c r="E64" s="493"/>
      <c r="F64" s="459"/>
      <c r="G64" s="426"/>
      <c r="H64" s="418"/>
      <c r="I64" s="419"/>
      <c r="J64" s="430"/>
      <c r="K64" s="431"/>
      <c r="L64" s="432"/>
      <c r="M64" s="431"/>
      <c r="N64" s="485"/>
      <c r="O64" s="486"/>
      <c r="P64" s="442"/>
    </row>
    <row r="65" spans="1:19" hidden="1" x14ac:dyDescent="0.25">
      <c r="A65" s="487"/>
      <c r="B65" s="652"/>
      <c r="C65" s="653"/>
      <c r="D65" s="654"/>
      <c r="E65" s="488"/>
      <c r="F65" s="396">
        <v>5</v>
      </c>
      <c r="G65" s="438" t="s">
        <v>265</v>
      </c>
      <c r="H65" s="397">
        <f>SUM(H66:H67)</f>
        <v>0</v>
      </c>
      <c r="I65" s="394" t="s">
        <v>42</v>
      </c>
      <c r="J65" s="398">
        <f>J66</f>
        <v>0</v>
      </c>
      <c r="K65" s="399">
        <f>J65*H65</f>
        <v>0</v>
      </c>
      <c r="L65" s="400">
        <f>K65-M65</f>
        <v>0</v>
      </c>
      <c r="M65" s="399">
        <f>K65/11</f>
        <v>0</v>
      </c>
      <c r="N65" s="467" t="s">
        <v>286</v>
      </c>
      <c r="O65" s="468" t="s">
        <v>290</v>
      </c>
      <c r="P65" s="441"/>
    </row>
    <row r="66" spans="1:19" hidden="1" x14ac:dyDescent="0.25">
      <c r="A66" s="481"/>
      <c r="B66" s="443"/>
      <c r="C66" s="444"/>
      <c r="D66" s="426"/>
      <c r="E66" s="508"/>
      <c r="F66" s="446" t="s">
        <v>206</v>
      </c>
      <c r="G66" s="447" t="s">
        <v>288</v>
      </c>
      <c r="H66" s="448"/>
      <c r="I66" s="449" t="s">
        <v>42</v>
      </c>
      <c r="J66" s="450"/>
      <c r="K66" s="506">
        <f>J66*H66</f>
        <v>0</v>
      </c>
      <c r="L66" s="507">
        <f>K66-M66</f>
        <v>0</v>
      </c>
      <c r="M66" s="506">
        <f>K66/11</f>
        <v>0</v>
      </c>
      <c r="N66" s="494" t="s">
        <v>285</v>
      </c>
      <c r="O66" s="495" t="s">
        <v>233</v>
      </c>
      <c r="P66" s="475"/>
    </row>
    <row r="67" spans="1:19" hidden="1" x14ac:dyDescent="0.25">
      <c r="A67" s="69"/>
      <c r="B67" s="634"/>
      <c r="C67" s="635"/>
      <c r="D67" s="636"/>
      <c r="E67" s="640"/>
      <c r="F67" s="639"/>
      <c r="G67" s="636"/>
      <c r="H67" s="52"/>
      <c r="I67" s="53"/>
      <c r="J67" s="54"/>
      <c r="K67" s="67"/>
      <c r="L67" s="66"/>
      <c r="M67" s="67"/>
      <c r="N67" s="93"/>
      <c r="O67" s="63"/>
      <c r="P67" s="58"/>
    </row>
    <row r="68" spans="1:19" x14ac:dyDescent="0.25">
      <c r="A68" s="487"/>
      <c r="B68" s="1547" t="s">
        <v>312</v>
      </c>
      <c r="C68" s="1548"/>
      <c r="D68" s="1548"/>
      <c r="E68" s="1549"/>
      <c r="F68" s="396">
        <v>1</v>
      </c>
      <c r="G68" s="438" t="s">
        <v>313</v>
      </c>
      <c r="H68" s="397">
        <v>1</v>
      </c>
      <c r="I68" s="394" t="s">
        <v>47</v>
      </c>
      <c r="J68" s="398">
        <v>47357500</v>
      </c>
      <c r="K68" s="399">
        <f>J68*H68</f>
        <v>47357500</v>
      </c>
      <c r="L68" s="400">
        <f>K68-M68</f>
        <v>43052272.727272727</v>
      </c>
      <c r="M68" s="399">
        <f>K68/11</f>
        <v>4305227.2727272725</v>
      </c>
      <c r="N68" s="467" t="s">
        <v>291</v>
      </c>
      <c r="O68" s="467" t="s">
        <v>291</v>
      </c>
      <c r="P68" s="441"/>
    </row>
    <row r="69" spans="1:19" x14ac:dyDescent="0.25">
      <c r="A69" s="647"/>
      <c r="B69" s="206"/>
      <c r="C69" s="648"/>
      <c r="D69" s="648"/>
      <c r="E69" s="649"/>
      <c r="F69" s="286"/>
      <c r="G69" s="216"/>
      <c r="H69" s="208"/>
      <c r="I69" s="209"/>
      <c r="J69" s="210"/>
      <c r="K69" s="211"/>
      <c r="L69" s="212"/>
      <c r="M69" s="211"/>
      <c r="N69" s="287"/>
      <c r="O69" s="650"/>
      <c r="P69" s="651"/>
    </row>
    <row r="70" spans="1:19" x14ac:dyDescent="0.25">
      <c r="A70" s="69"/>
      <c r="B70" s="185"/>
      <c r="C70" s="362"/>
      <c r="D70" s="362"/>
      <c r="E70" s="628"/>
      <c r="F70" s="633"/>
      <c r="G70" s="636"/>
      <c r="H70" s="52"/>
      <c r="I70" s="53"/>
      <c r="J70" s="54"/>
      <c r="K70" s="363"/>
      <c r="L70" s="364"/>
      <c r="M70" s="363"/>
      <c r="N70" s="354"/>
      <c r="O70" s="63"/>
      <c r="P70" s="58"/>
    </row>
    <row r="71" spans="1:19" x14ac:dyDescent="0.25">
      <c r="A71" s="367"/>
      <c r="B71" s="1524" t="s">
        <v>9</v>
      </c>
      <c r="C71" s="1525"/>
      <c r="D71" s="1525"/>
      <c r="E71" s="1525"/>
      <c r="F71" s="1525"/>
      <c r="G71" s="1526"/>
      <c r="H71" s="368">
        <f>H65+H61+H57+H54+H44+H35+H25</f>
        <v>25</v>
      </c>
      <c r="I71" s="369" t="s">
        <v>42</v>
      </c>
      <c r="J71" s="368">
        <f>J65+J61+J57+J54+J44+J35+J25+J9+J68</f>
        <v>179855625</v>
      </c>
      <c r="K71" s="368">
        <f>K65+K61+K57+K54+K44+K35+K25+K9+K68</f>
        <v>5535009375</v>
      </c>
      <c r="L71" s="368">
        <f>K71-M71</f>
        <v>5031826704.545455</v>
      </c>
      <c r="M71" s="368">
        <f>K71/11</f>
        <v>503182670.45454544</v>
      </c>
      <c r="N71" s="367" t="s">
        <v>291</v>
      </c>
      <c r="O71" s="367" t="s">
        <v>291</v>
      </c>
      <c r="P71" s="367"/>
      <c r="S71" s="161">
        <f>budidaya!R30</f>
        <v>558518000.39999974</v>
      </c>
    </row>
    <row r="73" spans="1:19" ht="15.75" x14ac:dyDescent="0.25">
      <c r="K73" s="375"/>
      <c r="L73" s="1537" t="s">
        <v>297</v>
      </c>
      <c r="M73" s="1537"/>
      <c r="N73" s="1537"/>
      <c r="O73" s="1537"/>
      <c r="S73" s="111" t="e">
        <f>#REF!-5899880000</f>
        <v>#REF!</v>
      </c>
    </row>
    <row r="74" spans="1:19" ht="18.75" x14ac:dyDescent="0.3">
      <c r="D74" s="1404"/>
      <c r="E74" s="1404"/>
      <c r="F74" s="81"/>
      <c r="G74" s="81"/>
      <c r="H74" s="641"/>
      <c r="I74" s="641"/>
      <c r="J74" s="83"/>
      <c r="K74" s="372"/>
      <c r="L74" s="1535" t="s">
        <v>298</v>
      </c>
      <c r="M74" s="1535"/>
      <c r="N74" s="1535"/>
      <c r="O74" s="1535"/>
      <c r="P74" s="111"/>
      <c r="S74" s="111" t="e">
        <f>S73*10%</f>
        <v>#REF!</v>
      </c>
    </row>
    <row r="75" spans="1:19" ht="18.75" x14ac:dyDescent="0.3">
      <c r="D75" s="81"/>
      <c r="E75" s="81"/>
      <c r="F75" s="81"/>
      <c r="G75" s="81"/>
      <c r="H75" s="641"/>
      <c r="I75" s="641"/>
      <c r="J75" s="83"/>
      <c r="K75" s="370"/>
      <c r="L75" s="371"/>
      <c r="M75" s="370"/>
      <c r="N75" s="371"/>
      <c r="S75" s="111" t="e">
        <f>S74+S73</f>
        <v>#REF!</v>
      </c>
    </row>
    <row r="76" spans="1:19" ht="18.75" x14ac:dyDescent="0.3">
      <c r="D76" s="81"/>
      <c r="E76" s="81"/>
      <c r="F76" s="81"/>
      <c r="G76" s="81"/>
      <c r="H76" s="641"/>
      <c r="I76" s="641"/>
      <c r="J76" s="83"/>
      <c r="K76" s="370"/>
      <c r="L76" s="370"/>
      <c r="M76" s="370"/>
      <c r="N76" s="370"/>
      <c r="O76" s="171"/>
      <c r="S76" t="e">
        <f>S74*10</f>
        <v>#REF!</v>
      </c>
    </row>
    <row r="77" spans="1:19" ht="18.75" x14ac:dyDescent="0.3">
      <c r="D77" s="1395"/>
      <c r="E77" s="1395"/>
      <c r="F77" s="81"/>
      <c r="G77" s="81"/>
      <c r="H77" s="641"/>
      <c r="I77" s="641"/>
      <c r="J77" s="83"/>
      <c r="K77" s="374"/>
      <c r="L77" s="1536" t="s">
        <v>299</v>
      </c>
      <c r="M77" s="1536"/>
      <c r="N77" s="1536"/>
      <c r="O77" s="1536"/>
    </row>
    <row r="78" spans="1:19" ht="18.75" x14ac:dyDescent="0.3">
      <c r="D78" s="1405"/>
      <c r="E78" s="1405"/>
      <c r="F78" s="81"/>
      <c r="G78" s="81"/>
      <c r="H78" s="641"/>
      <c r="I78" s="641"/>
      <c r="J78" s="83"/>
      <c r="K78" s="375"/>
      <c r="L78" s="1537" t="s">
        <v>300</v>
      </c>
      <c r="M78" s="1537"/>
      <c r="N78" s="1537"/>
      <c r="O78" s="1537"/>
    </row>
    <row r="79" spans="1:19" ht="10.5" customHeight="1" x14ac:dyDescent="0.3">
      <c r="D79" s="81"/>
      <c r="E79" s="81"/>
      <c r="F79" s="81"/>
      <c r="G79" s="81"/>
      <c r="H79" s="641"/>
      <c r="I79" s="641"/>
      <c r="J79" s="83"/>
      <c r="K79" s="81"/>
      <c r="L79" s="81"/>
      <c r="M79" s="81"/>
    </row>
    <row r="80" spans="1:19" s="291" customFormat="1" x14ac:dyDescent="0.25">
      <c r="G80" s="629"/>
      <c r="H80" s="629"/>
      <c r="I80" s="629"/>
      <c r="J80" s="629"/>
      <c r="N80" s="170"/>
      <c r="O80" s="170"/>
    </row>
    <row r="81" spans="7:16" s="291" customFormat="1" x14ac:dyDescent="0.25">
      <c r="H81" s="630"/>
      <c r="I81" s="630"/>
      <c r="J81" s="8"/>
      <c r="K81" s="170"/>
      <c r="L81" s="655"/>
      <c r="M81" s="656"/>
      <c r="N81" s="170"/>
      <c r="O81" s="170"/>
    </row>
    <row r="82" spans="7:16" s="291" customFormat="1" x14ac:dyDescent="0.25">
      <c r="H82" s="630"/>
      <c r="I82" s="630"/>
      <c r="J82" s="8"/>
      <c r="L82" s="657"/>
      <c r="M82" s="658"/>
      <c r="N82" s="170"/>
      <c r="O82" s="624"/>
    </row>
    <row r="83" spans="7:16" s="291" customFormat="1" x14ac:dyDescent="0.25">
      <c r="H83" s="630"/>
      <c r="I83" s="630"/>
      <c r="J83" s="8"/>
      <c r="L83" s="655"/>
      <c r="M83" s="655"/>
      <c r="N83" s="300"/>
    </row>
    <row r="84" spans="7:16" s="291" customFormat="1" x14ac:dyDescent="0.25">
      <c r="H84" s="630"/>
      <c r="I84" s="630"/>
      <c r="J84" s="8"/>
      <c r="K84" s="300"/>
      <c r="L84" s="657"/>
      <c r="M84" s="659"/>
      <c r="N84" s="631"/>
      <c r="O84" s="631"/>
      <c r="P84" s="300"/>
    </row>
    <row r="85" spans="7:16" s="291" customFormat="1" x14ac:dyDescent="0.25">
      <c r="G85" s="632"/>
      <c r="H85" s="632"/>
      <c r="I85" s="632"/>
      <c r="J85" s="632"/>
    </row>
  </sheetData>
  <mergeCells count="27">
    <mergeCell ref="A1:P1"/>
    <mergeCell ref="A2:P2"/>
    <mergeCell ref="A3:P3"/>
    <mergeCell ref="A4:P4"/>
    <mergeCell ref="A5:A6"/>
    <mergeCell ref="B5:D6"/>
    <mergeCell ref="E5:E6"/>
    <mergeCell ref="F5:G6"/>
    <mergeCell ref="H5:I6"/>
    <mergeCell ref="J5:J6"/>
    <mergeCell ref="K5:K6"/>
    <mergeCell ref="L5:M5"/>
    <mergeCell ref="N5:O5"/>
    <mergeCell ref="P5:P6"/>
    <mergeCell ref="B7:D7"/>
    <mergeCell ref="F7:G7"/>
    <mergeCell ref="D77:E77"/>
    <mergeCell ref="L77:O77"/>
    <mergeCell ref="D78:E78"/>
    <mergeCell ref="L78:O78"/>
    <mergeCell ref="B8:D8"/>
    <mergeCell ref="B9:D9"/>
    <mergeCell ref="B68:E68"/>
    <mergeCell ref="B71:G71"/>
    <mergeCell ref="L73:O73"/>
    <mergeCell ref="D74:E74"/>
    <mergeCell ref="L74:O74"/>
  </mergeCells>
  <pageMargins left="3.937007874015748E-2" right="0.31496062992125984" top="0.51181102362204722" bottom="0.51181102362204722" header="0.31496062992125984" footer="0.31496062992125984"/>
  <pageSetup paperSize="5" scale="7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41"/>
  <sheetViews>
    <sheetView view="pageBreakPreview" topLeftCell="C7" zoomScale="80" zoomScaleNormal="70" zoomScaleSheetLayoutView="80" workbookViewId="0">
      <pane ySplit="960" topLeftCell="A4" activePane="bottomLeft"/>
      <selection activeCell="F9" sqref="F9"/>
      <selection pane="bottomLeft" activeCell="G15" sqref="G15"/>
    </sheetView>
  </sheetViews>
  <sheetFormatPr defaultRowHeight="15" x14ac:dyDescent="0.25"/>
  <cols>
    <col min="1" max="1" width="3.5703125" customWidth="1"/>
    <col min="3" max="3" width="2" customWidth="1"/>
    <col min="4" max="4" width="28.42578125" customWidth="1"/>
    <col min="5" max="5" width="18.7109375" customWidth="1"/>
    <col min="6" max="6" width="4.140625" customWidth="1"/>
    <col min="7" max="7" width="26.42578125" customWidth="1"/>
    <col min="8" max="8" width="8.28515625" style="37" customWidth="1"/>
    <col min="9" max="9" width="9.140625" style="37"/>
    <col min="10" max="10" width="14.7109375" style="8" customWidth="1"/>
    <col min="11" max="12" width="16.42578125" customWidth="1"/>
    <col min="13" max="13" width="15.42578125" customWidth="1"/>
    <col min="14" max="14" width="22.42578125" customWidth="1"/>
    <col min="17" max="17" width="11" bestFit="1" customWidth="1"/>
    <col min="18" max="18" width="17.42578125" customWidth="1"/>
    <col min="19" max="19" width="10" bestFit="1" customWidth="1"/>
  </cols>
  <sheetData>
    <row r="1" spans="1:23" x14ac:dyDescent="0.25">
      <c r="A1" s="1387" t="s">
        <v>29</v>
      </c>
      <c r="B1" s="1387"/>
      <c r="C1" s="1387"/>
      <c r="D1" s="1387"/>
      <c r="E1" s="1387"/>
      <c r="F1" s="1387"/>
      <c r="G1" s="1387"/>
      <c r="H1" s="1387"/>
      <c r="I1" s="1387"/>
      <c r="J1" s="1387"/>
      <c r="K1" s="1387"/>
      <c r="L1" s="1387"/>
      <c r="M1" s="1387"/>
      <c r="N1" s="1387"/>
      <c r="O1" s="1387"/>
    </row>
    <row r="2" spans="1:23" x14ac:dyDescent="0.25">
      <c r="A2" s="1387" t="s">
        <v>15</v>
      </c>
      <c r="B2" s="1387"/>
      <c r="C2" s="1387"/>
      <c r="D2" s="1387"/>
      <c r="E2" s="1387"/>
      <c r="F2" s="1387"/>
      <c r="G2" s="1387"/>
      <c r="H2" s="1387"/>
      <c r="I2" s="1387"/>
      <c r="J2" s="1387"/>
      <c r="K2" s="1387"/>
      <c r="L2" s="1387"/>
      <c r="M2" s="1387"/>
      <c r="N2" s="1387"/>
      <c r="O2" s="1387"/>
    </row>
    <row r="3" spans="1:23" x14ac:dyDescent="0.25">
      <c r="A3" s="1387" t="s">
        <v>30</v>
      </c>
      <c r="B3" s="1387"/>
      <c r="C3" s="1387"/>
      <c r="D3" s="1387"/>
      <c r="E3" s="1387"/>
      <c r="F3" s="1387"/>
      <c r="G3" s="1387"/>
      <c r="H3" s="1387"/>
      <c r="I3" s="1387"/>
      <c r="J3" s="1387"/>
      <c r="K3" s="1387"/>
      <c r="L3" s="1387"/>
      <c r="M3" s="1387"/>
      <c r="N3" s="1387"/>
      <c r="O3" s="1387"/>
    </row>
    <row r="5" spans="1:23" x14ac:dyDescent="0.25">
      <c r="A5" s="5" t="s">
        <v>0</v>
      </c>
      <c r="B5" s="5"/>
      <c r="C5" s="27" t="s">
        <v>1</v>
      </c>
      <c r="D5" s="5" t="s">
        <v>2</v>
      </c>
    </row>
    <row r="7" spans="1:23" x14ac:dyDescent="0.25">
      <c r="A7" s="1388" t="s">
        <v>3</v>
      </c>
      <c r="B7" s="1388" t="s">
        <v>4</v>
      </c>
      <c r="C7" s="1388"/>
      <c r="D7" s="1388"/>
      <c r="E7" s="1388" t="s">
        <v>5</v>
      </c>
      <c r="F7" s="1389" t="s">
        <v>6</v>
      </c>
      <c r="G7" s="1390"/>
      <c r="H7" s="1389" t="s">
        <v>7</v>
      </c>
      <c r="I7" s="1390"/>
      <c r="J7" s="1393" t="s">
        <v>8</v>
      </c>
      <c r="K7" s="1388" t="s">
        <v>9</v>
      </c>
      <c r="L7" s="1394" t="s">
        <v>10</v>
      </c>
      <c r="M7" s="1394"/>
      <c r="N7" s="1388" t="s">
        <v>13</v>
      </c>
      <c r="O7" s="1388" t="s">
        <v>14</v>
      </c>
    </row>
    <row r="8" spans="1:23" x14ac:dyDescent="0.25">
      <c r="A8" s="1388"/>
      <c r="B8" s="1388"/>
      <c r="C8" s="1388"/>
      <c r="D8" s="1388"/>
      <c r="E8" s="1388"/>
      <c r="F8" s="1391"/>
      <c r="G8" s="1392"/>
      <c r="H8" s="1391"/>
      <c r="I8" s="1392"/>
      <c r="J8" s="1393"/>
      <c r="K8" s="1388"/>
      <c r="L8" s="26" t="s">
        <v>11</v>
      </c>
      <c r="M8" s="26" t="s">
        <v>12</v>
      </c>
      <c r="N8" s="1388"/>
      <c r="O8" s="1388"/>
    </row>
    <row r="9" spans="1:23" ht="15" customHeight="1" x14ac:dyDescent="0.25">
      <c r="A9" s="241" t="s">
        <v>151</v>
      </c>
      <c r="B9" s="1429" t="s">
        <v>72</v>
      </c>
      <c r="C9" s="1430"/>
      <c r="D9" s="1431"/>
      <c r="E9" s="195"/>
      <c r="F9" s="203"/>
      <c r="G9" s="204"/>
      <c r="H9" s="44"/>
      <c r="I9" s="38"/>
      <c r="J9" s="9"/>
      <c r="K9" s="192"/>
      <c r="L9" s="193"/>
      <c r="M9" s="193"/>
      <c r="N9" s="1"/>
      <c r="O9" s="1"/>
    </row>
    <row r="10" spans="1:23" x14ac:dyDescent="0.25">
      <c r="A10" s="3"/>
      <c r="B10" s="1420"/>
      <c r="C10" s="1421"/>
      <c r="D10" s="1422"/>
      <c r="E10" s="99"/>
      <c r="F10" s="185"/>
      <c r="G10" s="186"/>
      <c r="H10" s="187"/>
      <c r="I10" s="184"/>
      <c r="J10" s="188"/>
      <c r="K10" s="189"/>
      <c r="L10" s="190"/>
      <c r="M10" s="190"/>
      <c r="N10" s="191"/>
      <c r="O10" s="3"/>
      <c r="R10" s="157" t="s">
        <v>157</v>
      </c>
    </row>
    <row r="11" spans="1:23" ht="63.75" customHeight="1" x14ac:dyDescent="0.25">
      <c r="A11" s="53" t="s">
        <v>80</v>
      </c>
      <c r="B11" s="1435" t="s">
        <v>180</v>
      </c>
      <c r="C11" s="1436"/>
      <c r="D11" s="1437"/>
      <c r="E11" s="198"/>
      <c r="F11" s="199" t="s">
        <v>96</v>
      </c>
      <c r="G11" s="200"/>
      <c r="H11" s="52">
        <v>1</v>
      </c>
      <c r="I11" s="53" t="s">
        <v>47</v>
      </c>
      <c r="J11" s="54">
        <v>82850000</v>
      </c>
      <c r="K11" s="55">
        <f>J11*H11</f>
        <v>82850000</v>
      </c>
      <c r="L11" s="56">
        <f>K11-M11</f>
        <v>75318181.818181813</v>
      </c>
      <c r="M11" s="56">
        <f>K11/11</f>
        <v>7531818.1818181816</v>
      </c>
      <c r="N11" s="132"/>
      <c r="O11" s="2"/>
      <c r="R11" s="64" t="s">
        <v>154</v>
      </c>
    </row>
    <row r="12" spans="1:23" ht="15" customHeight="1" x14ac:dyDescent="0.25">
      <c r="A12" s="259" t="s">
        <v>81</v>
      </c>
      <c r="B12" s="1438" t="s">
        <v>181</v>
      </c>
      <c r="C12" s="1439"/>
      <c r="D12" s="1440"/>
      <c r="E12" s="264"/>
      <c r="F12" s="261" t="s">
        <v>182</v>
      </c>
      <c r="G12" s="265"/>
      <c r="H12" s="262">
        <v>15</v>
      </c>
      <c r="I12" s="259" t="s">
        <v>47</v>
      </c>
      <c r="J12" s="263">
        <v>30000000</v>
      </c>
      <c r="K12" s="266">
        <f>J12*H12</f>
        <v>450000000</v>
      </c>
      <c r="L12" s="267">
        <f>K12-M12</f>
        <v>409090909.09090912</v>
      </c>
      <c r="M12" s="267">
        <f>K12/11</f>
        <v>40909090.909090906</v>
      </c>
      <c r="N12" s="121" t="s">
        <v>152</v>
      </c>
      <c r="O12" s="268"/>
      <c r="P12" s="172"/>
      <c r="Q12" s="172"/>
      <c r="R12" s="172"/>
      <c r="S12" s="172"/>
      <c r="T12" s="172"/>
      <c r="U12" s="172"/>
      <c r="V12" s="172"/>
      <c r="W12" s="172"/>
    </row>
    <row r="13" spans="1:23" ht="15" customHeight="1" x14ac:dyDescent="0.25">
      <c r="A13" s="2"/>
      <c r="B13" s="1435"/>
      <c r="C13" s="1436"/>
      <c r="D13" s="1437"/>
      <c r="E13" s="198"/>
      <c r="F13" s="206" t="s">
        <v>172</v>
      </c>
      <c r="G13" s="216"/>
      <c r="H13" s="208">
        <v>3</v>
      </c>
      <c r="I13" s="209" t="s">
        <v>47</v>
      </c>
      <c r="J13" s="210">
        <v>77000000</v>
      </c>
      <c r="K13" s="236">
        <f>J13*H13</f>
        <v>231000000</v>
      </c>
      <c r="L13" s="237">
        <f>K13-M13</f>
        <v>210000000</v>
      </c>
      <c r="M13" s="237">
        <f>K13/11</f>
        <v>21000000</v>
      </c>
      <c r="N13" s="239" t="s">
        <v>178</v>
      </c>
      <c r="O13" s="214"/>
      <c r="R13" s="157" t="s">
        <v>153</v>
      </c>
    </row>
    <row r="14" spans="1:23" ht="15" customHeight="1" x14ac:dyDescent="0.25">
      <c r="A14" s="104"/>
      <c r="B14" s="1435"/>
      <c r="C14" s="1436"/>
      <c r="D14" s="1437"/>
      <c r="E14" s="198"/>
      <c r="F14" s="240" t="s">
        <v>179</v>
      </c>
      <c r="G14" s="240"/>
      <c r="H14" s="209">
        <v>5</v>
      </c>
      <c r="I14" s="209" t="s">
        <v>47</v>
      </c>
      <c r="J14" s="210">
        <v>70000000</v>
      </c>
      <c r="K14" s="236">
        <f t="shared" ref="K14:K16" si="0">J14*H14</f>
        <v>350000000</v>
      </c>
      <c r="L14" s="237">
        <f t="shared" ref="L14:L16" si="1">K14-M14</f>
        <v>318181818.18181819</v>
      </c>
      <c r="M14" s="237">
        <f t="shared" ref="M14:M16" si="2">K14/11</f>
        <v>31818181.818181816</v>
      </c>
      <c r="N14" s="240"/>
      <c r="O14" s="214"/>
      <c r="Q14" s="58" t="s">
        <v>158</v>
      </c>
    </row>
    <row r="15" spans="1:23" ht="15" customHeight="1" x14ac:dyDescent="0.25">
      <c r="A15" s="221"/>
      <c r="B15" s="1426"/>
      <c r="C15" s="1427"/>
      <c r="D15" s="1428"/>
      <c r="E15" s="220"/>
      <c r="F15" s="217" t="s">
        <v>92</v>
      </c>
      <c r="G15" s="269"/>
      <c r="H15" s="270">
        <v>2</v>
      </c>
      <c r="I15" s="271" t="s">
        <v>47</v>
      </c>
      <c r="J15" s="272">
        <v>30000000</v>
      </c>
      <c r="K15" s="273">
        <f t="shared" si="0"/>
        <v>60000000</v>
      </c>
      <c r="L15" s="274">
        <f t="shared" si="1"/>
        <v>54545454.545454547</v>
      </c>
      <c r="M15" s="274">
        <f t="shared" si="2"/>
        <v>5454545.4545454541</v>
      </c>
      <c r="N15" s="275"/>
      <c r="O15" s="221"/>
      <c r="Q15" s="157" t="s">
        <v>155</v>
      </c>
    </row>
    <row r="16" spans="1:23" ht="15" customHeight="1" x14ac:dyDescent="0.25">
      <c r="A16" s="102" t="s">
        <v>84</v>
      </c>
      <c r="B16" s="1435" t="s">
        <v>183</v>
      </c>
      <c r="C16" s="1436"/>
      <c r="D16" s="1437"/>
      <c r="E16" s="198"/>
      <c r="F16" s="196" t="s">
        <v>159</v>
      </c>
      <c r="G16" s="197"/>
      <c r="H16" s="45">
        <v>6</v>
      </c>
      <c r="I16" s="39" t="s">
        <v>47</v>
      </c>
      <c r="J16" s="10">
        <v>50000000</v>
      </c>
      <c r="K16" s="12">
        <f t="shared" si="0"/>
        <v>300000000</v>
      </c>
      <c r="L16" s="10">
        <f t="shared" si="1"/>
        <v>272727272.72727275</v>
      </c>
      <c r="M16" s="12">
        <f t="shared" si="2"/>
        <v>27272727.272727273</v>
      </c>
      <c r="N16" s="132"/>
      <c r="O16" s="2"/>
      <c r="R16" s="158" t="s">
        <v>156</v>
      </c>
    </row>
    <row r="17" spans="1:19" ht="15" customHeight="1" x14ac:dyDescent="0.25">
      <c r="A17" s="102"/>
      <c r="B17" s="1435"/>
      <c r="C17" s="1436"/>
      <c r="D17" s="1437"/>
      <c r="E17" s="175"/>
      <c r="F17" s="173"/>
      <c r="G17" s="174"/>
      <c r="H17" s="45"/>
      <c r="I17" s="39"/>
      <c r="J17" s="10"/>
      <c r="K17" s="12"/>
      <c r="L17" s="10"/>
      <c r="M17" s="12"/>
      <c r="N17" s="132"/>
      <c r="O17" s="2"/>
      <c r="R17" s="194"/>
    </row>
    <row r="18" spans="1:19" ht="15" customHeight="1" x14ac:dyDescent="0.25">
      <c r="A18" s="102"/>
      <c r="B18" s="1435"/>
      <c r="C18" s="1436"/>
      <c r="D18" s="1437"/>
      <c r="E18" s="198"/>
      <c r="F18" s="196"/>
      <c r="G18" s="197"/>
      <c r="H18" s="45"/>
      <c r="I18" s="39"/>
      <c r="J18" s="10"/>
      <c r="K18" s="12"/>
      <c r="L18" s="10"/>
      <c r="M18" s="12"/>
      <c r="N18" s="132"/>
      <c r="O18" s="2"/>
      <c r="R18" s="194"/>
    </row>
    <row r="19" spans="1:19" ht="15" customHeight="1" x14ac:dyDescent="0.25">
      <c r="A19" s="276" t="s">
        <v>86</v>
      </c>
      <c r="B19" s="1438" t="s">
        <v>184</v>
      </c>
      <c r="C19" s="1439"/>
      <c r="D19" s="1440"/>
      <c r="E19" s="260"/>
      <c r="F19" s="251" t="s">
        <v>185</v>
      </c>
      <c r="G19" s="249"/>
      <c r="H19" s="253">
        <v>2</v>
      </c>
      <c r="I19" s="254" t="s">
        <v>47</v>
      </c>
      <c r="J19" s="255">
        <v>50000000</v>
      </c>
      <c r="K19" s="277">
        <f t="shared" ref="K19" si="3">J19*H19</f>
        <v>100000000</v>
      </c>
      <c r="L19" s="255">
        <f t="shared" ref="L19" si="4">K19-M19</f>
        <v>90909090.909090906</v>
      </c>
      <c r="M19" s="277">
        <f t="shared" ref="M19" si="5">K19/11</f>
        <v>9090909.0909090918</v>
      </c>
      <c r="N19" s="105"/>
      <c r="O19" s="258"/>
      <c r="R19" s="194"/>
    </row>
    <row r="20" spans="1:19" ht="15" customHeight="1" x14ac:dyDescent="0.25">
      <c r="A20" s="102"/>
      <c r="B20" s="1435"/>
      <c r="C20" s="1436"/>
      <c r="D20" s="1437"/>
      <c r="E20" s="198"/>
      <c r="F20" s="196"/>
      <c r="G20" s="197"/>
      <c r="H20" s="45"/>
      <c r="I20" s="39"/>
      <c r="J20" s="10"/>
      <c r="K20" s="12"/>
      <c r="L20" s="10"/>
      <c r="M20" s="12"/>
      <c r="N20" s="132"/>
      <c r="O20" s="2"/>
      <c r="R20" s="194"/>
    </row>
    <row r="21" spans="1:19" ht="15" customHeight="1" x14ac:dyDescent="0.25">
      <c r="A21" s="169"/>
      <c r="B21" s="1441"/>
      <c r="C21" s="1442"/>
      <c r="D21" s="1443"/>
      <c r="E21" s="99"/>
      <c r="F21" s="97"/>
      <c r="G21" s="98"/>
      <c r="H21" s="100"/>
      <c r="I21" s="41"/>
      <c r="J21" s="11"/>
      <c r="K21" s="13"/>
      <c r="L21" s="11"/>
      <c r="M21" s="13"/>
      <c r="N21" s="3"/>
      <c r="O21" s="3"/>
    </row>
    <row r="22" spans="1:19" x14ac:dyDescent="0.25">
      <c r="A22" s="3"/>
      <c r="B22" s="1432" t="s">
        <v>9</v>
      </c>
      <c r="C22" s="1433"/>
      <c r="D22" s="1433"/>
      <c r="E22" s="1433"/>
      <c r="F22" s="1433"/>
      <c r="G22" s="1434"/>
      <c r="H22" s="96"/>
      <c r="I22" s="41"/>
      <c r="J22" s="13"/>
      <c r="K22" s="13">
        <f>SUM(K9:K21)</f>
        <v>1573850000</v>
      </c>
      <c r="L22" s="13">
        <f>SUM(L9:L21)</f>
        <v>1430772727.2727275</v>
      </c>
      <c r="M22" s="13">
        <f>SUM(M9:M21)</f>
        <v>143077272.72727272</v>
      </c>
      <c r="N22" s="3"/>
      <c r="O22" s="3"/>
    </row>
    <row r="24" spans="1:19" x14ac:dyDescent="0.25">
      <c r="N24" s="111"/>
      <c r="R24" s="160">
        <f>TANGKAP!L18+penyuluh!L16+L22+[1]P2HP!$L$30+Kelautan!L17</f>
        <v>6530788090</v>
      </c>
    </row>
    <row r="25" spans="1:19" x14ac:dyDescent="0.25">
      <c r="K25" s="1399" t="s">
        <v>198</v>
      </c>
      <c r="L25" s="1399"/>
      <c r="N25" s="111"/>
      <c r="S25" t="e">
        <f>#REF!*10%</f>
        <v>#REF!</v>
      </c>
    </row>
    <row r="26" spans="1:19" ht="8.1" customHeight="1" x14ac:dyDescent="0.25">
      <c r="K26" s="291"/>
      <c r="L26" s="291"/>
      <c r="N26" s="111"/>
    </row>
    <row r="27" spans="1:19" ht="18.75" x14ac:dyDescent="0.3">
      <c r="D27" s="1404"/>
      <c r="E27" s="1404"/>
      <c r="F27" s="81"/>
      <c r="G27" s="81"/>
      <c r="H27" s="82"/>
      <c r="I27" s="82"/>
      <c r="J27" s="83"/>
      <c r="K27" s="1387" t="s">
        <v>141</v>
      </c>
      <c r="L27" s="1387"/>
      <c r="M27" s="81"/>
      <c r="N27" s="111"/>
      <c r="S27" t="e">
        <f>SUM(S25:S25)</f>
        <v>#REF!</v>
      </c>
    </row>
    <row r="28" spans="1:19" ht="18.75" x14ac:dyDescent="0.3">
      <c r="D28" s="81"/>
      <c r="E28" s="81"/>
      <c r="F28" s="81"/>
      <c r="G28" s="81"/>
      <c r="H28" s="82"/>
      <c r="I28" s="82"/>
      <c r="J28" s="83"/>
      <c r="K28" s="291"/>
      <c r="L28" s="291"/>
      <c r="M28" s="81"/>
      <c r="N28" s="111"/>
      <c r="R28" s="146">
        <f>1938516364-L22</f>
        <v>507743636.72727251</v>
      </c>
    </row>
    <row r="29" spans="1:19" ht="18.75" x14ac:dyDescent="0.3">
      <c r="D29" s="81"/>
      <c r="E29" s="81"/>
      <c r="F29" s="81"/>
      <c r="G29" s="81"/>
      <c r="H29" s="82"/>
      <c r="I29" s="82"/>
      <c r="J29" s="83"/>
      <c r="K29" s="291"/>
      <c r="L29" s="291"/>
      <c r="M29" s="81"/>
      <c r="N29" s="111"/>
      <c r="R29" s="146">
        <f>R28*10%</f>
        <v>50774363.672727257</v>
      </c>
    </row>
    <row r="30" spans="1:19" ht="18.75" x14ac:dyDescent="0.3">
      <c r="D30" s="81"/>
      <c r="E30" s="81"/>
      <c r="F30" s="81"/>
      <c r="G30" s="81"/>
      <c r="H30" s="82"/>
      <c r="I30" s="82"/>
      <c r="J30" s="83"/>
      <c r="K30" s="291"/>
      <c r="L30" s="291"/>
      <c r="M30" s="81"/>
      <c r="R30" s="146">
        <f>R29+R28</f>
        <v>558518000.39999974</v>
      </c>
    </row>
    <row r="31" spans="1:19" ht="18.75" x14ac:dyDescent="0.3">
      <c r="D31" s="1395"/>
      <c r="E31" s="1395"/>
      <c r="F31" s="81"/>
      <c r="G31" s="81"/>
      <c r="H31" s="82"/>
      <c r="I31" s="82"/>
      <c r="J31" s="83"/>
      <c r="K31" s="1403" t="s">
        <v>142</v>
      </c>
      <c r="L31" s="1403"/>
      <c r="M31" s="81"/>
    </row>
    <row r="32" spans="1:19" ht="18.75" x14ac:dyDescent="0.3">
      <c r="D32" s="1405"/>
      <c r="E32" s="1405"/>
      <c r="F32" s="81"/>
      <c r="G32" s="81"/>
      <c r="H32" s="82"/>
      <c r="I32" s="82"/>
      <c r="J32" s="83"/>
      <c r="K32" s="1399" t="s">
        <v>143</v>
      </c>
      <c r="L32" s="1399"/>
      <c r="M32" s="81"/>
    </row>
    <row r="33" spans="4:13" ht="18.75" x14ac:dyDescent="0.3">
      <c r="D33" s="81"/>
      <c r="E33" s="81"/>
      <c r="F33" s="81"/>
      <c r="G33" s="81"/>
      <c r="H33" s="82"/>
      <c r="I33" s="82"/>
      <c r="J33" s="83"/>
      <c r="K33" s="81"/>
      <c r="L33" s="81"/>
      <c r="M33" s="81"/>
    </row>
    <row r="34" spans="4:13" ht="18.75" x14ac:dyDescent="0.3">
      <c r="D34" s="81"/>
      <c r="E34" s="81"/>
      <c r="F34" s="81"/>
      <c r="G34" s="81"/>
      <c r="H34" s="82"/>
      <c r="I34" s="82"/>
      <c r="J34" s="83"/>
      <c r="K34" s="81"/>
      <c r="L34" s="81"/>
      <c r="M34" s="81"/>
    </row>
    <row r="35" spans="4:13" ht="18.75" x14ac:dyDescent="0.3">
      <c r="D35" s="81"/>
      <c r="E35" s="81"/>
      <c r="F35" s="81"/>
      <c r="G35" s="1404"/>
      <c r="H35" s="1404"/>
      <c r="I35" s="1404"/>
      <c r="J35" s="1404"/>
      <c r="K35" s="81"/>
      <c r="L35" s="81"/>
      <c r="M35" s="81"/>
    </row>
    <row r="36" spans="4:13" ht="18.75" x14ac:dyDescent="0.3">
      <c r="D36" s="81"/>
      <c r="E36" s="81"/>
      <c r="F36" s="81"/>
      <c r="G36" s="81"/>
      <c r="H36" s="91"/>
      <c r="I36" s="91"/>
      <c r="J36" s="83"/>
      <c r="K36" s="81"/>
      <c r="L36" s="81"/>
      <c r="M36" s="81"/>
    </row>
    <row r="37" spans="4:13" ht="18.75" x14ac:dyDescent="0.3">
      <c r="D37" s="81"/>
      <c r="E37" s="81"/>
      <c r="F37" s="81"/>
      <c r="G37" s="81"/>
      <c r="H37" s="91"/>
      <c r="I37" s="91"/>
      <c r="J37" s="83"/>
      <c r="K37" s="81"/>
      <c r="L37" s="81"/>
      <c r="M37" s="81"/>
    </row>
    <row r="38" spans="4:13" ht="18.75" x14ac:dyDescent="0.3">
      <c r="D38" s="81"/>
      <c r="E38" s="81"/>
      <c r="F38" s="81"/>
      <c r="G38" s="81"/>
      <c r="H38" s="91"/>
      <c r="I38" s="91"/>
      <c r="J38" s="83"/>
      <c r="K38" s="81"/>
      <c r="L38" s="81"/>
      <c r="M38" s="81"/>
    </row>
    <row r="39" spans="4:13" ht="18.75" x14ac:dyDescent="0.3">
      <c r="D39" s="81"/>
      <c r="E39" s="81"/>
      <c r="F39" s="81"/>
      <c r="G39" s="81"/>
      <c r="H39" s="91"/>
      <c r="I39" s="91"/>
      <c r="J39" s="83"/>
      <c r="K39" s="81"/>
      <c r="L39" s="81"/>
      <c r="M39" s="81"/>
    </row>
    <row r="40" spans="4:13" ht="18.75" x14ac:dyDescent="0.3">
      <c r="D40" s="81"/>
      <c r="E40" s="81"/>
      <c r="F40" s="81"/>
      <c r="G40" s="1395"/>
      <c r="H40" s="1395"/>
      <c r="I40" s="1395"/>
      <c r="J40" s="1395"/>
      <c r="K40" s="81"/>
      <c r="L40" s="81"/>
      <c r="M40" s="81"/>
    </row>
    <row r="41" spans="4:13" ht="18.75" x14ac:dyDescent="0.3">
      <c r="D41" s="81"/>
      <c r="E41" s="81"/>
      <c r="F41" s="81"/>
      <c r="G41" s="81"/>
      <c r="H41" s="82"/>
      <c r="I41" s="82"/>
      <c r="J41" s="83"/>
      <c r="K41" s="81"/>
      <c r="L41" s="81"/>
      <c r="M41" s="81"/>
    </row>
  </sheetData>
  <mergeCells count="28">
    <mergeCell ref="B11:D11"/>
    <mergeCell ref="B12:D15"/>
    <mergeCell ref="B16:D18"/>
    <mergeCell ref="B19:D21"/>
    <mergeCell ref="G40:J40"/>
    <mergeCell ref="G35:J35"/>
    <mergeCell ref="K27:L27"/>
    <mergeCell ref="K31:L31"/>
    <mergeCell ref="K32:L32"/>
    <mergeCell ref="B22:G22"/>
    <mergeCell ref="D27:E27"/>
    <mergeCell ref="D31:E31"/>
    <mergeCell ref="D32:E32"/>
    <mergeCell ref="K25:L25"/>
    <mergeCell ref="B9:D10"/>
    <mergeCell ref="L7:M7"/>
    <mergeCell ref="N7:N8"/>
    <mergeCell ref="O7:O8"/>
    <mergeCell ref="A1:O1"/>
    <mergeCell ref="A2:O2"/>
    <mergeCell ref="A3:O3"/>
    <mergeCell ref="A7:A8"/>
    <mergeCell ref="B7:D8"/>
    <mergeCell ref="E7:E8"/>
    <mergeCell ref="F7:G8"/>
    <mergeCell ref="H7:I8"/>
    <mergeCell ref="J7:J8"/>
    <mergeCell ref="K7:K8"/>
  </mergeCells>
  <pageMargins left="0.2" right="0.45" top="0.75" bottom="0.75" header="0.3" footer="0.3"/>
  <pageSetup paperSize="5" scale="75"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42"/>
  <sheetViews>
    <sheetView workbookViewId="0">
      <selection activeCell="H17" sqref="H17"/>
    </sheetView>
  </sheetViews>
  <sheetFormatPr defaultRowHeight="15" x14ac:dyDescent="0.25"/>
  <cols>
    <col min="1" max="1" width="3.5703125" customWidth="1"/>
    <col min="3" max="3" width="2" customWidth="1"/>
    <col min="4" max="4" width="34.42578125" customWidth="1"/>
    <col min="5" max="5" width="21.140625" customWidth="1"/>
    <col min="6" max="6" width="2.7109375" customWidth="1"/>
    <col min="7" max="7" width="16.85546875" customWidth="1"/>
    <col min="9" max="9" width="14.7109375" style="8" customWidth="1"/>
    <col min="10" max="10" width="12.42578125" customWidth="1"/>
    <col min="11" max="11" width="16.42578125" customWidth="1"/>
    <col min="12" max="12" width="15.42578125" customWidth="1"/>
    <col min="13" max="13" width="17.5703125" customWidth="1"/>
    <col min="16" max="17" width="11" bestFit="1" customWidth="1"/>
    <col min="18" max="18" width="10" bestFit="1" customWidth="1"/>
  </cols>
  <sheetData>
    <row r="1" spans="1:14" x14ac:dyDescent="0.25">
      <c r="A1" s="1387" t="s">
        <v>29</v>
      </c>
      <c r="B1" s="1387"/>
      <c r="C1" s="1387"/>
      <c r="D1" s="1387"/>
      <c r="E1" s="1387"/>
      <c r="F1" s="1387"/>
      <c r="G1" s="1387"/>
      <c r="H1" s="1387"/>
      <c r="I1" s="1387"/>
      <c r="J1" s="1387"/>
      <c r="K1" s="1387"/>
      <c r="L1" s="1387"/>
      <c r="M1" s="1387"/>
      <c r="N1" s="1387"/>
    </row>
    <row r="2" spans="1:14" x14ac:dyDescent="0.25">
      <c r="A2" s="1387" t="s">
        <v>15</v>
      </c>
      <c r="B2" s="1387"/>
      <c r="C2" s="1387"/>
      <c r="D2" s="1387"/>
      <c r="E2" s="1387"/>
      <c r="F2" s="1387"/>
      <c r="G2" s="1387"/>
      <c r="H2" s="1387"/>
      <c r="I2" s="1387"/>
      <c r="J2" s="1387"/>
      <c r="K2" s="1387"/>
      <c r="L2" s="1387"/>
      <c r="M2" s="1387"/>
      <c r="N2" s="1387"/>
    </row>
    <row r="3" spans="1:14" x14ac:dyDescent="0.25">
      <c r="A3" s="1387" t="s">
        <v>30</v>
      </c>
      <c r="B3" s="1387"/>
      <c r="C3" s="1387"/>
      <c r="D3" s="1387"/>
      <c r="E3" s="1387"/>
      <c r="F3" s="1387"/>
      <c r="G3" s="1387"/>
      <c r="H3" s="1387"/>
      <c r="I3" s="1387"/>
      <c r="J3" s="1387"/>
      <c r="K3" s="1387"/>
      <c r="L3" s="1387"/>
      <c r="M3" s="1387"/>
      <c r="N3" s="1387"/>
    </row>
    <row r="5" spans="1:14" x14ac:dyDescent="0.25">
      <c r="A5" s="5" t="s">
        <v>0</v>
      </c>
      <c r="B5" s="5"/>
      <c r="C5" s="21" t="s">
        <v>1</v>
      </c>
      <c r="D5" s="5" t="s">
        <v>2</v>
      </c>
    </row>
    <row r="7" spans="1:14" x14ac:dyDescent="0.25">
      <c r="A7" s="1388" t="s">
        <v>3</v>
      </c>
      <c r="B7" s="1388" t="s">
        <v>4</v>
      </c>
      <c r="C7" s="1388"/>
      <c r="D7" s="1388"/>
      <c r="E7" s="1388" t="s">
        <v>5</v>
      </c>
      <c r="F7" s="1389" t="s">
        <v>6</v>
      </c>
      <c r="G7" s="1390"/>
      <c r="H7" s="1388" t="s">
        <v>7</v>
      </c>
      <c r="I7" s="1393" t="s">
        <v>8</v>
      </c>
      <c r="J7" s="1388" t="s">
        <v>9</v>
      </c>
      <c r="K7" s="1394" t="s">
        <v>10</v>
      </c>
      <c r="L7" s="1394"/>
      <c r="M7" s="1388" t="s">
        <v>13</v>
      </c>
      <c r="N7" s="1388" t="s">
        <v>14</v>
      </c>
    </row>
    <row r="8" spans="1:14" x14ac:dyDescent="0.25">
      <c r="A8" s="1388"/>
      <c r="B8" s="1388"/>
      <c r="C8" s="1388"/>
      <c r="D8" s="1388"/>
      <c r="E8" s="1388"/>
      <c r="F8" s="1391"/>
      <c r="G8" s="1392"/>
      <c r="H8" s="1388"/>
      <c r="I8" s="1393"/>
      <c r="J8" s="1388"/>
      <c r="K8" s="20" t="s">
        <v>11</v>
      </c>
      <c r="L8" s="20" t="s">
        <v>12</v>
      </c>
      <c r="M8" s="1388"/>
      <c r="N8" s="1388"/>
    </row>
    <row r="9" spans="1:14" x14ac:dyDescent="0.25">
      <c r="A9" s="1"/>
      <c r="B9" s="1400"/>
      <c r="C9" s="1400"/>
      <c r="D9" s="1400"/>
      <c r="E9" s="1"/>
      <c r="F9" s="1401"/>
      <c r="G9" s="1402"/>
      <c r="H9" s="1"/>
      <c r="I9" s="9"/>
      <c r="J9" s="1"/>
      <c r="K9" s="1"/>
      <c r="L9" s="1"/>
      <c r="M9" s="1"/>
      <c r="N9" s="1"/>
    </row>
    <row r="10" spans="1:14" x14ac:dyDescent="0.25">
      <c r="A10" s="7">
        <v>1</v>
      </c>
      <c r="B10" s="1728" t="s">
        <v>16</v>
      </c>
      <c r="C10" s="1728"/>
      <c r="D10" s="1728"/>
      <c r="E10" s="2"/>
      <c r="F10" s="1412"/>
      <c r="G10" s="1413"/>
      <c r="H10" s="2"/>
      <c r="I10" s="10"/>
      <c r="J10" s="2"/>
      <c r="K10" s="2"/>
      <c r="L10" s="2"/>
      <c r="M10" s="2"/>
      <c r="N10" s="2"/>
    </row>
    <row r="11" spans="1:14" x14ac:dyDescent="0.25">
      <c r="A11" s="7"/>
      <c r="B11" s="1728" t="s">
        <v>17</v>
      </c>
      <c r="C11" s="1728"/>
      <c r="D11" s="1728"/>
      <c r="E11" s="2"/>
      <c r="F11" s="1412"/>
      <c r="G11" s="1413"/>
      <c r="H11" s="2"/>
      <c r="I11" s="10"/>
      <c r="J11" s="2"/>
      <c r="K11" s="2"/>
      <c r="L11" s="2"/>
      <c r="M11" s="2"/>
      <c r="N11" s="2"/>
    </row>
    <row r="12" spans="1:14" x14ac:dyDescent="0.25">
      <c r="A12" s="7"/>
      <c r="B12" s="1728" t="s">
        <v>18</v>
      </c>
      <c r="C12" s="1728"/>
      <c r="D12" s="1728"/>
      <c r="E12" s="2"/>
      <c r="F12" s="1412"/>
      <c r="G12" s="1413"/>
      <c r="H12" s="2"/>
      <c r="I12" s="10"/>
      <c r="J12" s="2"/>
      <c r="K12" s="2"/>
      <c r="L12" s="2"/>
      <c r="M12" s="2"/>
      <c r="N12" s="2"/>
    </row>
    <row r="13" spans="1:14" x14ac:dyDescent="0.25">
      <c r="A13" s="7"/>
      <c r="B13" s="1728"/>
      <c r="C13" s="1728"/>
      <c r="D13" s="1728"/>
      <c r="E13" s="2"/>
      <c r="F13" s="1412"/>
      <c r="G13" s="1413"/>
      <c r="H13" s="2"/>
      <c r="I13" s="10"/>
      <c r="J13" s="12"/>
      <c r="K13" s="10"/>
      <c r="L13" s="12"/>
      <c r="M13" s="2"/>
      <c r="N13" s="2"/>
    </row>
    <row r="14" spans="1:14" x14ac:dyDescent="0.25">
      <c r="A14" s="7"/>
      <c r="B14" s="17"/>
      <c r="C14" s="18"/>
      <c r="D14" s="19"/>
      <c r="E14" s="2"/>
      <c r="F14" s="14"/>
      <c r="G14" s="16"/>
      <c r="H14" s="2"/>
      <c r="I14" s="10"/>
      <c r="J14" s="12"/>
      <c r="K14" s="10"/>
      <c r="L14" s="12"/>
      <c r="M14" s="2"/>
      <c r="N14" s="2"/>
    </row>
    <row r="15" spans="1:14" x14ac:dyDescent="0.25">
      <c r="A15" s="7"/>
      <c r="B15" s="17"/>
      <c r="C15" s="18"/>
      <c r="D15" s="19"/>
      <c r="E15" s="2"/>
      <c r="F15" s="14"/>
      <c r="G15" s="16"/>
      <c r="H15" s="2"/>
      <c r="I15" s="10"/>
      <c r="J15" s="12"/>
      <c r="K15" s="10"/>
      <c r="L15" s="12"/>
      <c r="M15" s="2"/>
      <c r="N15" s="2"/>
    </row>
    <row r="16" spans="1:14" x14ac:dyDescent="0.25">
      <c r="A16" s="7"/>
      <c r="B16" s="1728"/>
      <c r="C16" s="1728"/>
      <c r="D16" s="1728"/>
      <c r="E16" s="2"/>
      <c r="F16" s="14"/>
      <c r="G16" s="16"/>
      <c r="H16" s="2"/>
      <c r="I16" s="10"/>
      <c r="J16" s="12"/>
      <c r="K16" s="10"/>
      <c r="L16" s="12"/>
      <c r="M16" s="2"/>
      <c r="N16" s="2"/>
    </row>
    <row r="17" spans="1:14" x14ac:dyDescent="0.25">
      <c r="A17" s="7">
        <v>2</v>
      </c>
      <c r="B17" s="1728" t="s">
        <v>19</v>
      </c>
      <c r="C17" s="1728"/>
      <c r="D17" s="1728"/>
      <c r="E17" s="2"/>
      <c r="F17" s="1412"/>
      <c r="G17" s="1413"/>
      <c r="H17" s="2"/>
      <c r="I17" s="10"/>
      <c r="J17" s="2"/>
      <c r="K17" s="2"/>
      <c r="L17" s="2"/>
      <c r="M17" s="2"/>
      <c r="N17" s="2"/>
    </row>
    <row r="18" spans="1:14" x14ac:dyDescent="0.25">
      <c r="A18" s="7"/>
      <c r="B18" s="1728" t="s">
        <v>20</v>
      </c>
      <c r="C18" s="1728"/>
      <c r="D18" s="1728"/>
      <c r="E18" s="2"/>
      <c r="F18" s="1412"/>
      <c r="G18" s="1413"/>
      <c r="H18" s="2"/>
      <c r="I18" s="10"/>
      <c r="J18" s="2"/>
      <c r="K18" s="2"/>
      <c r="L18" s="2"/>
      <c r="M18" s="2"/>
      <c r="N18" s="2"/>
    </row>
    <row r="19" spans="1:14" x14ac:dyDescent="0.25">
      <c r="A19" s="7"/>
      <c r="B19" s="1728" t="s">
        <v>21</v>
      </c>
      <c r="C19" s="1728"/>
      <c r="D19" s="1728"/>
      <c r="E19" s="2"/>
      <c r="F19" s="1412"/>
      <c r="G19" s="1413"/>
      <c r="H19" s="2"/>
      <c r="I19" s="10"/>
      <c r="J19" s="2"/>
      <c r="K19" s="2"/>
      <c r="L19" s="2"/>
      <c r="M19" s="2"/>
      <c r="N19" s="2"/>
    </row>
    <row r="20" spans="1:14" x14ac:dyDescent="0.25">
      <c r="A20" s="7"/>
      <c r="B20" s="17"/>
      <c r="C20" s="18"/>
      <c r="D20" s="19"/>
      <c r="E20" s="2"/>
      <c r="F20" s="14"/>
      <c r="G20" s="16"/>
      <c r="H20" s="2"/>
      <c r="I20" s="10"/>
      <c r="J20" s="2"/>
      <c r="K20" s="2"/>
      <c r="L20" s="2"/>
      <c r="M20" s="2"/>
      <c r="N20" s="2"/>
    </row>
    <row r="21" spans="1:14" x14ac:dyDescent="0.25">
      <c r="A21" s="7"/>
      <c r="B21" s="17"/>
      <c r="C21" s="18"/>
      <c r="D21" s="19"/>
      <c r="E21" s="2"/>
      <c r="F21" s="14"/>
      <c r="G21" s="16"/>
      <c r="H21" s="2"/>
      <c r="I21" s="10"/>
      <c r="J21" s="2"/>
      <c r="K21" s="2"/>
      <c r="L21" s="2"/>
      <c r="M21" s="2"/>
      <c r="N21" s="2"/>
    </row>
    <row r="22" spans="1:14" x14ac:dyDescent="0.25">
      <c r="A22" s="7"/>
      <c r="B22" s="17"/>
      <c r="C22" s="18"/>
      <c r="D22" s="19"/>
      <c r="E22" s="2"/>
      <c r="F22" s="14"/>
      <c r="G22" s="16"/>
      <c r="H22" s="2"/>
      <c r="I22" s="10"/>
      <c r="J22" s="2"/>
      <c r="K22" s="2"/>
      <c r="L22" s="2"/>
      <c r="M22" s="2"/>
      <c r="N22" s="2"/>
    </row>
    <row r="23" spans="1:14" x14ac:dyDescent="0.25">
      <c r="A23" s="7"/>
      <c r="B23" s="17"/>
      <c r="C23" s="18"/>
      <c r="D23" s="19"/>
      <c r="E23" s="2"/>
      <c r="F23" s="14"/>
      <c r="G23" s="16"/>
      <c r="H23" s="2"/>
      <c r="I23" s="10"/>
      <c r="J23" s="2"/>
      <c r="K23" s="2"/>
      <c r="L23" s="2"/>
      <c r="M23" s="2"/>
      <c r="N23" s="2"/>
    </row>
    <row r="24" spans="1:14" x14ac:dyDescent="0.25">
      <c r="A24" s="7">
        <v>3</v>
      </c>
      <c r="B24" s="1728" t="s">
        <v>26</v>
      </c>
      <c r="C24" s="1728"/>
      <c r="D24" s="1728"/>
      <c r="E24" s="2"/>
      <c r="F24" s="1412"/>
      <c r="G24" s="1413"/>
      <c r="H24" s="2"/>
      <c r="I24" s="10"/>
      <c r="J24" s="2"/>
      <c r="K24" s="2"/>
      <c r="L24" s="2"/>
      <c r="M24" s="2"/>
      <c r="N24" s="2"/>
    </row>
    <row r="25" spans="1:14" x14ac:dyDescent="0.25">
      <c r="A25" s="2"/>
      <c r="B25" s="1728" t="s">
        <v>27</v>
      </c>
      <c r="C25" s="1728"/>
      <c r="D25" s="1728"/>
      <c r="E25" s="2"/>
      <c r="F25" s="1412"/>
      <c r="G25" s="1413"/>
      <c r="H25" s="2"/>
      <c r="I25" s="10"/>
      <c r="J25" s="2"/>
      <c r="K25" s="2"/>
      <c r="L25" s="2"/>
      <c r="M25" s="2"/>
      <c r="N25" s="2"/>
    </row>
    <row r="26" spans="1:14" x14ac:dyDescent="0.25">
      <c r="A26" s="2"/>
      <c r="B26" s="1728" t="s">
        <v>28</v>
      </c>
      <c r="C26" s="1728"/>
      <c r="D26" s="1728"/>
      <c r="E26" s="2"/>
      <c r="F26" s="1412"/>
      <c r="G26" s="1413"/>
      <c r="H26" s="2"/>
      <c r="I26" s="10"/>
      <c r="J26" s="2"/>
      <c r="K26" s="2"/>
      <c r="L26" s="2"/>
      <c r="M26" s="2"/>
      <c r="N26" s="2"/>
    </row>
    <row r="27" spans="1:14" x14ac:dyDescent="0.25">
      <c r="A27" s="2"/>
      <c r="B27" s="1416"/>
      <c r="C27" s="1416"/>
      <c r="D27" s="1416"/>
      <c r="E27" s="2"/>
      <c r="F27" s="14"/>
      <c r="G27" s="16"/>
      <c r="H27" s="2"/>
      <c r="I27" s="10"/>
      <c r="J27" s="12"/>
      <c r="K27" s="10"/>
      <c r="L27" s="12"/>
      <c r="M27" s="2"/>
      <c r="N27" s="2"/>
    </row>
    <row r="28" spans="1:14" x14ac:dyDescent="0.25">
      <c r="A28" s="2"/>
      <c r="B28" s="1416"/>
      <c r="C28" s="1416"/>
      <c r="D28" s="1416"/>
      <c r="E28" s="2"/>
      <c r="F28" s="1412"/>
      <c r="G28" s="1413"/>
      <c r="H28" s="2"/>
      <c r="I28" s="10"/>
      <c r="J28" s="12"/>
      <c r="K28" s="10"/>
      <c r="L28" s="12"/>
      <c r="M28" s="2"/>
      <c r="N28" s="2"/>
    </row>
    <row r="29" spans="1:14" x14ac:dyDescent="0.25">
      <c r="A29" s="2"/>
      <c r="B29" s="1416"/>
      <c r="C29" s="1416"/>
      <c r="D29" s="1416"/>
      <c r="E29" s="2"/>
      <c r="F29" s="1412"/>
      <c r="G29" s="1413"/>
      <c r="H29" s="2"/>
      <c r="I29" s="10"/>
      <c r="J29" s="12"/>
      <c r="K29" s="10"/>
      <c r="L29" s="12"/>
      <c r="M29" s="2"/>
      <c r="N29" s="2"/>
    </row>
    <row r="30" spans="1:14" x14ac:dyDescent="0.25">
      <c r="A30" s="2"/>
      <c r="B30" s="1416"/>
      <c r="C30" s="1416"/>
      <c r="D30" s="1416"/>
      <c r="E30" s="2"/>
      <c r="F30" s="1412"/>
      <c r="G30" s="1413"/>
      <c r="H30" s="2"/>
      <c r="I30" s="10"/>
      <c r="J30" s="12"/>
      <c r="K30" s="10"/>
      <c r="L30" s="12"/>
      <c r="M30" s="2"/>
      <c r="N30" s="2"/>
    </row>
    <row r="31" spans="1:14" x14ac:dyDescent="0.25">
      <c r="A31" s="2">
        <v>4</v>
      </c>
      <c r="B31" s="1465" t="s">
        <v>24</v>
      </c>
      <c r="C31" s="1466"/>
      <c r="D31" s="1467"/>
      <c r="E31" s="2"/>
      <c r="F31" s="1412"/>
      <c r="G31" s="1413"/>
      <c r="H31" s="2"/>
      <c r="I31" s="10"/>
      <c r="J31" s="2"/>
      <c r="K31" s="2"/>
      <c r="L31" s="2"/>
      <c r="M31" s="2"/>
      <c r="N31" s="2"/>
    </row>
    <row r="32" spans="1:14" x14ac:dyDescent="0.25">
      <c r="A32" s="2"/>
      <c r="B32" s="1465" t="s">
        <v>25</v>
      </c>
      <c r="C32" s="1466"/>
      <c r="D32" s="1467"/>
      <c r="E32" s="2"/>
      <c r="F32" s="1412"/>
      <c r="G32" s="1413"/>
      <c r="H32" s="2"/>
      <c r="I32" s="10"/>
      <c r="J32" s="2"/>
      <c r="K32" s="2"/>
      <c r="L32" s="2"/>
      <c r="M32" s="2"/>
      <c r="N32" s="2"/>
    </row>
    <row r="33" spans="1:14" x14ac:dyDescent="0.25">
      <c r="A33" s="2"/>
      <c r="B33" s="1412"/>
      <c r="C33" s="1479"/>
      <c r="D33" s="1413"/>
      <c r="E33" s="2"/>
      <c r="F33" s="1412"/>
      <c r="G33" s="1413"/>
      <c r="H33" s="2"/>
      <c r="I33" s="10"/>
      <c r="J33" s="12"/>
      <c r="K33" s="10"/>
      <c r="L33" s="12"/>
      <c r="M33" s="2"/>
      <c r="N33" s="2"/>
    </row>
    <row r="34" spans="1:14" x14ac:dyDescent="0.25">
      <c r="A34" s="2"/>
      <c r="B34" s="14"/>
      <c r="C34" s="15"/>
      <c r="D34" s="16"/>
      <c r="E34" s="2"/>
      <c r="F34" s="14"/>
      <c r="G34" s="16"/>
      <c r="H34" s="2"/>
      <c r="I34" s="10"/>
      <c r="J34" s="12"/>
      <c r="K34" s="10"/>
      <c r="L34" s="12"/>
      <c r="M34" s="2"/>
      <c r="N34" s="2"/>
    </row>
    <row r="35" spans="1:14" x14ac:dyDescent="0.25">
      <c r="A35" s="2"/>
      <c r="B35" s="14"/>
      <c r="C35" s="15"/>
      <c r="D35" s="16"/>
      <c r="E35" s="2"/>
      <c r="F35" s="14"/>
      <c r="G35" s="16"/>
      <c r="H35" s="2"/>
      <c r="I35" s="10"/>
      <c r="J35" s="12"/>
      <c r="K35" s="10"/>
      <c r="L35" s="12"/>
      <c r="M35" s="2"/>
      <c r="N35" s="2"/>
    </row>
    <row r="36" spans="1:14" x14ac:dyDescent="0.25">
      <c r="A36" s="2"/>
      <c r="B36" s="14"/>
      <c r="C36" s="15"/>
      <c r="D36" s="16"/>
      <c r="E36" s="2"/>
      <c r="F36" s="14"/>
      <c r="G36" s="16"/>
      <c r="H36" s="2"/>
      <c r="I36" s="10"/>
      <c r="J36" s="12"/>
      <c r="K36" s="10"/>
      <c r="L36" s="12"/>
      <c r="M36" s="2"/>
      <c r="N36" s="2"/>
    </row>
    <row r="37" spans="1:14" x14ac:dyDescent="0.25">
      <c r="A37" s="22">
        <v>5</v>
      </c>
      <c r="B37" s="1465" t="s">
        <v>23</v>
      </c>
      <c r="C37" s="1466"/>
      <c r="D37" s="1467"/>
      <c r="E37" s="2"/>
      <c r="F37" s="14"/>
      <c r="G37" s="16"/>
      <c r="H37" s="2"/>
      <c r="I37" s="10"/>
      <c r="J37" s="12"/>
      <c r="K37" s="10"/>
      <c r="L37" s="12"/>
      <c r="M37" s="2"/>
      <c r="N37" s="2"/>
    </row>
    <row r="38" spans="1:14" x14ac:dyDescent="0.25">
      <c r="A38" s="2"/>
      <c r="B38" s="1465" t="s">
        <v>22</v>
      </c>
      <c r="C38" s="1466"/>
      <c r="D38" s="1467"/>
      <c r="E38" s="2"/>
      <c r="F38" s="14"/>
      <c r="G38" s="16"/>
      <c r="H38" s="2"/>
      <c r="I38" s="10"/>
      <c r="J38" s="12"/>
      <c r="K38" s="10"/>
      <c r="L38" s="12"/>
      <c r="M38" s="2"/>
      <c r="N38" s="2"/>
    </row>
    <row r="39" spans="1:14" x14ac:dyDescent="0.25">
      <c r="A39" s="2"/>
      <c r="B39" s="1412"/>
      <c r="C39" s="1479"/>
      <c r="D39" s="1413"/>
      <c r="E39" s="2"/>
      <c r="F39" s="1412"/>
      <c r="G39" s="1413"/>
      <c r="H39" s="2"/>
      <c r="I39" s="10"/>
      <c r="J39" s="12"/>
      <c r="K39" s="10"/>
      <c r="L39" s="12"/>
      <c r="M39" s="2"/>
      <c r="N39" s="2"/>
    </row>
    <row r="40" spans="1:14" x14ac:dyDescent="0.25">
      <c r="A40" s="2"/>
      <c r="B40" s="14"/>
      <c r="C40" s="15"/>
      <c r="D40" s="16"/>
      <c r="E40" s="2"/>
      <c r="F40" s="1412"/>
      <c r="G40" s="1413"/>
      <c r="H40" s="2"/>
      <c r="I40" s="10"/>
      <c r="J40" s="12"/>
      <c r="K40" s="10"/>
      <c r="L40" s="12"/>
      <c r="M40" s="2"/>
      <c r="N40" s="2"/>
    </row>
    <row r="41" spans="1:14" x14ac:dyDescent="0.25">
      <c r="A41" s="2"/>
      <c r="B41" s="1412"/>
      <c r="C41" s="1479"/>
      <c r="D41" s="1413"/>
      <c r="E41" s="2"/>
      <c r="F41" s="1412"/>
      <c r="G41" s="1413"/>
      <c r="H41" s="3"/>
      <c r="I41" s="11"/>
      <c r="J41" s="3"/>
      <c r="K41" s="3"/>
      <c r="L41" s="3"/>
      <c r="M41" s="3"/>
      <c r="N41" s="3"/>
    </row>
    <row r="42" spans="1:14" x14ac:dyDescent="0.25">
      <c r="A42" s="3"/>
      <c r="B42" s="1409" t="s">
        <v>9</v>
      </c>
      <c r="C42" s="1410"/>
      <c r="D42" s="1410"/>
      <c r="E42" s="1410"/>
      <c r="F42" s="1410"/>
      <c r="G42" s="1411"/>
      <c r="H42" s="3"/>
      <c r="I42" s="11"/>
      <c r="J42" s="13">
        <f>SUM(J13:J41)</f>
        <v>0</v>
      </c>
      <c r="K42" s="13">
        <f>SUM(K13:K41)</f>
        <v>0</v>
      </c>
      <c r="L42" s="13">
        <f>SUM(L13:L41)</f>
        <v>0</v>
      </c>
      <c r="M42" s="3"/>
      <c r="N42" s="3"/>
    </row>
  </sheetData>
  <mergeCells count="57">
    <mergeCell ref="B9:D9"/>
    <mergeCell ref="A1:N1"/>
    <mergeCell ref="A2:N2"/>
    <mergeCell ref="A3:N3"/>
    <mergeCell ref="A7:A8"/>
    <mergeCell ref="B7:D8"/>
    <mergeCell ref="E7:E8"/>
    <mergeCell ref="F7:G8"/>
    <mergeCell ref="H7:H8"/>
    <mergeCell ref="I7:I8"/>
    <mergeCell ref="J7:J8"/>
    <mergeCell ref="K7:L7"/>
    <mergeCell ref="M7:M8"/>
    <mergeCell ref="N7:N8"/>
    <mergeCell ref="F9:G9"/>
    <mergeCell ref="F19:G19"/>
    <mergeCell ref="B11:D11"/>
    <mergeCell ref="F11:G11"/>
    <mergeCell ref="B12:D12"/>
    <mergeCell ref="F12:G12"/>
    <mergeCell ref="B13:D13"/>
    <mergeCell ref="F13:G13"/>
    <mergeCell ref="B16:D16"/>
    <mergeCell ref="B17:D17"/>
    <mergeCell ref="F17:G17"/>
    <mergeCell ref="B18:D18"/>
    <mergeCell ref="F18:G18"/>
    <mergeCell ref="B10:D10"/>
    <mergeCell ref="F10:G10"/>
    <mergeCell ref="B30:D30"/>
    <mergeCell ref="F30:G30"/>
    <mergeCell ref="B24:D24"/>
    <mergeCell ref="F24:G24"/>
    <mergeCell ref="B25:D25"/>
    <mergeCell ref="F25:G25"/>
    <mergeCell ref="B26:D26"/>
    <mergeCell ref="F26:G26"/>
    <mergeCell ref="B27:D27"/>
    <mergeCell ref="B28:D28"/>
    <mergeCell ref="F28:G28"/>
    <mergeCell ref="B29:D29"/>
    <mergeCell ref="F29:G29"/>
    <mergeCell ref="B19:D19"/>
    <mergeCell ref="B31:D31"/>
    <mergeCell ref="F31:G31"/>
    <mergeCell ref="B32:D32"/>
    <mergeCell ref="F32:G32"/>
    <mergeCell ref="B33:D33"/>
    <mergeCell ref="F33:G33"/>
    <mergeCell ref="B42:G42"/>
    <mergeCell ref="B37:D37"/>
    <mergeCell ref="B38:D38"/>
    <mergeCell ref="B39:D39"/>
    <mergeCell ref="F39:G39"/>
    <mergeCell ref="F40:G40"/>
    <mergeCell ref="B41:D41"/>
    <mergeCell ref="F41:G4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44"/>
  <sheetViews>
    <sheetView workbookViewId="0">
      <selection activeCell="D19" sqref="D19"/>
    </sheetView>
  </sheetViews>
  <sheetFormatPr defaultRowHeight="15" x14ac:dyDescent="0.25"/>
  <cols>
    <col min="11" max="11" width="16.7109375" customWidth="1"/>
    <col min="12" max="12" width="17.28515625" customWidth="1"/>
  </cols>
  <sheetData>
    <row r="1" spans="1:12" x14ac:dyDescent="0.25">
      <c r="A1" s="661">
        <v>5</v>
      </c>
      <c r="B1" s="662">
        <v>2</v>
      </c>
      <c r="C1" s="662">
        <v>2</v>
      </c>
      <c r="D1" s="661">
        <v>23</v>
      </c>
      <c r="E1" s="662" t="s">
        <v>314</v>
      </c>
      <c r="F1" s="1729" t="s">
        <v>315</v>
      </c>
      <c r="G1" s="1730"/>
      <c r="H1" s="1730"/>
      <c r="I1" s="663"/>
      <c r="J1" s="664"/>
      <c r="K1" s="665"/>
      <c r="L1" s="666">
        <f>L2+L20+L26+L40</f>
        <v>947150000</v>
      </c>
    </row>
    <row r="2" spans="1:12" x14ac:dyDescent="0.25">
      <c r="A2" s="667"/>
      <c r="B2" s="668"/>
      <c r="C2" s="668"/>
      <c r="D2" s="667"/>
      <c r="E2" s="667"/>
      <c r="F2" s="1696" t="s">
        <v>316</v>
      </c>
      <c r="G2" s="1697"/>
      <c r="H2" s="1698"/>
      <c r="I2" s="667">
        <f>I3+I8+I11+I16+I13+I18</f>
        <v>79</v>
      </c>
      <c r="J2" s="667" t="s">
        <v>42</v>
      </c>
      <c r="K2" s="669">
        <v>5850000</v>
      </c>
      <c r="L2" s="670">
        <f>L3+L8+L11+L16+L13+L18</f>
        <v>462150000</v>
      </c>
    </row>
    <row r="3" spans="1:12" x14ac:dyDescent="0.25">
      <c r="A3" s="667"/>
      <c r="B3" s="668"/>
      <c r="C3" s="668"/>
      <c r="D3" s="667"/>
      <c r="E3" s="667"/>
      <c r="F3" s="671" t="s">
        <v>317</v>
      </c>
      <c r="G3" s="672"/>
      <c r="H3" s="673"/>
      <c r="I3" s="667">
        <f>SUM(I4:I7)</f>
        <v>20</v>
      </c>
      <c r="J3" s="667" t="s">
        <v>42</v>
      </c>
      <c r="K3" s="669">
        <v>5850000</v>
      </c>
      <c r="L3" s="670">
        <f t="shared" ref="L3:L12" si="0">K3*I3</f>
        <v>117000000</v>
      </c>
    </row>
    <row r="4" spans="1:12" x14ac:dyDescent="0.25">
      <c r="A4" s="667"/>
      <c r="B4" s="668"/>
      <c r="C4" s="668"/>
      <c r="D4" s="667"/>
      <c r="E4" s="667"/>
      <c r="F4" s="674" t="s">
        <v>318</v>
      </c>
      <c r="G4" s="675"/>
      <c r="H4" s="676"/>
      <c r="I4" s="677">
        <v>5</v>
      </c>
      <c r="J4" s="677" t="s">
        <v>42</v>
      </c>
      <c r="K4" s="678">
        <v>5850000</v>
      </c>
      <c r="L4" s="679">
        <f t="shared" si="0"/>
        <v>29250000</v>
      </c>
    </row>
    <row r="5" spans="1:12" x14ac:dyDescent="0.25">
      <c r="A5" s="667"/>
      <c r="B5" s="668"/>
      <c r="C5" s="668"/>
      <c r="D5" s="667"/>
      <c r="E5" s="667"/>
      <c r="F5" s="674" t="s">
        <v>319</v>
      </c>
      <c r="G5" s="675"/>
      <c r="H5" s="676"/>
      <c r="I5" s="677">
        <v>5</v>
      </c>
      <c r="J5" s="677" t="s">
        <v>42</v>
      </c>
      <c r="K5" s="678">
        <v>5850000</v>
      </c>
      <c r="L5" s="679">
        <f t="shared" si="0"/>
        <v>29250000</v>
      </c>
    </row>
    <row r="6" spans="1:12" x14ac:dyDescent="0.25">
      <c r="A6" s="667"/>
      <c r="B6" s="668"/>
      <c r="C6" s="668"/>
      <c r="D6" s="667"/>
      <c r="E6" s="667"/>
      <c r="F6" s="674" t="s">
        <v>320</v>
      </c>
      <c r="G6" s="675"/>
      <c r="H6" s="676"/>
      <c r="I6" s="677">
        <v>5</v>
      </c>
      <c r="J6" s="677" t="s">
        <v>42</v>
      </c>
      <c r="K6" s="678">
        <v>5850000</v>
      </c>
      <c r="L6" s="679">
        <f t="shared" si="0"/>
        <v>29250000</v>
      </c>
    </row>
    <row r="7" spans="1:12" x14ac:dyDescent="0.25">
      <c r="A7" s="667"/>
      <c r="B7" s="668"/>
      <c r="C7" s="668"/>
      <c r="D7" s="667"/>
      <c r="E7" s="667"/>
      <c r="F7" s="674" t="s">
        <v>321</v>
      </c>
      <c r="G7" s="675"/>
      <c r="H7" s="676"/>
      <c r="I7" s="677">
        <v>5</v>
      </c>
      <c r="J7" s="677" t="s">
        <v>42</v>
      </c>
      <c r="K7" s="678">
        <v>5850000</v>
      </c>
      <c r="L7" s="679">
        <f t="shared" si="0"/>
        <v>29250000</v>
      </c>
    </row>
    <row r="8" spans="1:12" x14ac:dyDescent="0.25">
      <c r="A8" s="667"/>
      <c r="B8" s="668"/>
      <c r="C8" s="668"/>
      <c r="D8" s="667"/>
      <c r="E8" s="667"/>
      <c r="F8" s="671" t="s">
        <v>322</v>
      </c>
      <c r="G8" s="672"/>
      <c r="H8" s="673"/>
      <c r="I8" s="667">
        <f>SUM(I9:I10)</f>
        <v>14</v>
      </c>
      <c r="J8" s="667" t="s">
        <v>42</v>
      </c>
      <c r="K8" s="669">
        <v>5850000</v>
      </c>
      <c r="L8" s="670">
        <f t="shared" si="0"/>
        <v>81900000</v>
      </c>
    </row>
    <row r="9" spans="1:12" x14ac:dyDescent="0.25">
      <c r="A9" s="667"/>
      <c r="B9" s="668"/>
      <c r="C9" s="668"/>
      <c r="D9" s="667"/>
      <c r="E9" s="667"/>
      <c r="F9" s="674" t="s">
        <v>323</v>
      </c>
      <c r="G9" s="675"/>
      <c r="H9" s="676"/>
      <c r="I9" s="677">
        <v>7</v>
      </c>
      <c r="J9" s="677" t="s">
        <v>42</v>
      </c>
      <c r="K9" s="678">
        <v>5850000</v>
      </c>
      <c r="L9" s="679">
        <f t="shared" si="0"/>
        <v>40950000</v>
      </c>
    </row>
    <row r="10" spans="1:12" x14ac:dyDescent="0.25">
      <c r="A10" s="667"/>
      <c r="B10" s="668"/>
      <c r="C10" s="668"/>
      <c r="D10" s="667"/>
      <c r="E10" s="667"/>
      <c r="F10" s="674" t="s">
        <v>324</v>
      </c>
      <c r="G10" s="675"/>
      <c r="H10" s="676"/>
      <c r="I10" s="677">
        <v>7</v>
      </c>
      <c r="J10" s="677" t="s">
        <v>42</v>
      </c>
      <c r="K10" s="678">
        <v>5850000</v>
      </c>
      <c r="L10" s="679">
        <f t="shared" si="0"/>
        <v>40950000</v>
      </c>
    </row>
    <row r="11" spans="1:12" x14ac:dyDescent="0.25">
      <c r="A11" s="667"/>
      <c r="B11" s="668"/>
      <c r="C11" s="668"/>
      <c r="D11" s="667"/>
      <c r="E11" s="667"/>
      <c r="F11" s="671" t="s">
        <v>325</v>
      </c>
      <c r="G11" s="675"/>
      <c r="H11" s="676"/>
      <c r="I11" s="667">
        <v>13</v>
      </c>
      <c r="J11" s="667" t="s">
        <v>42</v>
      </c>
      <c r="K11" s="669">
        <v>5850000</v>
      </c>
      <c r="L11" s="670">
        <f t="shared" si="0"/>
        <v>76050000</v>
      </c>
    </row>
    <row r="12" spans="1:12" x14ac:dyDescent="0.25">
      <c r="A12" s="667"/>
      <c r="B12" s="668"/>
      <c r="C12" s="668"/>
      <c r="D12" s="667"/>
      <c r="E12" s="667"/>
      <c r="F12" s="674" t="s">
        <v>326</v>
      </c>
      <c r="G12" s="675"/>
      <c r="H12" s="676"/>
      <c r="I12" s="677">
        <v>13</v>
      </c>
      <c r="J12" s="677" t="s">
        <v>42</v>
      </c>
      <c r="K12" s="678">
        <v>5850000</v>
      </c>
      <c r="L12" s="679">
        <f t="shared" si="0"/>
        <v>76050000</v>
      </c>
    </row>
    <row r="13" spans="1:12" x14ac:dyDescent="0.25">
      <c r="A13" s="667"/>
      <c r="B13" s="668"/>
      <c r="C13" s="668"/>
      <c r="D13" s="667"/>
      <c r="E13" s="667"/>
      <c r="F13" s="688" t="s">
        <v>327</v>
      </c>
      <c r="G13" s="689"/>
      <c r="H13" s="690"/>
      <c r="I13" s="691">
        <v>15</v>
      </c>
      <c r="J13" s="691" t="s">
        <v>42</v>
      </c>
      <c r="K13" s="692">
        <v>5850000</v>
      </c>
      <c r="L13" s="693">
        <f t="shared" ref="L13:L18" si="1">K13*I13</f>
        <v>87750000</v>
      </c>
    </row>
    <row r="14" spans="1:12" x14ac:dyDescent="0.25">
      <c r="A14" s="667"/>
      <c r="B14" s="668"/>
      <c r="C14" s="668"/>
      <c r="D14" s="667"/>
      <c r="E14" s="667"/>
      <c r="F14" s="694" t="s">
        <v>328</v>
      </c>
      <c r="G14" s="695"/>
      <c r="H14" s="696"/>
      <c r="I14" s="697">
        <v>10</v>
      </c>
      <c r="J14" s="697" t="s">
        <v>42</v>
      </c>
      <c r="K14" s="698">
        <v>5850000</v>
      </c>
      <c r="L14" s="699">
        <f t="shared" si="1"/>
        <v>58500000</v>
      </c>
    </row>
    <row r="15" spans="1:12" x14ac:dyDescent="0.25">
      <c r="A15" s="680"/>
      <c r="B15" s="681"/>
      <c r="C15" s="681"/>
      <c r="D15" s="680"/>
      <c r="E15" s="680"/>
      <c r="F15" s="694" t="s">
        <v>329</v>
      </c>
      <c r="G15" s="695"/>
      <c r="H15" s="696"/>
      <c r="I15" s="697">
        <v>5</v>
      </c>
      <c r="J15" s="697" t="s">
        <v>42</v>
      </c>
      <c r="K15" s="698">
        <v>5850000</v>
      </c>
      <c r="L15" s="699">
        <f t="shared" si="1"/>
        <v>29250000</v>
      </c>
    </row>
    <row r="16" spans="1:12" x14ac:dyDescent="0.25">
      <c r="A16" s="700"/>
      <c r="B16" s="701"/>
      <c r="C16" s="701"/>
      <c r="D16" s="700"/>
      <c r="E16" s="700"/>
      <c r="F16" s="671" t="s">
        <v>330</v>
      </c>
      <c r="G16" s="672"/>
      <c r="H16" s="673"/>
      <c r="I16" s="667">
        <f>I17</f>
        <v>10</v>
      </c>
      <c r="J16" s="667" t="s">
        <v>42</v>
      </c>
      <c r="K16" s="669">
        <v>5850000</v>
      </c>
      <c r="L16" s="670">
        <f t="shared" si="1"/>
        <v>58500000</v>
      </c>
    </row>
    <row r="17" spans="1:12" x14ac:dyDescent="0.25">
      <c r="A17" s="702"/>
      <c r="B17" s="703"/>
      <c r="C17" s="703"/>
      <c r="D17" s="702"/>
      <c r="E17" s="702"/>
      <c r="F17" s="682" t="s">
        <v>331</v>
      </c>
      <c r="G17" s="683"/>
      <c r="H17" s="684"/>
      <c r="I17" s="685">
        <v>10</v>
      </c>
      <c r="J17" s="685" t="s">
        <v>42</v>
      </c>
      <c r="K17" s="686">
        <v>5850000</v>
      </c>
      <c r="L17" s="687">
        <f t="shared" si="1"/>
        <v>58500000</v>
      </c>
    </row>
    <row r="18" spans="1:12" x14ac:dyDescent="0.25">
      <c r="A18" s="704"/>
      <c r="B18" s="705"/>
      <c r="C18" s="705"/>
      <c r="D18" s="704"/>
      <c r="E18" s="704"/>
      <c r="F18" s="709" t="s">
        <v>332</v>
      </c>
      <c r="G18" s="710"/>
      <c r="H18" s="711"/>
      <c r="I18" s="712">
        <v>7</v>
      </c>
      <c r="J18" s="712" t="s">
        <v>42</v>
      </c>
      <c r="K18" s="713">
        <v>5850000</v>
      </c>
      <c r="L18" s="714">
        <f t="shared" si="1"/>
        <v>40950000</v>
      </c>
    </row>
    <row r="19" spans="1:12" x14ac:dyDescent="0.25">
      <c r="A19" s="704"/>
      <c r="B19" s="705"/>
      <c r="C19" s="705"/>
      <c r="D19" s="704"/>
      <c r="E19" s="704"/>
      <c r="F19" s="694" t="s">
        <v>333</v>
      </c>
      <c r="G19" s="695"/>
      <c r="H19" s="696"/>
      <c r="I19" s="697">
        <v>7</v>
      </c>
      <c r="J19" s="697" t="s">
        <v>42</v>
      </c>
      <c r="K19" s="698">
        <v>5850000</v>
      </c>
      <c r="L19" s="699">
        <f t="shared" ref="L19" si="2">K19*I19</f>
        <v>40950000</v>
      </c>
    </row>
    <row r="20" spans="1:12" x14ac:dyDescent="0.25">
      <c r="A20" s="715"/>
      <c r="B20" s="716"/>
      <c r="C20" s="716"/>
      <c r="D20" s="715"/>
      <c r="E20" s="715"/>
      <c r="F20" s="717" t="s">
        <v>334</v>
      </c>
      <c r="G20" s="718"/>
      <c r="H20" s="718"/>
      <c r="I20" s="667">
        <f>I21+I23</f>
        <v>13</v>
      </c>
      <c r="J20" s="667" t="s">
        <v>42</v>
      </c>
      <c r="K20" s="669">
        <v>15000000</v>
      </c>
      <c r="L20" s="670">
        <f>K20*I20</f>
        <v>195000000</v>
      </c>
    </row>
    <row r="21" spans="1:12" x14ac:dyDescent="0.25">
      <c r="A21" s="715"/>
      <c r="B21" s="716"/>
      <c r="C21" s="716"/>
      <c r="D21" s="715"/>
      <c r="E21" s="715"/>
      <c r="F21" s="719" t="s">
        <v>325</v>
      </c>
      <c r="G21" s="720"/>
      <c r="H21" s="721"/>
      <c r="I21" s="722">
        <v>8</v>
      </c>
      <c r="J21" s="722" t="s">
        <v>42</v>
      </c>
      <c r="K21" s="669">
        <v>15000000</v>
      </c>
      <c r="L21" s="723">
        <f t="shared" ref="L21:L22" si="3">K21*I21</f>
        <v>120000000</v>
      </c>
    </row>
    <row r="22" spans="1:12" x14ac:dyDescent="0.25">
      <c r="A22" s="715"/>
      <c r="B22" s="716"/>
      <c r="C22" s="716"/>
      <c r="D22" s="715"/>
      <c r="E22" s="715"/>
      <c r="F22" s="674" t="s">
        <v>347</v>
      </c>
      <c r="G22" s="675"/>
      <c r="H22" s="676"/>
      <c r="I22" s="677">
        <v>8</v>
      </c>
      <c r="J22" s="677" t="s">
        <v>42</v>
      </c>
      <c r="K22" s="678">
        <v>15000000</v>
      </c>
      <c r="L22" s="679">
        <f t="shared" si="3"/>
        <v>120000000</v>
      </c>
    </row>
    <row r="23" spans="1:12" x14ac:dyDescent="0.25">
      <c r="A23" s="715"/>
      <c r="B23" s="716"/>
      <c r="C23" s="716"/>
      <c r="D23" s="715"/>
      <c r="E23" s="715"/>
      <c r="F23" s="709" t="s">
        <v>327</v>
      </c>
      <c r="G23" s="710"/>
      <c r="H23" s="711"/>
      <c r="I23" s="712">
        <v>5</v>
      </c>
      <c r="J23" s="712" t="s">
        <v>42</v>
      </c>
      <c r="K23" s="669">
        <v>15000000</v>
      </c>
      <c r="L23" s="714">
        <f>L24</f>
        <v>75000000</v>
      </c>
    </row>
    <row r="24" spans="1:12" x14ac:dyDescent="0.25">
      <c r="A24" s="715"/>
      <c r="B24" s="716"/>
      <c r="C24" s="716"/>
      <c r="D24" s="715"/>
      <c r="E24" s="715"/>
      <c r="F24" s="694" t="s">
        <v>328</v>
      </c>
      <c r="G24" s="695"/>
      <c r="H24" s="696"/>
      <c r="I24" s="697">
        <v>5</v>
      </c>
      <c r="J24" s="697" t="s">
        <v>42</v>
      </c>
      <c r="K24" s="678">
        <v>15000000</v>
      </c>
      <c r="L24" s="699">
        <f t="shared" ref="L24" si="4">K24*I24</f>
        <v>75000000</v>
      </c>
    </row>
    <row r="25" spans="1:12" x14ac:dyDescent="0.25">
      <c r="A25" s="727"/>
      <c r="B25" s="728"/>
      <c r="C25" s="728"/>
      <c r="D25" s="727"/>
      <c r="E25" s="727"/>
      <c r="F25" s="729"/>
      <c r="G25" s="730"/>
      <c r="H25" s="731"/>
      <c r="I25" s="732"/>
      <c r="J25" s="732"/>
      <c r="K25" s="733"/>
      <c r="L25" s="734"/>
    </row>
    <row r="26" spans="1:12" x14ac:dyDescent="0.25">
      <c r="A26" s="735"/>
      <c r="B26" s="736"/>
      <c r="C26" s="736"/>
      <c r="D26" s="735"/>
      <c r="E26" s="735"/>
      <c r="F26" s="737" t="s">
        <v>335</v>
      </c>
      <c r="G26" s="726"/>
      <c r="H26" s="738"/>
      <c r="I26" s="739">
        <f>I27+I33+I36</f>
        <v>8</v>
      </c>
      <c r="J26" s="739" t="s">
        <v>42</v>
      </c>
      <c r="K26" s="740">
        <v>20000000</v>
      </c>
      <c r="L26" s="741">
        <f>L27+L33+L36</f>
        <v>160000000</v>
      </c>
    </row>
    <row r="27" spans="1:12" x14ac:dyDescent="0.25">
      <c r="A27" s="715"/>
      <c r="B27" s="716"/>
      <c r="C27" s="716"/>
      <c r="D27" s="715"/>
      <c r="E27" s="715"/>
      <c r="F27" s="742" t="s">
        <v>327</v>
      </c>
      <c r="G27" s="724"/>
      <c r="H27" s="725"/>
      <c r="I27" s="743">
        <v>4</v>
      </c>
      <c r="J27" s="743" t="s">
        <v>42</v>
      </c>
      <c r="K27" s="744">
        <v>20000000</v>
      </c>
      <c r="L27" s="745">
        <f>K27*I27</f>
        <v>80000000</v>
      </c>
    </row>
    <row r="28" spans="1:12" x14ac:dyDescent="0.25">
      <c r="A28" s="715"/>
      <c r="B28" s="716"/>
      <c r="C28" s="716"/>
      <c r="D28" s="715"/>
      <c r="E28" s="715"/>
      <c r="F28" s="694" t="s">
        <v>336</v>
      </c>
      <c r="G28" s="724"/>
      <c r="H28" s="725"/>
      <c r="I28" s="706">
        <v>1</v>
      </c>
      <c r="J28" s="706" t="s">
        <v>42</v>
      </c>
      <c r="K28" s="707">
        <v>20000000</v>
      </c>
      <c r="L28" s="708">
        <f>K28*I28</f>
        <v>20000000</v>
      </c>
    </row>
    <row r="29" spans="1:12" x14ac:dyDescent="0.25">
      <c r="A29" s="715"/>
      <c r="B29" s="716"/>
      <c r="C29" s="716"/>
      <c r="D29" s="715"/>
      <c r="E29" s="715"/>
      <c r="F29" s="694" t="s">
        <v>328</v>
      </c>
      <c r="G29" s="724"/>
      <c r="H29" s="725"/>
      <c r="I29" s="706">
        <v>1</v>
      </c>
      <c r="J29" s="706" t="s">
        <v>42</v>
      </c>
      <c r="K29" s="707">
        <v>20000000</v>
      </c>
      <c r="L29" s="708">
        <f t="shared" ref="L29:L31" si="5">K29*I29</f>
        <v>20000000</v>
      </c>
    </row>
    <row r="30" spans="1:12" x14ac:dyDescent="0.25">
      <c r="A30" s="715"/>
      <c r="B30" s="716"/>
      <c r="C30" s="716"/>
      <c r="D30" s="715"/>
      <c r="E30" s="715"/>
      <c r="F30" s="694" t="s">
        <v>337</v>
      </c>
      <c r="G30" s="724"/>
      <c r="H30" s="725"/>
      <c r="I30" s="706">
        <v>1</v>
      </c>
      <c r="J30" s="706" t="s">
        <v>42</v>
      </c>
      <c r="K30" s="707">
        <v>20000000</v>
      </c>
      <c r="L30" s="708">
        <f t="shared" si="5"/>
        <v>20000000</v>
      </c>
    </row>
    <row r="31" spans="1:12" x14ac:dyDescent="0.25">
      <c r="A31" s="715"/>
      <c r="B31" s="716"/>
      <c r="C31" s="716"/>
      <c r="D31" s="715"/>
      <c r="E31" s="715"/>
      <c r="F31" s="694" t="s">
        <v>338</v>
      </c>
      <c r="G31" s="724"/>
      <c r="H31" s="725"/>
      <c r="I31" s="706">
        <v>1</v>
      </c>
      <c r="J31" s="706" t="s">
        <v>42</v>
      </c>
      <c r="K31" s="707">
        <v>20000000</v>
      </c>
      <c r="L31" s="708">
        <f t="shared" si="5"/>
        <v>20000000</v>
      </c>
    </row>
    <row r="32" spans="1:12" x14ac:dyDescent="0.25">
      <c r="A32" s="715"/>
      <c r="B32" s="716"/>
      <c r="C32" s="716"/>
      <c r="D32" s="715"/>
      <c r="E32" s="715"/>
      <c r="F32" s="746"/>
      <c r="G32" s="724"/>
      <c r="H32" s="725"/>
      <c r="I32" s="706"/>
      <c r="J32" s="706"/>
      <c r="K32" s="707"/>
      <c r="L32" s="708"/>
    </row>
    <row r="33" spans="1:12" x14ac:dyDescent="0.25">
      <c r="A33" s="715"/>
      <c r="B33" s="716"/>
      <c r="C33" s="716"/>
      <c r="D33" s="715"/>
      <c r="E33" s="715"/>
      <c r="F33" s="742" t="s">
        <v>330</v>
      </c>
      <c r="G33" s="724"/>
      <c r="H33" s="725"/>
      <c r="I33" s="743">
        <v>1</v>
      </c>
      <c r="J33" s="743" t="s">
        <v>42</v>
      </c>
      <c r="K33" s="744">
        <f>K34</f>
        <v>20000000</v>
      </c>
      <c r="L33" s="745">
        <f>K33*I33</f>
        <v>20000000</v>
      </c>
    </row>
    <row r="34" spans="1:12" x14ac:dyDescent="0.25">
      <c r="A34" s="715"/>
      <c r="B34" s="716"/>
      <c r="C34" s="716"/>
      <c r="D34" s="715"/>
      <c r="E34" s="715"/>
      <c r="F34" s="694" t="s">
        <v>339</v>
      </c>
      <c r="G34" s="724"/>
      <c r="H34" s="725"/>
      <c r="I34" s="706">
        <v>1</v>
      </c>
      <c r="J34" s="706" t="s">
        <v>42</v>
      </c>
      <c r="K34" s="707">
        <v>20000000</v>
      </c>
      <c r="L34" s="708">
        <f>K34*I34</f>
        <v>20000000</v>
      </c>
    </row>
    <row r="35" spans="1:12" x14ac:dyDescent="0.25">
      <c r="A35" s="715"/>
      <c r="B35" s="716"/>
      <c r="C35" s="716"/>
      <c r="D35" s="715"/>
      <c r="E35" s="715"/>
      <c r="F35" s="694"/>
      <c r="G35" s="724"/>
      <c r="H35" s="725"/>
      <c r="I35" s="706"/>
      <c r="J35" s="706"/>
      <c r="K35" s="707"/>
      <c r="L35" s="708"/>
    </row>
    <row r="36" spans="1:12" x14ac:dyDescent="0.25">
      <c r="A36" s="715"/>
      <c r="B36" s="716"/>
      <c r="C36" s="716"/>
      <c r="D36" s="715"/>
      <c r="E36" s="715"/>
      <c r="F36" s="742" t="s">
        <v>340</v>
      </c>
      <c r="G36" s="724"/>
      <c r="H36" s="725"/>
      <c r="I36" s="743">
        <v>3</v>
      </c>
      <c r="J36" s="743" t="s">
        <v>42</v>
      </c>
      <c r="K36" s="744">
        <v>20000000</v>
      </c>
      <c r="L36" s="745">
        <f>K36*I36</f>
        <v>60000000</v>
      </c>
    </row>
    <row r="37" spans="1:12" x14ac:dyDescent="0.25">
      <c r="A37" s="715"/>
      <c r="B37" s="716"/>
      <c r="C37" s="716"/>
      <c r="D37" s="715"/>
      <c r="E37" s="715"/>
      <c r="F37" s="694" t="s">
        <v>341</v>
      </c>
      <c r="G37" s="724"/>
      <c r="H37" s="725"/>
      <c r="I37" s="706">
        <v>2</v>
      </c>
      <c r="J37" s="706" t="s">
        <v>42</v>
      </c>
      <c r="K37" s="707">
        <v>20000000</v>
      </c>
      <c r="L37" s="708">
        <f>K37*I37</f>
        <v>40000000</v>
      </c>
    </row>
    <row r="38" spans="1:12" x14ac:dyDescent="0.25">
      <c r="A38" s="664"/>
      <c r="B38" s="747"/>
      <c r="C38" s="747"/>
      <c r="D38" s="664"/>
      <c r="E38" s="664"/>
      <c r="F38" s="748" t="s">
        <v>342</v>
      </c>
      <c r="G38" s="695"/>
      <c r="H38" s="696"/>
      <c r="I38" s="706">
        <v>1</v>
      </c>
      <c r="J38" s="706" t="s">
        <v>42</v>
      </c>
      <c r="K38" s="707">
        <v>20000000</v>
      </c>
      <c r="L38" s="708">
        <f>K38*I38</f>
        <v>20000000</v>
      </c>
    </row>
    <row r="39" spans="1:12" x14ac:dyDescent="0.25">
      <c r="A39" s="735"/>
      <c r="B39" s="736"/>
      <c r="C39" s="736"/>
      <c r="D39" s="735"/>
      <c r="E39" s="735"/>
      <c r="F39" s="748"/>
      <c r="G39" s="695"/>
      <c r="H39" s="696"/>
      <c r="I39" s="749"/>
      <c r="J39" s="749"/>
      <c r="K39" s="750"/>
      <c r="L39" s="751"/>
    </row>
    <row r="40" spans="1:12" x14ac:dyDescent="0.25">
      <c r="A40" s="735"/>
      <c r="B40" s="736"/>
      <c r="C40" s="736"/>
      <c r="D40" s="735"/>
      <c r="E40" s="735"/>
      <c r="F40" s="752" t="s">
        <v>343</v>
      </c>
      <c r="G40" s="753"/>
      <c r="H40" s="754"/>
      <c r="I40" s="722"/>
      <c r="J40" s="722"/>
      <c r="K40" s="755"/>
      <c r="L40" s="723">
        <f>L41</f>
        <v>130000000</v>
      </c>
    </row>
    <row r="41" spans="1:12" x14ac:dyDescent="0.25">
      <c r="A41" s="715"/>
      <c r="B41" s="716"/>
      <c r="C41" s="716"/>
      <c r="D41" s="715"/>
      <c r="E41" s="715"/>
      <c r="F41" s="717" t="s">
        <v>327</v>
      </c>
      <c r="G41" s="717"/>
      <c r="H41" s="717"/>
      <c r="I41" s="667"/>
      <c r="J41" s="667"/>
      <c r="K41" s="669"/>
      <c r="L41" s="670">
        <f>L42</f>
        <v>130000000</v>
      </c>
    </row>
    <row r="42" spans="1:12" x14ac:dyDescent="0.25">
      <c r="A42" s="715"/>
      <c r="B42" s="716"/>
      <c r="C42" s="716"/>
      <c r="D42" s="715"/>
      <c r="E42" s="715"/>
      <c r="F42" s="674" t="s">
        <v>344</v>
      </c>
      <c r="G42" s="718"/>
      <c r="H42" s="718"/>
      <c r="I42" s="677">
        <v>10</v>
      </c>
      <c r="J42" s="677" t="s">
        <v>42</v>
      </c>
      <c r="K42" s="678">
        <v>13000000</v>
      </c>
      <c r="L42" s="679">
        <f>K42*I42</f>
        <v>130000000</v>
      </c>
    </row>
    <row r="43" spans="1:12" x14ac:dyDescent="0.25">
      <c r="A43" s="715"/>
      <c r="B43" s="716"/>
      <c r="C43" s="716"/>
      <c r="D43" s="715"/>
      <c r="E43" s="715"/>
      <c r="F43" s="694"/>
      <c r="G43" s="724"/>
      <c r="H43" s="725"/>
      <c r="I43" s="706"/>
      <c r="J43" s="706"/>
      <c r="K43" s="707"/>
      <c r="L43" s="708"/>
    </row>
    <row r="44" spans="1:12" x14ac:dyDescent="0.25">
      <c r="A44" s="756"/>
      <c r="B44" s="757"/>
      <c r="C44" s="757"/>
      <c r="D44" s="758"/>
      <c r="E44" s="758"/>
      <c r="F44" s="759"/>
      <c r="G44" s="760"/>
      <c r="H44" s="761" t="s">
        <v>345</v>
      </c>
      <c r="I44" s="762"/>
      <c r="J44" s="762"/>
      <c r="K44" s="763"/>
      <c r="L44" s="764" t="e">
        <f>#REF!</f>
        <v>#REF!</v>
      </c>
    </row>
  </sheetData>
  <mergeCells count="2">
    <mergeCell ref="F1:H1"/>
    <mergeCell ref="F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6"/>
  <sheetViews>
    <sheetView view="pageBreakPreview" topLeftCell="A7" zoomScale="87" zoomScaleNormal="70" zoomScaleSheetLayoutView="87" workbookViewId="0">
      <pane ySplit="1020" topLeftCell="A8" activePane="bottomLeft"/>
      <selection activeCell="E7" sqref="E7:E8"/>
      <selection pane="bottomLeft" activeCell="J16" sqref="J16"/>
    </sheetView>
  </sheetViews>
  <sheetFormatPr defaultRowHeight="15" x14ac:dyDescent="0.25"/>
  <cols>
    <col min="1" max="1" width="3.5703125" customWidth="1"/>
    <col min="3" max="3" width="2" customWidth="1"/>
    <col min="4" max="4" width="34.5703125" customWidth="1"/>
    <col min="5" max="5" width="18.7109375" customWidth="1"/>
    <col min="6" max="6" width="2.5703125" bestFit="1" customWidth="1"/>
    <col min="7" max="7" width="25.42578125" customWidth="1"/>
    <col min="8" max="8" width="8.28515625" style="37" customWidth="1"/>
    <col min="9" max="9" width="9.140625" style="37"/>
    <col min="10" max="10" width="14.7109375" style="8" customWidth="1"/>
    <col min="11" max="12" width="16.42578125" customWidth="1"/>
    <col min="13" max="13" width="15.42578125" customWidth="1"/>
    <col min="14" max="14" width="25" customWidth="1"/>
    <col min="17" max="18" width="11" bestFit="1" customWidth="1"/>
    <col min="19" max="19" width="10" bestFit="1" customWidth="1"/>
  </cols>
  <sheetData>
    <row r="1" spans="1:16" x14ac:dyDescent="0.25">
      <c r="A1" s="1387" t="s">
        <v>29</v>
      </c>
      <c r="B1" s="1387"/>
      <c r="C1" s="1387"/>
      <c r="D1" s="1387"/>
      <c r="E1" s="1387"/>
      <c r="F1" s="1387"/>
      <c r="G1" s="1387"/>
      <c r="H1" s="1387"/>
      <c r="I1" s="1387"/>
      <c r="J1" s="1387"/>
      <c r="K1" s="1387"/>
      <c r="L1" s="1387"/>
      <c r="M1" s="1387"/>
      <c r="N1" s="1387"/>
      <c r="O1" s="1387"/>
    </row>
    <row r="2" spans="1:16" x14ac:dyDescent="0.25">
      <c r="A2" s="1387" t="s">
        <v>15</v>
      </c>
      <c r="B2" s="1387"/>
      <c r="C2" s="1387"/>
      <c r="D2" s="1387"/>
      <c r="E2" s="1387"/>
      <c r="F2" s="1387"/>
      <c r="G2" s="1387"/>
      <c r="H2" s="1387"/>
      <c r="I2" s="1387"/>
      <c r="J2" s="1387"/>
      <c r="K2" s="1387"/>
      <c r="L2" s="1387"/>
      <c r="M2" s="1387"/>
      <c r="N2" s="1387"/>
      <c r="O2" s="1387"/>
    </row>
    <row r="3" spans="1:16" x14ac:dyDescent="0.25">
      <c r="A3" s="1387" t="s">
        <v>30</v>
      </c>
      <c r="B3" s="1387"/>
      <c r="C3" s="1387"/>
      <c r="D3" s="1387"/>
      <c r="E3" s="1387"/>
      <c r="F3" s="1387"/>
      <c r="G3" s="1387"/>
      <c r="H3" s="1387"/>
      <c r="I3" s="1387"/>
      <c r="J3" s="1387"/>
      <c r="K3" s="1387"/>
      <c r="L3" s="1387"/>
      <c r="M3" s="1387"/>
      <c r="N3" s="1387"/>
      <c r="O3" s="1387"/>
    </row>
    <row r="5" spans="1:16" x14ac:dyDescent="0.25">
      <c r="A5" s="5" t="s">
        <v>0</v>
      </c>
      <c r="B5" s="5"/>
      <c r="C5" s="27" t="s">
        <v>1</v>
      </c>
      <c r="D5" s="5" t="s">
        <v>2</v>
      </c>
    </row>
    <row r="7" spans="1:16" x14ac:dyDescent="0.25">
      <c r="A7" s="1388" t="s">
        <v>3</v>
      </c>
      <c r="B7" s="1388" t="s">
        <v>4</v>
      </c>
      <c r="C7" s="1388"/>
      <c r="D7" s="1388"/>
      <c r="E7" s="1388" t="s">
        <v>5</v>
      </c>
      <c r="F7" s="1389" t="s">
        <v>6</v>
      </c>
      <c r="G7" s="1390"/>
      <c r="H7" s="1389" t="s">
        <v>7</v>
      </c>
      <c r="I7" s="1390"/>
      <c r="J7" s="1393" t="s">
        <v>8</v>
      </c>
      <c r="K7" s="1388" t="s">
        <v>9</v>
      </c>
      <c r="L7" s="1394" t="s">
        <v>10</v>
      </c>
      <c r="M7" s="1394"/>
      <c r="N7" s="1388" t="s">
        <v>13</v>
      </c>
      <c r="O7" s="1388" t="s">
        <v>14</v>
      </c>
    </row>
    <row r="8" spans="1:16" x14ac:dyDescent="0.25">
      <c r="A8" s="1388"/>
      <c r="B8" s="1388"/>
      <c r="C8" s="1388"/>
      <c r="D8" s="1388"/>
      <c r="E8" s="1388"/>
      <c r="F8" s="1391"/>
      <c r="G8" s="1392"/>
      <c r="H8" s="1391"/>
      <c r="I8" s="1392"/>
      <c r="J8" s="1393"/>
      <c r="K8" s="1388"/>
      <c r="L8" s="26" t="s">
        <v>11</v>
      </c>
      <c r="M8" s="26" t="s">
        <v>12</v>
      </c>
      <c r="N8" s="1388"/>
      <c r="O8" s="1388"/>
    </row>
    <row r="9" spans="1:16" x14ac:dyDescent="0.25">
      <c r="A9" s="1"/>
      <c r="B9" s="1400"/>
      <c r="C9" s="1400"/>
      <c r="D9" s="1400"/>
      <c r="E9" s="1"/>
      <c r="F9" s="1401"/>
      <c r="G9" s="1402"/>
      <c r="H9" s="44"/>
      <c r="I9" s="38"/>
      <c r="J9" s="9"/>
      <c r="K9" s="1"/>
      <c r="L9" s="1"/>
      <c r="M9" s="1"/>
      <c r="N9" s="1"/>
      <c r="O9" s="1"/>
    </row>
    <row r="10" spans="1:16" x14ac:dyDescent="0.25">
      <c r="A10" s="103" t="s">
        <v>151</v>
      </c>
      <c r="B10" s="1417" t="s">
        <v>98</v>
      </c>
      <c r="C10" s="1418"/>
      <c r="D10" s="1419"/>
      <c r="E10" s="198"/>
      <c r="F10" s="1444"/>
      <c r="G10" s="1445"/>
      <c r="H10" s="45"/>
      <c r="I10" s="39"/>
      <c r="J10" s="10"/>
      <c r="K10" s="12"/>
      <c r="L10" s="10"/>
      <c r="M10" s="12"/>
      <c r="N10" s="2"/>
      <c r="O10" s="2"/>
      <c r="P10" s="132"/>
    </row>
    <row r="11" spans="1:16" x14ac:dyDescent="0.25">
      <c r="A11" s="3"/>
      <c r="B11" s="1420"/>
      <c r="C11" s="1421"/>
      <c r="D11" s="1422"/>
      <c r="E11" s="99"/>
      <c r="F11" s="1446"/>
      <c r="G11" s="1447"/>
      <c r="H11" s="100"/>
      <c r="I11" s="41"/>
      <c r="J11" s="11"/>
      <c r="K11" s="13"/>
      <c r="L11" s="11"/>
      <c r="M11" s="13"/>
      <c r="N11" s="3"/>
      <c r="O11" s="3"/>
      <c r="P11" s="191"/>
    </row>
    <row r="12" spans="1:16" s="68" customFormat="1" ht="30" x14ac:dyDescent="0.25">
      <c r="A12" s="218" t="s">
        <v>83</v>
      </c>
      <c r="B12" s="1448" t="s">
        <v>186</v>
      </c>
      <c r="C12" s="1449"/>
      <c r="D12" s="1450"/>
      <c r="E12" s="242"/>
      <c r="F12" s="293">
        <v>1</v>
      </c>
      <c r="G12" s="243" t="s">
        <v>187</v>
      </c>
      <c r="H12" s="244">
        <v>1</v>
      </c>
      <c r="I12" s="218" t="s">
        <v>47</v>
      </c>
      <c r="J12" s="245">
        <v>50000000</v>
      </c>
      <c r="K12" s="246">
        <f>J12*H12</f>
        <v>50000000</v>
      </c>
      <c r="L12" s="245">
        <f>K12-M12</f>
        <v>45454545.454545453</v>
      </c>
      <c r="M12" s="247">
        <f>K12/11</f>
        <v>4545454.5454545459</v>
      </c>
      <c r="N12" s="242"/>
      <c r="O12" s="248"/>
    </row>
    <row r="13" spans="1:16" ht="31.5" customHeight="1" x14ac:dyDescent="0.25">
      <c r="A13" s="102"/>
      <c r="B13" s="23"/>
      <c r="C13" s="28"/>
      <c r="D13" s="24"/>
      <c r="E13" s="47"/>
      <c r="F13" s="286">
        <v>2</v>
      </c>
      <c r="G13" s="250" t="s">
        <v>188</v>
      </c>
      <c r="H13" s="208">
        <v>1</v>
      </c>
      <c r="I13" s="209" t="s">
        <v>47</v>
      </c>
      <c r="J13" s="210">
        <v>70000000</v>
      </c>
      <c r="K13" s="211">
        <f>J13*H13</f>
        <v>70000000</v>
      </c>
      <c r="L13" s="212">
        <f>K13-M13</f>
        <v>63636363.63636364</v>
      </c>
      <c r="M13" s="211">
        <f>K13/11</f>
        <v>6363636.3636363633</v>
      </c>
      <c r="N13" s="214"/>
      <c r="O13" s="2"/>
    </row>
    <row r="14" spans="1:16" ht="31.5" customHeight="1" x14ac:dyDescent="0.25">
      <c r="A14" s="102"/>
      <c r="B14" s="179"/>
      <c r="C14" s="180"/>
      <c r="D14" s="181"/>
      <c r="E14" s="178"/>
      <c r="F14" s="286">
        <v>3</v>
      </c>
      <c r="G14" s="207" t="s">
        <v>189</v>
      </c>
      <c r="H14" s="208">
        <v>1</v>
      </c>
      <c r="I14" s="209" t="s">
        <v>47</v>
      </c>
      <c r="J14" s="210">
        <v>356000000</v>
      </c>
      <c r="K14" s="211">
        <f>J14*H14</f>
        <v>356000000</v>
      </c>
      <c r="L14" s="212">
        <f>K14-M14</f>
        <v>323636363.63636363</v>
      </c>
      <c r="M14" s="211">
        <f>K14/11</f>
        <v>32363636.363636363</v>
      </c>
      <c r="N14" s="214"/>
      <c r="O14" s="214"/>
    </row>
    <row r="15" spans="1:16" x14ac:dyDescent="0.25">
      <c r="A15" s="102"/>
      <c r="B15" s="179"/>
      <c r="C15" s="180"/>
      <c r="D15" s="181"/>
      <c r="E15" s="178"/>
      <c r="F15" s="294">
        <v>4</v>
      </c>
      <c r="G15" s="252" t="s">
        <v>190</v>
      </c>
      <c r="H15" s="253">
        <v>3</v>
      </c>
      <c r="I15" s="254" t="s">
        <v>48</v>
      </c>
      <c r="J15" s="255">
        <v>30000000</v>
      </c>
      <c r="K15" s="256">
        <f>J15*H15</f>
        <v>90000000</v>
      </c>
      <c r="L15" s="257">
        <f>K15-M15</f>
        <v>81818181.818181813</v>
      </c>
      <c r="M15" s="256">
        <f>K15/11</f>
        <v>8181818.1818181816</v>
      </c>
      <c r="N15" s="258"/>
      <c r="O15" s="2"/>
    </row>
    <row r="16" spans="1:16" ht="30.75" customHeight="1" x14ac:dyDescent="0.25">
      <c r="A16" s="259" t="s">
        <v>80</v>
      </c>
      <c r="B16" s="1438" t="s">
        <v>191</v>
      </c>
      <c r="C16" s="1439"/>
      <c r="D16" s="1440"/>
      <c r="E16" s="260"/>
      <c r="F16" s="295">
        <v>1</v>
      </c>
      <c r="G16" s="1440" t="s">
        <v>192</v>
      </c>
      <c r="H16" s="262">
        <v>1</v>
      </c>
      <c r="I16" s="259" t="s">
        <v>48</v>
      </c>
      <c r="J16" s="263">
        <v>32150000</v>
      </c>
      <c r="K16" s="256">
        <f>J16*H16</f>
        <v>32150000</v>
      </c>
      <c r="L16" s="257">
        <f>K16-M16</f>
        <v>29227272.727272727</v>
      </c>
      <c r="M16" s="256">
        <f>K16/11</f>
        <v>2922727.2727272729</v>
      </c>
      <c r="N16" s="258"/>
      <c r="O16" s="258"/>
    </row>
    <row r="17" spans="1:15" x14ac:dyDescent="0.25">
      <c r="A17" s="102"/>
      <c r="B17" s="196"/>
      <c r="C17" s="202"/>
      <c r="D17" s="197"/>
      <c r="E17" s="198"/>
      <c r="F17" s="196"/>
      <c r="G17" s="1437"/>
      <c r="H17" s="45"/>
      <c r="I17" s="39"/>
      <c r="J17" s="10"/>
      <c r="K17" s="12"/>
      <c r="L17" s="10"/>
      <c r="M17" s="12"/>
      <c r="N17" s="2"/>
      <c r="O17" s="2"/>
    </row>
    <row r="18" spans="1:15" x14ac:dyDescent="0.25">
      <c r="A18" s="86"/>
      <c r="B18" s="1409" t="s">
        <v>9</v>
      </c>
      <c r="C18" s="1410"/>
      <c r="D18" s="1410"/>
      <c r="E18" s="1410"/>
      <c r="F18" s="1410"/>
      <c r="G18" s="1411"/>
      <c r="H18" s="26"/>
      <c r="I18" s="84"/>
      <c r="J18" s="85"/>
      <c r="K18" s="85">
        <f>SUM(K10:K17)</f>
        <v>598150000</v>
      </c>
      <c r="L18" s="85">
        <f>SUM(L10:L17)</f>
        <v>543772727.27272725</v>
      </c>
      <c r="M18" s="85">
        <f>SUM(M10:M17)</f>
        <v>54377272.727272727</v>
      </c>
      <c r="N18" s="86"/>
      <c r="O18" s="86"/>
    </row>
    <row r="21" spans="1:15" x14ac:dyDescent="0.25">
      <c r="K21" s="1399" t="s">
        <v>144</v>
      </c>
      <c r="L21" s="1399"/>
    </row>
    <row r="22" spans="1:15" ht="8.1" customHeight="1" x14ac:dyDescent="0.25">
      <c r="K22" s="291"/>
      <c r="L22" s="291"/>
    </row>
    <row r="23" spans="1:15" ht="18.75" x14ac:dyDescent="0.3">
      <c r="D23" s="1404"/>
      <c r="E23" s="1404"/>
      <c r="F23" s="81"/>
      <c r="G23" s="81"/>
      <c r="H23" s="82"/>
      <c r="I23" s="82"/>
      <c r="J23" s="83"/>
      <c r="K23" s="1387" t="s">
        <v>141</v>
      </c>
      <c r="L23" s="1387"/>
      <c r="M23" s="81"/>
    </row>
    <row r="24" spans="1:15" ht="18.75" x14ac:dyDescent="0.3">
      <c r="D24" s="81"/>
      <c r="E24" s="81"/>
      <c r="F24" s="81"/>
      <c r="G24" s="81"/>
      <c r="H24" s="82"/>
      <c r="I24" s="82"/>
      <c r="J24" s="83"/>
      <c r="K24" s="291"/>
      <c r="L24" s="291"/>
      <c r="M24" s="81"/>
    </row>
    <row r="25" spans="1:15" ht="18.75" x14ac:dyDescent="0.3">
      <c r="D25" s="81"/>
      <c r="E25" s="81"/>
      <c r="F25" s="81"/>
      <c r="G25" s="81"/>
      <c r="H25" s="82"/>
      <c r="I25" s="82"/>
      <c r="J25" s="83"/>
      <c r="K25" s="291"/>
      <c r="L25" s="291"/>
      <c r="M25" s="81"/>
    </row>
    <row r="26" spans="1:15" ht="18.75" x14ac:dyDescent="0.3">
      <c r="D26" s="81"/>
      <c r="E26" s="81"/>
      <c r="F26" s="81"/>
      <c r="G26" s="81"/>
      <c r="H26" s="82"/>
      <c r="I26" s="82"/>
      <c r="J26" s="83"/>
      <c r="K26" s="291"/>
      <c r="L26" s="291"/>
      <c r="M26" s="81"/>
    </row>
    <row r="27" spans="1:15" ht="18.75" x14ac:dyDescent="0.3">
      <c r="D27" s="1395"/>
      <c r="E27" s="1395"/>
      <c r="F27" s="81"/>
      <c r="G27" s="81"/>
      <c r="H27" s="82"/>
      <c r="I27" s="82"/>
      <c r="J27" s="83"/>
      <c r="K27" s="1403" t="s">
        <v>142</v>
      </c>
      <c r="L27" s="1403"/>
      <c r="M27" s="81"/>
    </row>
    <row r="28" spans="1:15" ht="18.75" x14ac:dyDescent="0.3">
      <c r="D28" s="1405"/>
      <c r="E28" s="1405"/>
      <c r="F28" s="81"/>
      <c r="G28" s="81"/>
      <c r="H28" s="82"/>
      <c r="I28" s="82"/>
      <c r="J28" s="83"/>
      <c r="K28" s="1399" t="s">
        <v>143</v>
      </c>
      <c r="L28" s="1399"/>
      <c r="M28" s="81"/>
    </row>
    <row r="29" spans="1:15" ht="18.75" x14ac:dyDescent="0.3">
      <c r="D29" s="81"/>
      <c r="E29" s="81"/>
      <c r="F29" s="81"/>
      <c r="G29" s="81"/>
      <c r="H29" s="82"/>
      <c r="I29" s="82"/>
      <c r="J29" s="83"/>
      <c r="K29" s="81"/>
      <c r="L29" s="81"/>
      <c r="M29" s="81"/>
    </row>
    <row r="30" spans="1:15" ht="18.75" x14ac:dyDescent="0.3">
      <c r="D30" s="81"/>
      <c r="E30" s="81"/>
      <c r="F30" s="81"/>
      <c r="G30" s="81"/>
      <c r="H30" s="82"/>
      <c r="I30" s="82"/>
      <c r="J30" s="83"/>
      <c r="K30" s="81"/>
      <c r="L30" s="81"/>
      <c r="M30" s="81"/>
    </row>
    <row r="31" spans="1:15" ht="18.75" x14ac:dyDescent="0.3">
      <c r="D31" s="81"/>
      <c r="E31" s="81"/>
      <c r="F31" s="81"/>
      <c r="G31" s="1404"/>
      <c r="H31" s="1404"/>
      <c r="I31" s="1404"/>
      <c r="J31" s="1404"/>
      <c r="K31" s="81"/>
      <c r="L31" s="81"/>
      <c r="M31" s="81"/>
    </row>
    <row r="32" spans="1:15" ht="18.75" x14ac:dyDescent="0.3">
      <c r="D32" s="81"/>
      <c r="E32" s="81"/>
      <c r="F32" s="81"/>
      <c r="G32" s="81"/>
      <c r="H32" s="91"/>
      <c r="I32" s="91"/>
      <c r="J32" s="83"/>
      <c r="K32" s="81"/>
      <c r="L32" s="81"/>
      <c r="M32" s="81"/>
    </row>
    <row r="33" spans="4:13" ht="18.75" x14ac:dyDescent="0.3">
      <c r="D33" s="81"/>
      <c r="E33" s="81"/>
      <c r="F33" s="81"/>
      <c r="G33" s="81"/>
      <c r="H33" s="91"/>
      <c r="I33" s="91"/>
      <c r="J33" s="83"/>
      <c r="K33" s="81"/>
      <c r="L33" s="81"/>
      <c r="M33" s="81"/>
    </row>
    <row r="34" spans="4:13" ht="18.75" x14ac:dyDescent="0.3">
      <c r="D34" s="81"/>
      <c r="E34" s="81"/>
      <c r="F34" s="81"/>
      <c r="G34" s="81"/>
      <c r="H34" s="91"/>
      <c r="I34" s="91"/>
      <c r="J34" s="83"/>
      <c r="K34" s="81"/>
      <c r="L34" s="81"/>
      <c r="M34" s="81"/>
    </row>
    <row r="35" spans="4:13" ht="18.75" x14ac:dyDescent="0.3">
      <c r="D35" s="81"/>
      <c r="E35" s="81"/>
      <c r="F35" s="81"/>
      <c r="G35" s="81"/>
      <c r="H35" s="91"/>
      <c r="I35" s="91"/>
      <c r="J35" s="83"/>
      <c r="K35" s="81"/>
      <c r="L35" s="81"/>
      <c r="M35" s="81"/>
    </row>
    <row r="36" spans="4:13" ht="18.75" x14ac:dyDescent="0.3">
      <c r="D36" s="81"/>
      <c r="E36" s="81"/>
      <c r="F36" s="81"/>
      <c r="G36" s="1395"/>
      <c r="H36" s="1395"/>
      <c r="I36" s="1395"/>
      <c r="J36" s="1395"/>
      <c r="K36" s="81"/>
      <c r="L36" s="81"/>
      <c r="M36" s="81"/>
    </row>
  </sheetData>
  <mergeCells count="30">
    <mergeCell ref="G36:J36"/>
    <mergeCell ref="L7:M7"/>
    <mergeCell ref="N7:N8"/>
    <mergeCell ref="G16:G17"/>
    <mergeCell ref="G31:J31"/>
    <mergeCell ref="B18:G18"/>
    <mergeCell ref="D23:E23"/>
    <mergeCell ref="K23:L23"/>
    <mergeCell ref="D27:E27"/>
    <mergeCell ref="K27:L27"/>
    <mergeCell ref="D28:E28"/>
    <mergeCell ref="K28:L28"/>
    <mergeCell ref="B12:D12"/>
    <mergeCell ref="B16:D16"/>
    <mergeCell ref="K21:L21"/>
    <mergeCell ref="B9:D9"/>
    <mergeCell ref="F9:G9"/>
    <mergeCell ref="B10:D11"/>
    <mergeCell ref="F10:G11"/>
    <mergeCell ref="A1:O1"/>
    <mergeCell ref="A2:O2"/>
    <mergeCell ref="A3:O3"/>
    <mergeCell ref="A7:A8"/>
    <mergeCell ref="B7:D8"/>
    <mergeCell ref="E7:E8"/>
    <mergeCell ref="F7:G8"/>
    <mergeCell ref="H7:I8"/>
    <mergeCell ref="J7:J8"/>
    <mergeCell ref="K7:K8"/>
    <mergeCell ref="O7:O8"/>
  </mergeCells>
  <pageMargins left="0.45" right="0.7" top="0.75" bottom="0.75" header="0.3" footer="0.3"/>
  <pageSetup paperSize="5" scale="7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3"/>
  <sheetViews>
    <sheetView view="pageBreakPreview" topLeftCell="A7" zoomScale="90" zoomScaleNormal="70" zoomScaleSheetLayoutView="90" workbookViewId="0">
      <pane ySplit="1065" topLeftCell="A6" activePane="bottomLeft"/>
      <selection activeCell="L8" sqref="L8"/>
      <selection pane="bottomLeft" activeCell="G21" sqref="G21"/>
    </sheetView>
  </sheetViews>
  <sheetFormatPr defaultRowHeight="15" x14ac:dyDescent="0.25"/>
  <cols>
    <col min="1" max="1" width="3.5703125" customWidth="1"/>
    <col min="2" max="2" width="8.7109375" customWidth="1"/>
    <col min="3" max="3" width="2" customWidth="1"/>
    <col min="4" max="4" width="29" customWidth="1"/>
    <col min="5" max="5" width="18.7109375" customWidth="1"/>
    <col min="6" max="6" width="3" customWidth="1"/>
    <col min="7" max="7" width="28.42578125" customWidth="1"/>
    <col min="8" max="8" width="8.28515625" style="37" customWidth="1"/>
    <col min="9" max="9" width="9.140625" style="37"/>
    <col min="10" max="10" width="14.7109375" style="8" customWidth="1"/>
    <col min="11" max="11" width="16.42578125" customWidth="1"/>
    <col min="12" max="12" width="17.28515625" customWidth="1"/>
    <col min="13" max="13" width="15.42578125" customWidth="1"/>
    <col min="14" max="14" width="21" customWidth="1"/>
    <col min="17" max="18" width="11" bestFit="1" customWidth="1"/>
    <col min="19" max="19" width="10" bestFit="1" customWidth="1"/>
  </cols>
  <sheetData>
    <row r="1" spans="1:15" x14ac:dyDescent="0.25">
      <c r="A1" s="1387" t="s">
        <v>29</v>
      </c>
      <c r="B1" s="1387"/>
      <c r="C1" s="1387"/>
      <c r="D1" s="1387"/>
      <c r="E1" s="1387"/>
      <c r="F1" s="1387"/>
      <c r="G1" s="1387"/>
      <c r="H1" s="1387"/>
      <c r="I1" s="1387"/>
      <c r="J1" s="1387"/>
      <c r="K1" s="1387"/>
      <c r="L1" s="1387"/>
      <c r="M1" s="1387"/>
      <c r="N1" s="1387"/>
      <c r="O1" s="1387"/>
    </row>
    <row r="2" spans="1:15" x14ac:dyDescent="0.25">
      <c r="A2" s="1387" t="s">
        <v>15</v>
      </c>
      <c r="B2" s="1387"/>
      <c r="C2" s="1387"/>
      <c r="D2" s="1387"/>
      <c r="E2" s="1387"/>
      <c r="F2" s="1387"/>
      <c r="G2" s="1387"/>
      <c r="H2" s="1387"/>
      <c r="I2" s="1387"/>
      <c r="J2" s="1387"/>
      <c r="K2" s="1387"/>
      <c r="L2" s="1387"/>
      <c r="M2" s="1387"/>
      <c r="N2" s="1387"/>
      <c r="O2" s="1387"/>
    </row>
    <row r="3" spans="1:15" x14ac:dyDescent="0.25">
      <c r="A3" s="1387" t="s">
        <v>30</v>
      </c>
      <c r="B3" s="1387"/>
      <c r="C3" s="1387"/>
      <c r="D3" s="1387"/>
      <c r="E3" s="1387"/>
      <c r="F3" s="1387"/>
      <c r="G3" s="1387"/>
      <c r="H3" s="1387"/>
      <c r="I3" s="1387"/>
      <c r="J3" s="1387"/>
      <c r="K3" s="1387"/>
      <c r="L3" s="1387"/>
      <c r="M3" s="1387"/>
      <c r="N3" s="1387"/>
      <c r="O3" s="1387"/>
    </row>
    <row r="4" spans="1:15" ht="7.5" customHeight="1" x14ac:dyDescent="0.25"/>
    <row r="5" spans="1:15" x14ac:dyDescent="0.25">
      <c r="A5" s="5" t="s">
        <v>0</v>
      </c>
      <c r="B5" s="5"/>
      <c r="C5" s="141" t="s">
        <v>1</v>
      </c>
      <c r="D5" s="5" t="s">
        <v>2</v>
      </c>
    </row>
    <row r="6" spans="1:15" x14ac:dyDescent="0.25">
      <c r="A6" s="1388" t="s">
        <v>3</v>
      </c>
      <c r="B6" s="1388" t="s">
        <v>4</v>
      </c>
      <c r="C6" s="1388"/>
      <c r="D6" s="1388"/>
      <c r="E6" s="1388" t="s">
        <v>5</v>
      </c>
      <c r="F6" s="1389" t="s">
        <v>6</v>
      </c>
      <c r="G6" s="1390"/>
      <c r="H6" s="1389" t="s">
        <v>7</v>
      </c>
      <c r="I6" s="1390"/>
      <c r="J6" s="1393" t="s">
        <v>8</v>
      </c>
      <c r="K6" s="1388" t="s">
        <v>9</v>
      </c>
      <c r="L6" s="1394" t="s">
        <v>10</v>
      </c>
      <c r="M6" s="1394"/>
      <c r="N6" s="1388" t="s">
        <v>13</v>
      </c>
      <c r="O6" s="1388" t="s">
        <v>14</v>
      </c>
    </row>
    <row r="7" spans="1:15" x14ac:dyDescent="0.25">
      <c r="A7" s="1388"/>
      <c r="B7" s="1388"/>
      <c r="C7" s="1388"/>
      <c r="D7" s="1388"/>
      <c r="E7" s="1388"/>
      <c r="F7" s="1391"/>
      <c r="G7" s="1392"/>
      <c r="H7" s="1391"/>
      <c r="I7" s="1392"/>
      <c r="J7" s="1393"/>
      <c r="K7" s="1388"/>
      <c r="L7" s="142" t="s">
        <v>11</v>
      </c>
      <c r="M7" s="142" t="s">
        <v>12</v>
      </c>
      <c r="N7" s="1388"/>
      <c r="O7" s="1388"/>
    </row>
    <row r="8" spans="1:15" x14ac:dyDescent="0.25">
      <c r="A8" s="1"/>
      <c r="B8" s="1400"/>
      <c r="C8" s="1400"/>
      <c r="D8" s="1400"/>
      <c r="E8" s="1"/>
      <c r="F8" s="1401"/>
      <c r="G8" s="1402"/>
      <c r="H8" s="44"/>
      <c r="I8" s="38"/>
      <c r="J8" s="9"/>
      <c r="K8" s="1"/>
      <c r="L8" s="1"/>
      <c r="M8" s="1"/>
      <c r="N8" s="1"/>
      <c r="O8" s="1"/>
    </row>
    <row r="9" spans="1:15" x14ac:dyDescent="0.25">
      <c r="A9" s="102">
        <v>1</v>
      </c>
      <c r="B9" s="1451" t="s">
        <v>173</v>
      </c>
      <c r="C9" s="1452"/>
      <c r="D9" s="1453"/>
      <c r="E9" s="3"/>
      <c r="F9" s="97"/>
      <c r="G9" s="98"/>
      <c r="H9" s="100"/>
      <c r="I9" s="41"/>
      <c r="J9" s="11"/>
      <c r="K9" s="3"/>
      <c r="L9" s="3"/>
      <c r="M9" s="3"/>
      <c r="N9" s="3"/>
      <c r="O9" s="3"/>
    </row>
    <row r="10" spans="1:15" x14ac:dyDescent="0.25">
      <c r="A10" s="2"/>
      <c r="B10" s="164" t="s">
        <v>174</v>
      </c>
      <c r="C10" s="164"/>
      <c r="D10" s="155"/>
      <c r="E10" s="2"/>
      <c r="F10" s="283">
        <v>1</v>
      </c>
      <c r="G10" s="243" t="s">
        <v>171</v>
      </c>
      <c r="H10" s="218">
        <v>1</v>
      </c>
      <c r="I10" s="218" t="s">
        <v>48</v>
      </c>
      <c r="J10" s="279">
        <v>280000000</v>
      </c>
      <c r="K10" s="284">
        <f>H10*J10</f>
        <v>280000000</v>
      </c>
      <c r="L10" s="279">
        <f>K10-M10</f>
        <v>254545454.54545456</v>
      </c>
      <c r="M10" s="279">
        <f>K10/11</f>
        <v>25454545.454545453</v>
      </c>
      <c r="N10" s="285" t="s">
        <v>170</v>
      </c>
      <c r="O10" s="229"/>
    </row>
    <row r="11" spans="1:15" x14ac:dyDescent="0.25">
      <c r="A11" s="2"/>
      <c r="B11" s="149"/>
      <c r="C11" s="152"/>
      <c r="D11" s="150"/>
      <c r="E11" s="2"/>
      <c r="F11" s="286">
        <v>2</v>
      </c>
      <c r="G11" s="207" t="s">
        <v>168</v>
      </c>
      <c r="H11" s="208">
        <v>4</v>
      </c>
      <c r="I11" s="209" t="s">
        <v>42</v>
      </c>
      <c r="J11" s="210">
        <v>25766341</v>
      </c>
      <c r="K11" s="211">
        <f>J11*H11</f>
        <v>103065364</v>
      </c>
      <c r="L11" s="212">
        <f>K11-M11</f>
        <v>93695785.454545453</v>
      </c>
      <c r="M11" s="211">
        <f>K11/11</f>
        <v>9369578.5454545449</v>
      </c>
      <c r="N11" s="213"/>
      <c r="O11" s="214"/>
    </row>
    <row r="12" spans="1:15" x14ac:dyDescent="0.25">
      <c r="A12" s="103"/>
      <c r="B12" s="156"/>
      <c r="C12" s="144"/>
      <c r="D12" s="145"/>
      <c r="E12" s="201"/>
      <c r="F12" s="286">
        <v>3</v>
      </c>
      <c r="G12" s="216" t="s">
        <v>169</v>
      </c>
      <c r="H12" s="208">
        <v>3</v>
      </c>
      <c r="I12" s="209" t="s">
        <v>42</v>
      </c>
      <c r="J12" s="210">
        <v>10000000</v>
      </c>
      <c r="K12" s="211">
        <f>J12*H12</f>
        <v>30000000</v>
      </c>
      <c r="L12" s="212">
        <f>K12-M12</f>
        <v>27272727.272727273</v>
      </c>
      <c r="M12" s="211">
        <f>K12/11</f>
        <v>2727272.7272727271</v>
      </c>
      <c r="N12" s="287" t="s">
        <v>170</v>
      </c>
      <c r="O12" s="214"/>
    </row>
    <row r="13" spans="1:15" x14ac:dyDescent="0.25">
      <c r="A13" s="7"/>
      <c r="E13" s="32"/>
      <c r="F13" s="282">
        <v>4</v>
      </c>
      <c r="G13" s="1437" t="s">
        <v>175</v>
      </c>
      <c r="H13" s="102">
        <v>1</v>
      </c>
      <c r="I13" s="102" t="s">
        <v>48</v>
      </c>
      <c r="J13" s="10">
        <v>160000000</v>
      </c>
      <c r="K13" s="12">
        <f>H13*J13</f>
        <v>160000000</v>
      </c>
      <c r="L13" s="10">
        <f>K13-M13</f>
        <v>145454545.45454547</v>
      </c>
      <c r="M13" s="10">
        <f>K13/11</f>
        <v>14545454.545454545</v>
      </c>
      <c r="N13" s="2" t="s">
        <v>176</v>
      </c>
      <c r="O13" s="2"/>
    </row>
    <row r="14" spans="1:15" x14ac:dyDescent="0.25">
      <c r="A14" s="7"/>
      <c r="B14" s="163"/>
      <c r="C14" s="164"/>
      <c r="D14" s="155"/>
      <c r="E14" s="32"/>
      <c r="F14" s="149"/>
      <c r="G14" s="1437"/>
      <c r="H14" s="102"/>
      <c r="I14" s="102"/>
      <c r="J14" s="10"/>
      <c r="K14" s="12"/>
      <c r="L14" s="10"/>
      <c r="M14" s="10"/>
      <c r="N14" s="2"/>
      <c r="O14" s="2"/>
    </row>
    <row r="15" spans="1:15" x14ac:dyDescent="0.25">
      <c r="A15" s="7"/>
      <c r="B15" s="165"/>
      <c r="C15" s="166"/>
      <c r="D15" s="167"/>
      <c r="E15" s="168"/>
      <c r="F15" s="97"/>
      <c r="G15" s="1443"/>
      <c r="H15" s="169"/>
      <c r="I15" s="169"/>
      <c r="J15" s="11"/>
      <c r="K15" s="13"/>
      <c r="L15" s="11"/>
      <c r="M15" s="11"/>
      <c r="N15" s="3"/>
      <c r="O15" s="3"/>
    </row>
    <row r="16" spans="1:15" x14ac:dyDescent="0.25">
      <c r="A16" s="86"/>
      <c r="B16" s="1409" t="s">
        <v>9</v>
      </c>
      <c r="C16" s="1410"/>
      <c r="D16" s="1410"/>
      <c r="E16" s="1410"/>
      <c r="F16" s="1410"/>
      <c r="G16" s="1411"/>
      <c r="H16" s="85"/>
      <c r="I16" s="84"/>
      <c r="J16" s="85"/>
      <c r="K16" s="85">
        <f>SUM(K10:K15)</f>
        <v>573065364</v>
      </c>
      <c r="L16" s="85">
        <f>SUM(L10:L15)</f>
        <v>520968512.72727275</v>
      </c>
      <c r="M16" s="85">
        <f>SUM(M10:M15)</f>
        <v>52096851.272727273</v>
      </c>
      <c r="N16" s="86"/>
      <c r="O16" s="86"/>
    </row>
    <row r="18" spans="4:13" ht="18.75" x14ac:dyDescent="0.3">
      <c r="K18" s="81"/>
    </row>
    <row r="19" spans="4:13" x14ac:dyDescent="0.25">
      <c r="K19" s="1399" t="s">
        <v>198</v>
      </c>
      <c r="L19" s="1399"/>
    </row>
    <row r="20" spans="4:13" ht="8.1" customHeight="1" x14ac:dyDescent="0.25">
      <c r="K20" s="291"/>
      <c r="L20" s="291"/>
    </row>
    <row r="21" spans="4:13" ht="18.75" x14ac:dyDescent="0.3">
      <c r="D21" s="1404"/>
      <c r="E21" s="1404"/>
      <c r="F21" s="81"/>
      <c r="G21" s="81"/>
      <c r="H21" s="183"/>
      <c r="I21" s="183"/>
      <c r="J21" s="83"/>
      <c r="K21" s="1387" t="s">
        <v>141</v>
      </c>
      <c r="L21" s="1387"/>
      <c r="M21" s="81"/>
    </row>
    <row r="22" spans="4:13" ht="18.75" x14ac:dyDescent="0.3">
      <c r="D22" s="81"/>
      <c r="E22" s="81"/>
      <c r="F22" s="81"/>
      <c r="G22" s="81"/>
      <c r="H22" s="183"/>
      <c r="I22" s="183"/>
      <c r="J22" s="83"/>
      <c r="K22" s="291"/>
      <c r="L22" s="291"/>
      <c r="M22" s="81"/>
    </row>
    <row r="23" spans="4:13" ht="18.75" x14ac:dyDescent="0.3">
      <c r="D23" s="81"/>
      <c r="E23" s="81"/>
      <c r="F23" s="81"/>
      <c r="G23" s="81"/>
      <c r="H23" s="183"/>
      <c r="I23" s="183"/>
      <c r="J23" s="83"/>
      <c r="K23" s="291"/>
      <c r="L23" s="291"/>
      <c r="M23" s="81"/>
    </row>
    <row r="24" spans="4:13" ht="18.75" x14ac:dyDescent="0.3">
      <c r="D24" s="81"/>
      <c r="E24" s="81"/>
      <c r="F24" s="81"/>
      <c r="G24" s="81"/>
      <c r="H24" s="183"/>
      <c r="I24" s="183"/>
      <c r="J24" s="83"/>
      <c r="K24" s="291"/>
      <c r="L24" s="291"/>
      <c r="M24" s="146"/>
    </row>
    <row r="25" spans="4:13" ht="18.75" x14ac:dyDescent="0.3">
      <c r="D25" s="1395"/>
      <c r="E25" s="1395"/>
      <c r="F25" s="81"/>
      <c r="G25" s="81"/>
      <c r="H25" s="183"/>
      <c r="I25" s="183"/>
      <c r="J25" s="83"/>
      <c r="K25" s="1403" t="s">
        <v>142</v>
      </c>
      <c r="L25" s="1403"/>
      <c r="M25" s="148"/>
    </row>
    <row r="26" spans="4:13" ht="18.75" x14ac:dyDescent="0.3">
      <c r="D26" s="1405"/>
      <c r="E26" s="1405"/>
      <c r="F26" s="81"/>
      <c r="G26" s="81"/>
      <c r="H26" s="183"/>
      <c r="I26" s="183"/>
      <c r="J26" s="83"/>
      <c r="K26" s="1399" t="s">
        <v>143</v>
      </c>
      <c r="L26" s="1399"/>
      <c r="M26" s="146"/>
    </row>
    <row r="27" spans="4:13" ht="10.5" customHeight="1" x14ac:dyDescent="0.3">
      <c r="D27" s="81"/>
      <c r="E27" s="81"/>
      <c r="F27" s="81"/>
      <c r="G27" s="81"/>
      <c r="H27" s="143"/>
      <c r="I27" s="143"/>
      <c r="J27" s="83"/>
      <c r="K27" s="81"/>
      <c r="L27" s="81"/>
      <c r="M27" s="81"/>
    </row>
    <row r="28" spans="4:13" ht="18.75" x14ac:dyDescent="0.3">
      <c r="D28" s="81"/>
      <c r="E28" s="81"/>
      <c r="F28" s="81"/>
      <c r="G28" s="1404"/>
      <c r="H28" s="1404"/>
      <c r="I28" s="1404"/>
      <c r="J28" s="1404"/>
      <c r="K28" s="81"/>
      <c r="L28" s="81"/>
      <c r="M28" s="81"/>
    </row>
    <row r="29" spans="4:13" ht="18.75" x14ac:dyDescent="0.3">
      <c r="D29" s="81"/>
      <c r="E29" s="81"/>
      <c r="F29" s="81"/>
      <c r="G29" s="81"/>
      <c r="H29" s="143"/>
      <c r="I29" s="143"/>
      <c r="J29" s="83"/>
      <c r="K29" s="81"/>
      <c r="L29" s="81"/>
      <c r="M29" s="81"/>
    </row>
    <row r="30" spans="4:13" ht="18.75" x14ac:dyDescent="0.3">
      <c r="D30" s="81"/>
      <c r="E30" s="81"/>
      <c r="F30" s="81"/>
      <c r="G30" s="81"/>
      <c r="H30" s="143"/>
      <c r="I30" s="143"/>
      <c r="J30" s="83"/>
      <c r="K30" s="81"/>
      <c r="L30" s="81"/>
      <c r="M30" s="81"/>
    </row>
    <row r="31" spans="4:13" ht="18.75" x14ac:dyDescent="0.3">
      <c r="D31" s="81"/>
      <c r="E31" s="81"/>
      <c r="F31" s="81"/>
      <c r="G31" s="81"/>
      <c r="H31" s="143"/>
      <c r="I31" s="143"/>
      <c r="J31" s="83"/>
      <c r="K31" s="81"/>
      <c r="L31" s="81"/>
      <c r="M31" s="81"/>
    </row>
    <row r="32" spans="4:13" ht="18.75" x14ac:dyDescent="0.3">
      <c r="D32" s="81"/>
      <c r="E32" s="81"/>
      <c r="F32" s="81"/>
      <c r="G32" s="81"/>
      <c r="H32" s="143"/>
      <c r="I32" s="143"/>
      <c r="J32" s="83"/>
      <c r="K32" s="81"/>
      <c r="L32" s="81"/>
      <c r="M32" s="81"/>
    </row>
    <row r="33" spans="4:13" ht="18.75" x14ac:dyDescent="0.3">
      <c r="D33" s="81"/>
      <c r="E33" s="81"/>
      <c r="F33" s="81"/>
      <c r="G33" s="1395"/>
      <c r="H33" s="1395"/>
      <c r="I33" s="1395"/>
      <c r="J33" s="1395"/>
      <c r="K33" s="81"/>
      <c r="L33" s="81"/>
      <c r="M33" s="81"/>
    </row>
  </sheetData>
  <mergeCells count="27">
    <mergeCell ref="G28:J28"/>
    <mergeCell ref="G33:J33"/>
    <mergeCell ref="B16:G16"/>
    <mergeCell ref="D21:E21"/>
    <mergeCell ref="D26:E26"/>
    <mergeCell ref="K26:L26"/>
    <mergeCell ref="A1:O1"/>
    <mergeCell ref="A2:O2"/>
    <mergeCell ref="A3:O3"/>
    <mergeCell ref="A6:A7"/>
    <mergeCell ref="B6:D7"/>
    <mergeCell ref="E6:E7"/>
    <mergeCell ref="F6:G7"/>
    <mergeCell ref="H6:I7"/>
    <mergeCell ref="J6:J7"/>
    <mergeCell ref="K6:K7"/>
    <mergeCell ref="L6:M6"/>
    <mergeCell ref="N6:N7"/>
    <mergeCell ref="F8:G8"/>
    <mergeCell ref="B9:D9"/>
    <mergeCell ref="G13:G15"/>
    <mergeCell ref="O6:O7"/>
    <mergeCell ref="K19:L19"/>
    <mergeCell ref="B8:D8"/>
    <mergeCell ref="K21:L21"/>
    <mergeCell ref="D25:E25"/>
    <mergeCell ref="K25:L25"/>
  </mergeCells>
  <pageMargins left="0.2" right="0.45" top="0.5" bottom="0.5" header="0.3" footer="0.3"/>
  <pageSetup paperSize="5" scale="7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35"/>
  <sheetViews>
    <sheetView view="pageBreakPreview" topLeftCell="A6" zoomScale="90" zoomScaleNormal="70" zoomScaleSheetLayoutView="90" workbookViewId="0">
      <pane ySplit="1065" topLeftCell="A7" activePane="bottomLeft"/>
      <selection activeCell="F6" sqref="F6:G7"/>
      <selection pane="bottomLeft" activeCell="H13" sqref="H13"/>
    </sheetView>
  </sheetViews>
  <sheetFormatPr defaultRowHeight="15" x14ac:dyDescent="0.25"/>
  <cols>
    <col min="1" max="1" width="3.5703125" customWidth="1"/>
    <col min="2" max="2" width="8.7109375" customWidth="1"/>
    <col min="3" max="3" width="2" customWidth="1"/>
    <col min="4" max="4" width="22.28515625" customWidth="1"/>
    <col min="5" max="5" width="18.7109375" customWidth="1"/>
    <col min="6" max="6" width="2.140625" bestFit="1" customWidth="1"/>
    <col min="7" max="7" width="28.140625" customWidth="1"/>
    <col min="8" max="8" width="8.28515625" style="37" customWidth="1"/>
    <col min="9" max="9" width="9.140625" style="37"/>
    <col min="10" max="10" width="14.7109375" style="8" customWidth="1"/>
    <col min="11" max="11" width="16.42578125" customWidth="1"/>
    <col min="12" max="12" width="17.28515625" customWidth="1"/>
    <col min="13" max="13" width="15.42578125" customWidth="1"/>
    <col min="14" max="14" width="20.28515625" customWidth="1"/>
    <col min="15" max="15" width="11.42578125" customWidth="1"/>
    <col min="17" max="17" width="11" bestFit="1" customWidth="1"/>
    <col min="18" max="18" width="16.140625" bestFit="1" customWidth="1"/>
    <col min="19" max="19" width="10" bestFit="1" customWidth="1"/>
  </cols>
  <sheetData>
    <row r="1" spans="1:17" x14ac:dyDescent="0.25">
      <c r="A1" s="1387" t="s">
        <v>29</v>
      </c>
      <c r="B1" s="1387"/>
      <c r="C1" s="1387"/>
      <c r="D1" s="1387"/>
      <c r="E1" s="1387"/>
      <c r="F1" s="1387"/>
      <c r="G1" s="1387"/>
      <c r="H1" s="1387"/>
      <c r="I1" s="1387"/>
      <c r="J1" s="1387"/>
      <c r="K1" s="1387"/>
      <c r="L1" s="1387"/>
      <c r="M1" s="1387"/>
      <c r="N1" s="1387"/>
      <c r="O1" s="1387"/>
    </row>
    <row r="2" spans="1:17" x14ac:dyDescent="0.25">
      <c r="A2" s="1387" t="s">
        <v>15</v>
      </c>
      <c r="B2" s="1387"/>
      <c r="C2" s="1387"/>
      <c r="D2" s="1387"/>
      <c r="E2" s="1387"/>
      <c r="F2" s="1387"/>
      <c r="G2" s="1387"/>
      <c r="H2" s="1387"/>
      <c r="I2" s="1387"/>
      <c r="J2" s="1387"/>
      <c r="K2" s="1387"/>
      <c r="L2" s="1387"/>
      <c r="M2" s="1387"/>
      <c r="N2" s="1387"/>
      <c r="O2" s="1387"/>
    </row>
    <row r="3" spans="1:17" x14ac:dyDescent="0.25">
      <c r="A3" s="1387" t="s">
        <v>30</v>
      </c>
      <c r="B3" s="1387"/>
      <c r="C3" s="1387"/>
      <c r="D3" s="1387"/>
      <c r="E3" s="1387"/>
      <c r="F3" s="1387"/>
      <c r="G3" s="1387"/>
      <c r="H3" s="1387"/>
      <c r="I3" s="1387"/>
      <c r="J3" s="1387"/>
      <c r="K3" s="1387"/>
      <c r="L3" s="1387"/>
      <c r="M3" s="1387"/>
      <c r="N3" s="1387"/>
      <c r="O3" s="1387"/>
    </row>
    <row r="4" spans="1:17" ht="7.5" customHeight="1" x14ac:dyDescent="0.25"/>
    <row r="5" spans="1:17" x14ac:dyDescent="0.25">
      <c r="A5" s="5" t="s">
        <v>0</v>
      </c>
      <c r="B5" s="5"/>
      <c r="C5" s="27" t="s">
        <v>1</v>
      </c>
      <c r="D5" s="5" t="s">
        <v>2</v>
      </c>
    </row>
    <row r="6" spans="1:17" x14ac:dyDescent="0.25">
      <c r="A6" s="1388" t="s">
        <v>3</v>
      </c>
      <c r="B6" s="1388" t="s">
        <v>4</v>
      </c>
      <c r="C6" s="1388"/>
      <c r="D6" s="1388"/>
      <c r="E6" s="1388" t="s">
        <v>5</v>
      </c>
      <c r="F6" s="1389" t="s">
        <v>6</v>
      </c>
      <c r="G6" s="1390"/>
      <c r="H6" s="1389" t="s">
        <v>7</v>
      </c>
      <c r="I6" s="1390"/>
      <c r="J6" s="1393" t="s">
        <v>8</v>
      </c>
      <c r="K6" s="1388" t="s">
        <v>9</v>
      </c>
      <c r="L6" s="1394" t="s">
        <v>10</v>
      </c>
      <c r="M6" s="1394"/>
      <c r="N6" s="1388" t="s">
        <v>13</v>
      </c>
      <c r="O6" s="1388" t="s">
        <v>14</v>
      </c>
    </row>
    <row r="7" spans="1:17" x14ac:dyDescent="0.25">
      <c r="A7" s="1388"/>
      <c r="B7" s="1388"/>
      <c r="C7" s="1388"/>
      <c r="D7" s="1388"/>
      <c r="E7" s="1388"/>
      <c r="F7" s="1391"/>
      <c r="G7" s="1392"/>
      <c r="H7" s="1391"/>
      <c r="I7" s="1392"/>
      <c r="J7" s="1393"/>
      <c r="K7" s="1388"/>
      <c r="L7" s="26" t="s">
        <v>11</v>
      </c>
      <c r="M7" s="26" t="s">
        <v>12</v>
      </c>
      <c r="N7" s="1388"/>
      <c r="O7" s="1388"/>
    </row>
    <row r="8" spans="1:17" x14ac:dyDescent="0.25">
      <c r="A8" s="1"/>
      <c r="B8" s="1400"/>
      <c r="C8" s="1400"/>
      <c r="D8" s="1400"/>
      <c r="E8" s="1"/>
      <c r="F8" s="1401"/>
      <c r="G8" s="1402"/>
      <c r="H8" s="44"/>
      <c r="I8" s="38"/>
      <c r="J8" s="9"/>
      <c r="K8" s="1"/>
      <c r="L8" s="1"/>
      <c r="M8" s="1"/>
      <c r="N8" s="1"/>
      <c r="O8" s="1"/>
    </row>
    <row r="9" spans="1:17" ht="45" customHeight="1" x14ac:dyDescent="0.25">
      <c r="A9" s="104" t="s">
        <v>151</v>
      </c>
      <c r="B9" s="1417" t="s">
        <v>134</v>
      </c>
      <c r="C9" s="1418"/>
      <c r="D9" s="1419"/>
      <c r="E9" s="154" t="s">
        <v>135</v>
      </c>
      <c r="F9" s="49"/>
      <c r="G9" s="153"/>
      <c r="H9" s="52"/>
      <c r="I9" s="53"/>
      <c r="J9" s="54"/>
      <c r="K9" s="67"/>
      <c r="L9" s="66"/>
      <c r="M9" s="67"/>
      <c r="O9" s="2"/>
      <c r="Q9" s="151" t="s">
        <v>147</v>
      </c>
    </row>
    <row r="10" spans="1:17" ht="31.5" customHeight="1" x14ac:dyDescent="0.25">
      <c r="A10" s="278" t="s">
        <v>83</v>
      </c>
      <c r="B10" s="1454" t="s">
        <v>196</v>
      </c>
      <c r="C10" s="1455"/>
      <c r="D10" s="1456"/>
      <c r="E10" s="242"/>
      <c r="F10" s="283">
        <v>1</v>
      </c>
      <c r="G10" s="243" t="s">
        <v>177</v>
      </c>
      <c r="H10" s="244">
        <v>5</v>
      </c>
      <c r="I10" s="218" t="s">
        <v>42</v>
      </c>
      <c r="J10" s="279">
        <v>174809000</v>
      </c>
      <c r="K10" s="288">
        <f t="shared" ref="K10:K17" si="0">J10*H10</f>
        <v>874045000</v>
      </c>
      <c r="L10" s="280">
        <f>K10-M10</f>
        <v>794586363.63636363</v>
      </c>
      <c r="M10" s="247">
        <f>K10/11</f>
        <v>79458636.36363636</v>
      </c>
      <c r="N10" s="281"/>
      <c r="O10" s="229"/>
      <c r="Q10" s="176"/>
    </row>
    <row r="11" spans="1:17" ht="46.5" customHeight="1" x14ac:dyDescent="0.25">
      <c r="A11" s="271" t="s">
        <v>84</v>
      </c>
      <c r="B11" s="1457" t="s">
        <v>197</v>
      </c>
      <c r="C11" s="1458"/>
      <c r="D11" s="1459"/>
      <c r="E11" s="220"/>
      <c r="F11" s="292">
        <v>2</v>
      </c>
      <c r="G11" s="182" t="s">
        <v>139</v>
      </c>
      <c r="H11" s="52">
        <v>6</v>
      </c>
      <c r="I11" s="53" t="s">
        <v>42</v>
      </c>
      <c r="J11" s="54">
        <v>42500000</v>
      </c>
      <c r="K11" s="211">
        <f t="shared" si="0"/>
        <v>255000000</v>
      </c>
      <c r="L11" s="66">
        <f t="shared" ref="L11:L17" si="1">K11-M11</f>
        <v>231818181.81818181</v>
      </c>
      <c r="M11" s="67">
        <f t="shared" ref="M11:M16" si="2">K11/11</f>
        <v>23181818.181818184</v>
      </c>
      <c r="O11" s="2"/>
      <c r="Q11" s="151" t="s">
        <v>147</v>
      </c>
    </row>
    <row r="12" spans="1:17" x14ac:dyDescent="0.25">
      <c r="A12" s="2"/>
      <c r="B12" s="23"/>
      <c r="C12" s="28"/>
      <c r="D12" s="24"/>
      <c r="E12" s="47"/>
      <c r="F12" s="292">
        <v>3</v>
      </c>
      <c r="G12" s="207" t="s">
        <v>160</v>
      </c>
      <c r="H12" s="208">
        <v>30</v>
      </c>
      <c r="I12" s="209" t="s">
        <v>42</v>
      </c>
      <c r="J12" s="210">
        <v>6500000</v>
      </c>
      <c r="K12" s="211">
        <f t="shared" si="0"/>
        <v>195000000</v>
      </c>
      <c r="L12" s="212">
        <f>K12-M12</f>
        <v>177272727.27272728</v>
      </c>
      <c r="M12" s="211">
        <f>K12/11</f>
        <v>17727272.727272727</v>
      </c>
      <c r="N12" s="213"/>
      <c r="O12" s="214"/>
      <c r="Q12" s="151" t="s">
        <v>148</v>
      </c>
    </row>
    <row r="13" spans="1:17" x14ac:dyDescent="0.25">
      <c r="A13" s="2"/>
      <c r="B13" s="78"/>
      <c r="C13" s="79"/>
      <c r="D13" s="80"/>
      <c r="E13" s="75"/>
      <c r="F13" s="286">
        <v>4</v>
      </c>
      <c r="G13" s="207" t="s">
        <v>161</v>
      </c>
      <c r="H13" s="208">
        <v>21</v>
      </c>
      <c r="I13" s="209" t="s">
        <v>42</v>
      </c>
      <c r="J13" s="210">
        <v>9500000</v>
      </c>
      <c r="K13" s="211">
        <f t="shared" si="0"/>
        <v>199500000</v>
      </c>
      <c r="L13" s="212">
        <f t="shared" si="1"/>
        <v>181363636.36363637</v>
      </c>
      <c r="M13" s="211">
        <f t="shared" si="2"/>
        <v>18136363.636363637</v>
      </c>
      <c r="N13" s="215"/>
      <c r="O13" s="214"/>
    </row>
    <row r="14" spans="1:17" x14ac:dyDescent="0.25">
      <c r="A14" s="2"/>
      <c r="B14" s="137"/>
      <c r="C14" s="140"/>
      <c r="D14" s="138"/>
      <c r="E14" s="139"/>
      <c r="F14" s="286">
        <v>5</v>
      </c>
      <c r="G14" s="216" t="s">
        <v>165</v>
      </c>
      <c r="H14" s="208">
        <v>22</v>
      </c>
      <c r="I14" s="209" t="s">
        <v>42</v>
      </c>
      <c r="J14" s="210">
        <v>12000000</v>
      </c>
      <c r="K14" s="211">
        <f t="shared" si="0"/>
        <v>264000000</v>
      </c>
      <c r="L14" s="212">
        <f t="shared" si="1"/>
        <v>240000000</v>
      </c>
      <c r="M14" s="211">
        <f t="shared" si="2"/>
        <v>24000000</v>
      </c>
      <c r="N14" s="215"/>
      <c r="O14" s="214"/>
    </row>
    <row r="15" spans="1:17" x14ac:dyDescent="0.25">
      <c r="A15" s="2"/>
      <c r="B15" s="78"/>
      <c r="C15" s="79"/>
      <c r="D15" s="80"/>
      <c r="E15" s="75"/>
      <c r="F15" s="286">
        <v>6</v>
      </c>
      <c r="G15" s="216" t="s">
        <v>162</v>
      </c>
      <c r="H15" s="208">
        <v>100</v>
      </c>
      <c r="I15" s="209" t="s">
        <v>42</v>
      </c>
      <c r="J15" s="210">
        <v>4000000</v>
      </c>
      <c r="K15" s="211">
        <f t="shared" si="0"/>
        <v>400000000</v>
      </c>
      <c r="L15" s="212">
        <f t="shared" si="1"/>
        <v>363636363.63636363</v>
      </c>
      <c r="M15" s="211">
        <f t="shared" si="2"/>
        <v>36363636.363636367</v>
      </c>
      <c r="N15" s="215"/>
      <c r="O15" s="214"/>
    </row>
    <row r="16" spans="1:17" x14ac:dyDescent="0.25">
      <c r="A16" s="2"/>
      <c r="B16" s="78"/>
      <c r="C16" s="79"/>
      <c r="D16" s="80"/>
      <c r="E16" s="75"/>
      <c r="F16" s="286">
        <v>7</v>
      </c>
      <c r="G16" s="216" t="s">
        <v>163</v>
      </c>
      <c r="H16" s="208">
        <v>50</v>
      </c>
      <c r="I16" s="209" t="s">
        <v>42</v>
      </c>
      <c r="J16" s="210">
        <v>6000000</v>
      </c>
      <c r="K16" s="211">
        <f t="shared" si="0"/>
        <v>300000000</v>
      </c>
      <c r="L16" s="212">
        <f t="shared" si="1"/>
        <v>272727272.72727275</v>
      </c>
      <c r="M16" s="211">
        <f t="shared" si="2"/>
        <v>27272727.272727273</v>
      </c>
      <c r="N16" s="215"/>
      <c r="O16" s="214"/>
    </row>
    <row r="17" spans="1:18" x14ac:dyDescent="0.25">
      <c r="A17" s="2"/>
      <c r="B17" s="179"/>
      <c r="C17" s="180"/>
      <c r="D17" s="180"/>
      <c r="E17" s="133"/>
      <c r="F17" s="205">
        <v>8</v>
      </c>
      <c r="G17" s="177" t="s">
        <v>164</v>
      </c>
      <c r="H17" s="52">
        <v>88</v>
      </c>
      <c r="I17" s="53" t="s">
        <v>42</v>
      </c>
      <c r="J17" s="54">
        <v>2500000</v>
      </c>
      <c r="K17" s="289">
        <f t="shared" si="0"/>
        <v>220000000</v>
      </c>
      <c r="L17" s="66">
        <f t="shared" si="1"/>
        <v>200000000</v>
      </c>
      <c r="M17" s="67">
        <f>K17/11</f>
        <v>20000000</v>
      </c>
      <c r="N17" s="92"/>
      <c r="O17" s="2"/>
    </row>
    <row r="18" spans="1:18" x14ac:dyDescent="0.25">
      <c r="A18" s="86"/>
      <c r="B18" s="1409" t="s">
        <v>9</v>
      </c>
      <c r="C18" s="1410"/>
      <c r="D18" s="1410"/>
      <c r="E18" s="1410"/>
      <c r="F18" s="1410"/>
      <c r="G18" s="1411"/>
      <c r="H18" s="85"/>
      <c r="I18" s="84"/>
      <c r="J18" s="85"/>
      <c r="K18" s="85">
        <f>SUM(K9:K17)</f>
        <v>2707545000</v>
      </c>
      <c r="L18" s="85">
        <f>SUM(L9:L17)</f>
        <v>2461404545.454545</v>
      </c>
      <c r="M18" s="85">
        <f>SUM(M9:M17)</f>
        <v>246140454.54545456</v>
      </c>
      <c r="N18" s="86"/>
      <c r="O18" s="86"/>
      <c r="R18" s="161">
        <f>budidaya!R30</f>
        <v>558518000.39999974</v>
      </c>
    </row>
    <row r="21" spans="1:18" x14ac:dyDescent="0.25">
      <c r="K21" s="1399" t="s">
        <v>198</v>
      </c>
      <c r="L21" s="1399"/>
      <c r="N21" s="111"/>
      <c r="R21" s="111" t="e">
        <f>#REF!-5899880000</f>
        <v>#REF!</v>
      </c>
    </row>
    <row r="22" spans="1:18" ht="8.1" customHeight="1" x14ac:dyDescent="0.25">
      <c r="K22" s="290"/>
      <c r="L22" s="290"/>
      <c r="N22" s="111"/>
      <c r="R22" s="111"/>
    </row>
    <row r="23" spans="1:18" ht="18.75" x14ac:dyDescent="0.3">
      <c r="D23" s="1404"/>
      <c r="E23" s="1404"/>
      <c r="F23" s="81"/>
      <c r="G23" s="81"/>
      <c r="H23" s="82"/>
      <c r="I23" s="82"/>
      <c r="J23" s="83"/>
      <c r="K23" s="1387" t="s">
        <v>141</v>
      </c>
      <c r="L23" s="1387"/>
      <c r="M23" s="159"/>
      <c r="O23" s="111"/>
      <c r="R23" s="111" t="e">
        <f>R21*10%</f>
        <v>#REF!</v>
      </c>
    </row>
    <row r="24" spans="1:18" ht="18.75" x14ac:dyDescent="0.3">
      <c r="D24" s="81"/>
      <c r="E24" s="81"/>
      <c r="F24" s="81"/>
      <c r="G24" s="81"/>
      <c r="H24" s="82"/>
      <c r="I24" s="82"/>
      <c r="J24" s="83"/>
      <c r="K24" s="291"/>
      <c r="L24" s="160"/>
      <c r="M24" s="81"/>
      <c r="R24" s="111" t="e">
        <f>R23+R21</f>
        <v>#REF!</v>
      </c>
    </row>
    <row r="25" spans="1:18" ht="18.75" x14ac:dyDescent="0.3">
      <c r="D25" s="81"/>
      <c r="E25" s="81"/>
      <c r="F25" s="81"/>
      <c r="G25" s="81"/>
      <c r="H25" s="82"/>
      <c r="I25" s="82"/>
      <c r="J25" s="83"/>
      <c r="K25" s="291"/>
      <c r="L25" s="291"/>
      <c r="M25" s="170"/>
      <c r="N25" s="171"/>
      <c r="R25" t="e">
        <f>R23*10</f>
        <v>#REF!</v>
      </c>
    </row>
    <row r="26" spans="1:18" ht="18.75" x14ac:dyDescent="0.3">
      <c r="D26" s="81"/>
      <c r="E26" s="81"/>
      <c r="F26" s="81"/>
      <c r="G26" s="81"/>
      <c r="H26" s="82"/>
      <c r="I26" s="82"/>
      <c r="J26" s="83"/>
      <c r="K26" s="291"/>
      <c r="L26" s="291"/>
      <c r="M26" s="146"/>
      <c r="O26" s="111"/>
      <c r="Q26" s="147">
        <f>M25-5899880000</f>
        <v>-5899880000</v>
      </c>
    </row>
    <row r="27" spans="1:18" ht="18.75" x14ac:dyDescent="0.3">
      <c r="D27" s="1395"/>
      <c r="E27" s="1395"/>
      <c r="F27" s="81"/>
      <c r="G27" s="81"/>
      <c r="H27" s="82"/>
      <c r="I27" s="82"/>
      <c r="J27" s="83"/>
      <c r="K27" s="1403" t="s">
        <v>142</v>
      </c>
      <c r="L27" s="1403"/>
      <c r="M27" s="148"/>
      <c r="N27" s="111"/>
    </row>
    <row r="28" spans="1:18" ht="18.75" x14ac:dyDescent="0.3">
      <c r="D28" s="1405"/>
      <c r="E28" s="1405"/>
      <c r="F28" s="81"/>
      <c r="G28" s="81"/>
      <c r="H28" s="82"/>
      <c r="I28" s="82"/>
      <c r="J28" s="83"/>
      <c r="K28" s="1399" t="s">
        <v>143</v>
      </c>
      <c r="L28" s="1399"/>
      <c r="M28" s="146"/>
    </row>
    <row r="29" spans="1:18" ht="10.5" customHeight="1" x14ac:dyDescent="0.3">
      <c r="D29" s="81"/>
      <c r="E29" s="81"/>
      <c r="F29" s="81"/>
      <c r="G29" s="81"/>
      <c r="H29" s="82"/>
      <c r="I29" s="82"/>
      <c r="J29" s="83"/>
      <c r="K29" s="81"/>
      <c r="L29" s="81"/>
      <c r="M29" s="81"/>
    </row>
    <row r="30" spans="1:18" ht="18.75" x14ac:dyDescent="0.3">
      <c r="D30" s="81"/>
      <c r="E30" s="81"/>
      <c r="F30" s="81"/>
      <c r="G30" s="297"/>
      <c r="H30" s="297"/>
      <c r="I30" s="297"/>
      <c r="J30" s="297"/>
      <c r="K30" s="81"/>
      <c r="L30" s="81"/>
      <c r="M30" s="81"/>
      <c r="N30" s="111"/>
    </row>
    <row r="31" spans="1:18" ht="18.75" x14ac:dyDescent="0.3">
      <c r="D31" s="81"/>
      <c r="E31" s="81"/>
      <c r="F31" s="81"/>
      <c r="G31" s="81"/>
      <c r="H31" s="91"/>
      <c r="I31" s="91"/>
      <c r="J31" s="83"/>
      <c r="K31" s="81"/>
      <c r="L31" s="81"/>
      <c r="M31" s="81"/>
      <c r="N31" s="111"/>
    </row>
    <row r="32" spans="1:18" ht="18.75" x14ac:dyDescent="0.3">
      <c r="D32" s="81"/>
      <c r="E32" s="81"/>
      <c r="F32" s="81"/>
      <c r="G32" s="81"/>
      <c r="H32" s="91"/>
      <c r="I32" s="91"/>
      <c r="J32" s="83"/>
      <c r="K32" s="81"/>
      <c r="L32" s="81"/>
      <c r="M32" s="81"/>
      <c r="N32" s="111"/>
    </row>
    <row r="33" spans="4:13" ht="18.75" x14ac:dyDescent="0.3">
      <c r="D33" s="81"/>
      <c r="E33" s="81"/>
      <c r="F33" s="81"/>
      <c r="G33" s="81"/>
      <c r="H33" s="91"/>
      <c r="I33" s="91"/>
      <c r="J33" s="83"/>
      <c r="K33" s="81"/>
      <c r="L33" s="81"/>
      <c r="M33" s="81"/>
    </row>
    <row r="34" spans="4:13" ht="18.75" x14ac:dyDescent="0.3">
      <c r="D34" s="81"/>
      <c r="E34" s="81"/>
      <c r="F34" s="81"/>
      <c r="G34" s="81"/>
      <c r="H34" s="91"/>
      <c r="I34" s="91"/>
      <c r="J34" s="83"/>
      <c r="K34" s="81"/>
      <c r="L34" s="81"/>
      <c r="M34" s="81"/>
    </row>
    <row r="35" spans="4:13" ht="18.75" x14ac:dyDescent="0.3">
      <c r="D35" s="81"/>
      <c r="E35" s="81"/>
      <c r="F35" s="81"/>
      <c r="G35" s="90"/>
      <c r="H35" s="90"/>
      <c r="I35" s="90"/>
      <c r="J35" s="90"/>
      <c r="K35" s="81"/>
      <c r="L35" s="81"/>
      <c r="M35" s="81"/>
    </row>
  </sheetData>
  <mergeCells count="26">
    <mergeCell ref="D27:E27"/>
    <mergeCell ref="K27:L27"/>
    <mergeCell ref="D28:E28"/>
    <mergeCell ref="K28:L28"/>
    <mergeCell ref="B8:D8"/>
    <mergeCell ref="F8:G8"/>
    <mergeCell ref="B18:G18"/>
    <mergeCell ref="D23:E23"/>
    <mergeCell ref="K21:L21"/>
    <mergeCell ref="B9:D9"/>
    <mergeCell ref="B10:D10"/>
    <mergeCell ref="B11:D11"/>
    <mergeCell ref="K23:L23"/>
    <mergeCell ref="A1:O1"/>
    <mergeCell ref="A2:O2"/>
    <mergeCell ref="A3:O3"/>
    <mergeCell ref="A6:A7"/>
    <mergeCell ref="B6:D7"/>
    <mergeCell ref="E6:E7"/>
    <mergeCell ref="F6:G7"/>
    <mergeCell ref="H6:I7"/>
    <mergeCell ref="J6:J7"/>
    <mergeCell ref="K6:K7"/>
    <mergeCell ref="L6:M6"/>
    <mergeCell ref="N6:N7"/>
    <mergeCell ref="O6:O7"/>
  </mergeCells>
  <pageMargins left="0.45" right="0.7" top="0.5" bottom="0.5" header="0.3" footer="0.3"/>
  <pageSetup paperSize="5" scale="7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132"/>
  <sheetViews>
    <sheetView topLeftCell="A7" zoomScale="70" zoomScaleNormal="70" zoomScaleSheetLayoutView="90" workbookViewId="0">
      <pane ySplit="825" topLeftCell="A22" activePane="bottomLeft"/>
      <selection activeCell="E7" sqref="E7:E8"/>
      <selection pane="bottomLeft" activeCell="I48" sqref="I48"/>
    </sheetView>
  </sheetViews>
  <sheetFormatPr defaultRowHeight="15" x14ac:dyDescent="0.25"/>
  <cols>
    <col min="1" max="1" width="3.5703125" customWidth="1"/>
    <col min="3" max="3" width="2" customWidth="1"/>
    <col min="4" max="4" width="31.42578125" customWidth="1"/>
    <col min="5" max="5" width="18.7109375" customWidth="1"/>
    <col min="6" max="6" width="2" bestFit="1" customWidth="1"/>
    <col min="7" max="7" width="25.42578125" customWidth="1"/>
    <col min="8" max="8" width="8.28515625" style="37" customWidth="1"/>
    <col min="9" max="9" width="9.140625" style="37"/>
    <col min="10" max="10" width="14.7109375" style="8" customWidth="1"/>
    <col min="11" max="11" width="23.42578125" customWidth="1"/>
    <col min="12" max="12" width="21.7109375" customWidth="1"/>
    <col min="13" max="13" width="18.140625" customWidth="1"/>
    <col min="14" max="14" width="25" customWidth="1"/>
    <col min="17" max="18" width="11" bestFit="1" customWidth="1"/>
    <col min="19" max="19" width="10" bestFit="1" customWidth="1"/>
  </cols>
  <sheetData>
    <row r="1" spans="1:15" x14ac:dyDescent="0.25">
      <c r="A1" s="1387" t="s">
        <v>29</v>
      </c>
      <c r="B1" s="1387"/>
      <c r="C1" s="1387"/>
      <c r="D1" s="1387"/>
      <c r="E1" s="1387"/>
      <c r="F1" s="1387"/>
      <c r="G1" s="1387"/>
      <c r="H1" s="1387"/>
      <c r="I1" s="1387"/>
      <c r="J1" s="1387"/>
      <c r="K1" s="1387"/>
      <c r="L1" s="1387"/>
      <c r="M1" s="1387"/>
      <c r="N1" s="1387"/>
      <c r="O1" s="1387"/>
    </row>
    <row r="2" spans="1:15" x14ac:dyDescent="0.25">
      <c r="A2" s="1387" t="s">
        <v>15</v>
      </c>
      <c r="B2" s="1387"/>
      <c r="C2" s="1387"/>
      <c r="D2" s="1387"/>
      <c r="E2" s="1387"/>
      <c r="F2" s="1387"/>
      <c r="G2" s="1387"/>
      <c r="H2" s="1387"/>
      <c r="I2" s="1387"/>
      <c r="J2" s="1387"/>
      <c r="K2" s="1387"/>
      <c r="L2" s="1387"/>
      <c r="M2" s="1387"/>
      <c r="N2" s="1387"/>
      <c r="O2" s="1387"/>
    </row>
    <row r="3" spans="1:15" x14ac:dyDescent="0.25">
      <c r="A3" s="1387" t="s">
        <v>30</v>
      </c>
      <c r="B3" s="1387"/>
      <c r="C3" s="1387"/>
      <c r="D3" s="1387"/>
      <c r="E3" s="1387"/>
      <c r="F3" s="1387"/>
      <c r="G3" s="1387"/>
      <c r="H3" s="1387"/>
      <c r="I3" s="1387"/>
      <c r="J3" s="1387"/>
      <c r="K3" s="1387"/>
      <c r="L3" s="1387"/>
      <c r="M3" s="1387"/>
      <c r="N3" s="1387"/>
      <c r="O3" s="1387"/>
    </row>
    <row r="5" spans="1:15" x14ac:dyDescent="0.25">
      <c r="A5" s="5" t="s">
        <v>0</v>
      </c>
      <c r="B5" s="5"/>
      <c r="C5" s="27" t="s">
        <v>1</v>
      </c>
      <c r="D5" s="5" t="s">
        <v>2</v>
      </c>
    </row>
    <row r="7" spans="1:15" x14ac:dyDescent="0.25">
      <c r="A7" s="1388" t="s">
        <v>3</v>
      </c>
      <c r="B7" s="1388" t="s">
        <v>4</v>
      </c>
      <c r="C7" s="1388"/>
      <c r="D7" s="1388"/>
      <c r="E7" s="1388" t="s">
        <v>5</v>
      </c>
      <c r="F7" s="1389" t="s">
        <v>6</v>
      </c>
      <c r="G7" s="1390"/>
      <c r="H7" s="1389" t="s">
        <v>7</v>
      </c>
      <c r="I7" s="1390"/>
      <c r="J7" s="1393" t="s">
        <v>8</v>
      </c>
      <c r="K7" s="1388" t="s">
        <v>9</v>
      </c>
      <c r="L7" s="1394" t="s">
        <v>10</v>
      </c>
      <c r="M7" s="1394"/>
      <c r="N7" s="1388" t="s">
        <v>13</v>
      </c>
      <c r="O7" s="1388" t="s">
        <v>14</v>
      </c>
    </row>
    <row r="8" spans="1:15" x14ac:dyDescent="0.25">
      <c r="A8" s="1388"/>
      <c r="B8" s="1388"/>
      <c r="C8" s="1388"/>
      <c r="D8" s="1388"/>
      <c r="E8" s="1388"/>
      <c r="F8" s="1391"/>
      <c r="G8" s="1392"/>
      <c r="H8" s="1391"/>
      <c r="I8" s="1392"/>
      <c r="J8" s="1393"/>
      <c r="K8" s="1388"/>
      <c r="L8" s="26" t="s">
        <v>11</v>
      </c>
      <c r="M8" s="26" t="s">
        <v>12</v>
      </c>
      <c r="N8" s="1388"/>
      <c r="O8" s="1388"/>
    </row>
    <row r="9" spans="1:15" x14ac:dyDescent="0.25">
      <c r="A9" s="1"/>
      <c r="B9" s="1400"/>
      <c r="C9" s="1400"/>
      <c r="D9" s="1400"/>
      <c r="E9" s="1"/>
      <c r="F9" s="1401"/>
      <c r="G9" s="1402"/>
      <c r="H9" s="44"/>
      <c r="I9" s="38"/>
      <c r="J9" s="9"/>
      <c r="K9" s="1"/>
      <c r="L9" s="1"/>
      <c r="M9" s="1"/>
      <c r="N9" s="1"/>
      <c r="O9" s="1"/>
    </row>
    <row r="10" spans="1:15" x14ac:dyDescent="0.25">
      <c r="A10" s="7"/>
      <c r="B10" s="1406" t="s">
        <v>31</v>
      </c>
      <c r="C10" s="1407"/>
      <c r="D10" s="1408"/>
      <c r="E10" s="2"/>
      <c r="F10" s="23"/>
      <c r="G10" s="24"/>
      <c r="H10" s="45"/>
      <c r="I10" s="39"/>
      <c r="J10" s="10"/>
      <c r="K10" s="12"/>
      <c r="L10" s="10"/>
      <c r="M10" s="12"/>
      <c r="N10" s="2"/>
      <c r="O10" s="2"/>
    </row>
    <row r="11" spans="1:15" x14ac:dyDescent="0.25">
      <c r="A11" s="7"/>
      <c r="B11" s="1406"/>
      <c r="C11" s="1407"/>
      <c r="D11" s="1408"/>
      <c r="E11" s="2"/>
      <c r="F11" s="1412"/>
      <c r="G11" s="1413"/>
      <c r="H11" s="45"/>
      <c r="I11" s="39"/>
      <c r="J11" s="10"/>
      <c r="K11" s="2"/>
      <c r="L11" s="2"/>
      <c r="M11" s="2"/>
      <c r="N11" s="2"/>
      <c r="O11" s="2"/>
    </row>
    <row r="12" spans="1:15" x14ac:dyDescent="0.25">
      <c r="A12" s="7"/>
      <c r="B12" s="1406"/>
      <c r="C12" s="1407"/>
      <c r="D12" s="1408"/>
      <c r="E12" s="2"/>
      <c r="F12" s="1412"/>
      <c r="G12" s="1413"/>
      <c r="H12" s="45"/>
      <c r="I12" s="39"/>
      <c r="J12" s="10"/>
      <c r="K12" s="2"/>
      <c r="L12" s="2"/>
      <c r="M12" s="2"/>
      <c r="N12" s="2"/>
      <c r="O12" s="2"/>
    </row>
    <row r="13" spans="1:15" x14ac:dyDescent="0.25">
      <c r="A13" s="7"/>
      <c r="B13" s="1460" t="s">
        <v>32</v>
      </c>
      <c r="C13" s="1460"/>
      <c r="D13" s="1460"/>
      <c r="E13" s="1461" t="s">
        <v>33</v>
      </c>
      <c r="F13" s="1462" t="s">
        <v>34</v>
      </c>
      <c r="G13" s="1463"/>
      <c r="H13" s="1464">
        <v>1</v>
      </c>
      <c r="I13" s="1464" t="s">
        <v>42</v>
      </c>
      <c r="J13" s="30">
        <v>150000000</v>
      </c>
      <c r="K13" s="31">
        <f>J13</f>
        <v>150000000</v>
      </c>
      <c r="L13" s="30">
        <f>K13-M13</f>
        <v>136363636.36363637</v>
      </c>
      <c r="M13" s="30">
        <f>K13/11</f>
        <v>13636363.636363637</v>
      </c>
      <c r="N13" s="2" t="s">
        <v>64</v>
      </c>
      <c r="O13" s="2"/>
    </row>
    <row r="14" spans="1:15" x14ac:dyDescent="0.25">
      <c r="A14" s="7"/>
      <c r="B14" s="1460"/>
      <c r="C14" s="1460"/>
      <c r="D14" s="1460"/>
      <c r="E14" s="1461"/>
      <c r="F14" s="1462"/>
      <c r="G14" s="1463"/>
      <c r="H14" s="1464"/>
      <c r="I14" s="1464"/>
      <c r="J14" s="30"/>
      <c r="K14" s="32"/>
      <c r="L14" s="32"/>
      <c r="M14" s="32"/>
      <c r="N14" s="2"/>
      <c r="O14" s="2"/>
    </row>
    <row r="15" spans="1:15" x14ac:dyDescent="0.25">
      <c r="A15" s="7"/>
      <c r="B15" s="1460"/>
      <c r="C15" s="1460"/>
      <c r="D15" s="1460"/>
      <c r="E15" s="1461"/>
      <c r="F15" s="33"/>
      <c r="G15" s="34"/>
      <c r="H15" s="46"/>
      <c r="I15" s="40"/>
      <c r="J15" s="30"/>
      <c r="K15" s="32"/>
      <c r="L15" s="32"/>
      <c r="M15" s="32"/>
      <c r="N15" s="2"/>
      <c r="O15" s="2"/>
    </row>
    <row r="16" spans="1:15" x14ac:dyDescent="0.25">
      <c r="A16" s="7"/>
      <c r="B16" s="1460"/>
      <c r="C16" s="1460"/>
      <c r="D16" s="1460"/>
      <c r="E16" s="32"/>
      <c r="F16" s="33"/>
      <c r="G16" s="34"/>
      <c r="H16" s="46"/>
      <c r="I16" s="40"/>
      <c r="J16" s="30"/>
      <c r="K16" s="32"/>
      <c r="L16" s="32"/>
      <c r="M16" s="32"/>
      <c r="N16" s="2"/>
      <c r="O16" s="2"/>
    </row>
    <row r="17" spans="1:15" x14ac:dyDescent="0.25">
      <c r="A17" s="7"/>
      <c r="B17" s="1468" t="s">
        <v>35</v>
      </c>
      <c r="C17" s="1469"/>
      <c r="D17" s="1470"/>
      <c r="E17" s="1461" t="s">
        <v>36</v>
      </c>
      <c r="F17" s="1468" t="s">
        <v>37</v>
      </c>
      <c r="G17" s="1470"/>
      <c r="H17" s="42">
        <v>1</v>
      </c>
      <c r="I17" s="40" t="s">
        <v>42</v>
      </c>
      <c r="J17" s="30">
        <v>175000000</v>
      </c>
      <c r="K17" s="31">
        <f>J17</f>
        <v>175000000</v>
      </c>
      <c r="L17" s="30">
        <f>K17-M17</f>
        <v>159090909.09090909</v>
      </c>
      <c r="M17" s="30">
        <f>K17/11</f>
        <v>15909090.909090908</v>
      </c>
      <c r="N17" s="2" t="s">
        <v>65</v>
      </c>
      <c r="O17" s="2"/>
    </row>
    <row r="18" spans="1:15" x14ac:dyDescent="0.25">
      <c r="A18" s="2"/>
      <c r="B18" s="1468"/>
      <c r="C18" s="1469"/>
      <c r="D18" s="1470"/>
      <c r="E18" s="1461"/>
      <c r="F18" s="1468"/>
      <c r="G18" s="1470"/>
      <c r="H18" s="42"/>
      <c r="I18" s="40"/>
      <c r="J18" s="30"/>
      <c r="K18" s="32"/>
      <c r="L18" s="32"/>
      <c r="M18" s="32"/>
      <c r="N18" s="2"/>
      <c r="O18" s="2"/>
    </row>
    <row r="19" spans="1:15" x14ac:dyDescent="0.25">
      <c r="A19" s="2"/>
      <c r="B19" s="1460"/>
      <c r="C19" s="1460"/>
      <c r="D19" s="1460"/>
      <c r="E19" s="1461"/>
      <c r="F19" s="1471"/>
      <c r="G19" s="1472"/>
      <c r="H19" s="46"/>
      <c r="I19" s="40"/>
      <c r="J19" s="30"/>
      <c r="K19" s="32"/>
      <c r="L19" s="32"/>
      <c r="M19" s="32"/>
      <c r="N19" s="2"/>
      <c r="O19" s="2"/>
    </row>
    <row r="20" spans="1:15" x14ac:dyDescent="0.25">
      <c r="A20" s="2"/>
      <c r="B20" s="1460"/>
      <c r="C20" s="1460"/>
      <c r="D20" s="1460"/>
      <c r="E20" s="1461"/>
      <c r="F20" s="33"/>
      <c r="G20" s="34"/>
      <c r="H20" s="46"/>
      <c r="I20" s="40"/>
      <c r="J20" s="30"/>
      <c r="K20" s="31"/>
      <c r="L20" s="30"/>
      <c r="M20" s="31"/>
      <c r="N20" s="2"/>
      <c r="O20" s="2"/>
    </row>
    <row r="21" spans="1:15" x14ac:dyDescent="0.25">
      <c r="A21" s="2"/>
      <c r="B21" s="1416"/>
      <c r="C21" s="1416"/>
      <c r="D21" s="1416"/>
      <c r="E21" s="2"/>
      <c r="F21" s="1412"/>
      <c r="G21" s="1413"/>
      <c r="H21" s="45"/>
      <c r="I21" s="39"/>
      <c r="J21" s="10"/>
      <c r="K21" s="12"/>
      <c r="L21" s="10"/>
      <c r="M21" s="12"/>
      <c r="N21" s="2"/>
      <c r="O21" s="2"/>
    </row>
    <row r="22" spans="1:15" x14ac:dyDescent="0.25">
      <c r="A22" s="2"/>
      <c r="B22" s="1406" t="s">
        <v>38</v>
      </c>
      <c r="C22" s="1407"/>
      <c r="D22" s="1408"/>
      <c r="E22" s="2"/>
      <c r="F22" s="1412"/>
      <c r="G22" s="1413"/>
      <c r="H22" s="45"/>
      <c r="I22" s="39"/>
      <c r="J22" s="10"/>
      <c r="K22" s="12"/>
      <c r="L22" s="10"/>
      <c r="M22" s="12"/>
      <c r="N22" s="2"/>
      <c r="O22" s="2"/>
    </row>
    <row r="23" spans="1:15" x14ac:dyDescent="0.25">
      <c r="A23" s="2"/>
      <c r="B23" s="1406"/>
      <c r="C23" s="1407"/>
      <c r="D23" s="1408"/>
      <c r="E23" s="2"/>
      <c r="F23" s="1412"/>
      <c r="G23" s="1413"/>
      <c r="H23" s="45"/>
      <c r="I23" s="39"/>
      <c r="J23" s="10"/>
      <c r="K23" s="12"/>
      <c r="L23" s="10"/>
      <c r="M23" s="12"/>
      <c r="N23" s="2"/>
      <c r="O23" s="2"/>
    </row>
    <row r="24" spans="1:15" x14ac:dyDescent="0.25">
      <c r="A24" s="2"/>
      <c r="B24" s="1465"/>
      <c r="C24" s="1466"/>
      <c r="D24" s="1467"/>
      <c r="E24" s="2"/>
      <c r="F24" s="1412"/>
      <c r="G24" s="1413"/>
      <c r="H24" s="45"/>
      <c r="I24" s="39"/>
      <c r="J24" s="10"/>
      <c r="K24" s="2"/>
      <c r="L24" s="2"/>
      <c r="M24" s="2"/>
      <c r="N24" s="2"/>
      <c r="O24" s="2"/>
    </row>
    <row r="25" spans="1:15" ht="15" customHeight="1" x14ac:dyDescent="0.25">
      <c r="A25" s="2"/>
      <c r="B25" s="1417" t="s">
        <v>39</v>
      </c>
      <c r="C25" s="1418"/>
      <c r="D25" s="1419"/>
      <c r="E25" s="1473" t="s">
        <v>40</v>
      </c>
      <c r="F25" s="1474" t="s">
        <v>41</v>
      </c>
      <c r="G25" s="1475"/>
      <c r="H25" s="43">
        <v>4</v>
      </c>
      <c r="I25" s="39" t="s">
        <v>42</v>
      </c>
      <c r="J25" s="10">
        <v>60000000</v>
      </c>
      <c r="K25" s="12">
        <f>J25*H25</f>
        <v>240000000</v>
      </c>
      <c r="L25" s="30">
        <f>K25-M25</f>
        <v>218181818.18181819</v>
      </c>
      <c r="M25" s="30">
        <f>K25/11</f>
        <v>21818181.818181816</v>
      </c>
      <c r="N25" s="1476" t="s">
        <v>66</v>
      </c>
      <c r="O25" s="2"/>
    </row>
    <row r="26" spans="1:15" x14ac:dyDescent="0.25">
      <c r="A26" s="2"/>
      <c r="B26" s="1417"/>
      <c r="C26" s="1418"/>
      <c r="D26" s="1419"/>
      <c r="E26" s="1473"/>
      <c r="F26" s="1474"/>
      <c r="G26" s="1475"/>
      <c r="H26" s="43"/>
      <c r="I26" s="39"/>
      <c r="J26" s="10"/>
      <c r="K26" s="12"/>
      <c r="L26" s="10"/>
      <c r="M26" s="12"/>
      <c r="N26" s="1476"/>
      <c r="O26" s="2"/>
    </row>
    <row r="27" spans="1:15" x14ac:dyDescent="0.25">
      <c r="A27" s="2"/>
      <c r="B27" s="23"/>
      <c r="C27" s="28"/>
      <c r="D27" s="24"/>
      <c r="E27" s="1473"/>
      <c r="F27" s="35"/>
      <c r="G27" s="36"/>
      <c r="H27" s="43"/>
      <c r="I27" s="39"/>
      <c r="J27" s="10"/>
      <c r="K27" s="12"/>
      <c r="L27" s="10"/>
      <c r="M27" s="12"/>
      <c r="N27" s="1476"/>
      <c r="O27" s="2"/>
    </row>
    <row r="28" spans="1:15" x14ac:dyDescent="0.25">
      <c r="A28" s="2"/>
      <c r="B28" s="23"/>
      <c r="C28" s="28"/>
      <c r="D28" s="24"/>
      <c r="E28" s="2"/>
      <c r="F28" s="23"/>
      <c r="G28" s="24"/>
      <c r="H28" s="45"/>
      <c r="I28" s="39"/>
      <c r="J28" s="10"/>
      <c r="K28" s="12"/>
      <c r="L28" s="10"/>
      <c r="M28" s="12"/>
      <c r="N28" s="1476"/>
      <c r="O28" s="2"/>
    </row>
    <row r="29" spans="1:15" ht="15" customHeight="1" x14ac:dyDescent="0.25">
      <c r="A29" s="2"/>
      <c r="B29" s="1444" t="s">
        <v>43</v>
      </c>
      <c r="C29" s="1477"/>
      <c r="D29" s="1445"/>
      <c r="E29" s="1478" t="s">
        <v>44</v>
      </c>
      <c r="F29" s="69">
        <v>1</v>
      </c>
      <c r="G29" s="1445" t="s">
        <v>45</v>
      </c>
      <c r="H29" s="45">
        <v>1</v>
      </c>
      <c r="I29" s="39" t="s">
        <v>47</v>
      </c>
      <c r="J29" s="10">
        <v>120000000</v>
      </c>
      <c r="K29" s="12">
        <f>J29*H29</f>
        <v>120000000</v>
      </c>
      <c r="L29" s="30">
        <f>K29-M29</f>
        <v>109090909.09090909</v>
      </c>
      <c r="M29" s="30">
        <f>K29/11</f>
        <v>10909090.909090908</v>
      </c>
      <c r="N29" s="2" t="s">
        <v>67</v>
      </c>
      <c r="O29" s="2"/>
    </row>
    <row r="30" spans="1:15" x14ac:dyDescent="0.25">
      <c r="A30" s="22"/>
      <c r="B30" s="1444"/>
      <c r="C30" s="1477"/>
      <c r="D30" s="1445"/>
      <c r="E30" s="1478"/>
      <c r="F30" s="69"/>
      <c r="G30" s="1445"/>
      <c r="H30" s="45"/>
      <c r="I30" s="39"/>
      <c r="J30" s="10"/>
      <c r="K30" s="12"/>
      <c r="L30" s="30"/>
      <c r="M30" s="30"/>
      <c r="N30" s="1478" t="s">
        <v>68</v>
      </c>
      <c r="O30" s="2"/>
    </row>
    <row r="31" spans="1:15" x14ac:dyDescent="0.25">
      <c r="A31" s="2"/>
      <c r="B31" s="1465"/>
      <c r="C31" s="1466"/>
      <c r="D31" s="1467"/>
      <c r="E31" s="1478"/>
      <c r="F31" s="69">
        <v>2</v>
      </c>
      <c r="G31" s="36" t="s">
        <v>46</v>
      </c>
      <c r="H31" s="45">
        <v>4</v>
      </c>
      <c r="I31" s="39" t="s">
        <v>48</v>
      </c>
      <c r="J31" s="10">
        <v>17500000</v>
      </c>
      <c r="K31" s="12">
        <f>J31*H31</f>
        <v>70000000</v>
      </c>
      <c r="L31" s="30">
        <f>K31-M31</f>
        <v>63636363.63636364</v>
      </c>
      <c r="M31" s="30">
        <f>K31/11</f>
        <v>6363636.3636363633</v>
      </c>
      <c r="N31" s="1478"/>
      <c r="O31" s="2"/>
    </row>
    <row r="32" spans="1:15" x14ac:dyDescent="0.25">
      <c r="A32" s="2"/>
      <c r="B32" s="1412"/>
      <c r="C32" s="1479"/>
      <c r="D32" s="1413"/>
      <c r="E32" s="1478"/>
      <c r="F32" s="69"/>
      <c r="G32" s="29"/>
      <c r="H32" s="45"/>
      <c r="I32" s="39"/>
      <c r="J32" s="10"/>
      <c r="K32" s="12"/>
      <c r="L32" s="10"/>
      <c r="M32" s="12"/>
      <c r="N32" s="2"/>
      <c r="O32" s="2"/>
    </row>
    <row r="33" spans="1:15" x14ac:dyDescent="0.25">
      <c r="A33" s="2"/>
      <c r="B33" s="23"/>
      <c r="C33" s="28"/>
      <c r="D33" s="24"/>
      <c r="E33" s="47"/>
      <c r="F33" s="23"/>
      <c r="G33" s="24"/>
      <c r="H33" s="45"/>
      <c r="I33" s="39"/>
      <c r="J33" s="10"/>
      <c r="K33" s="12"/>
      <c r="L33" s="10"/>
      <c r="M33" s="12"/>
      <c r="N33" s="2"/>
      <c r="O33" s="2"/>
    </row>
    <row r="34" spans="1:15" ht="30" x14ac:dyDescent="0.25">
      <c r="A34" s="2"/>
      <c r="B34" s="1396" t="s">
        <v>51</v>
      </c>
      <c r="C34" s="1397"/>
      <c r="D34" s="1398"/>
      <c r="E34" s="51" t="s">
        <v>49</v>
      </c>
      <c r="F34" s="49">
        <v>1</v>
      </c>
      <c r="G34" s="60" t="s">
        <v>50</v>
      </c>
      <c r="H34" s="52">
        <v>1</v>
      </c>
      <c r="I34" s="53" t="s">
        <v>47</v>
      </c>
      <c r="J34" s="54">
        <v>45000000</v>
      </c>
      <c r="K34" s="55">
        <f>J34*H34</f>
        <v>45000000</v>
      </c>
      <c r="L34" s="56">
        <f>K34-M34</f>
        <v>40909090.909090906</v>
      </c>
      <c r="M34" s="56">
        <f>K34/11</f>
        <v>4090909.0909090908</v>
      </c>
      <c r="N34" s="59" t="s">
        <v>55</v>
      </c>
      <c r="O34" s="2"/>
    </row>
    <row r="35" spans="1:15" ht="60" x14ac:dyDescent="0.25">
      <c r="A35" s="2"/>
      <c r="B35" s="23"/>
      <c r="C35" s="28"/>
      <c r="D35" s="24"/>
      <c r="E35" s="47" t="s">
        <v>52</v>
      </c>
      <c r="F35" s="49">
        <v>2</v>
      </c>
      <c r="G35" s="57" t="s">
        <v>53</v>
      </c>
      <c r="H35" s="52">
        <v>1</v>
      </c>
      <c r="I35" s="53" t="s">
        <v>47</v>
      </c>
      <c r="J35" s="54">
        <v>200000000</v>
      </c>
      <c r="K35" s="55">
        <f>J35*H35</f>
        <v>200000000</v>
      </c>
      <c r="L35" s="56">
        <f>K35-M35</f>
        <v>181818181.81818181</v>
      </c>
      <c r="M35" s="56">
        <f>K35/11</f>
        <v>18181818.181818184</v>
      </c>
      <c r="N35" s="58" t="s">
        <v>67</v>
      </c>
      <c r="O35" s="2"/>
    </row>
    <row r="36" spans="1:15" ht="15" customHeight="1" x14ac:dyDescent="0.25">
      <c r="A36" s="2"/>
      <c r="B36" s="23"/>
      <c r="C36" s="28"/>
      <c r="D36" s="24"/>
      <c r="E36" s="47"/>
      <c r="F36" s="1480">
        <v>3</v>
      </c>
      <c r="G36" s="1481" t="s">
        <v>54</v>
      </c>
      <c r="H36" s="52"/>
      <c r="I36" s="53"/>
      <c r="J36" s="54"/>
      <c r="K36" s="55"/>
      <c r="L36" s="54"/>
      <c r="M36" s="55"/>
      <c r="N36" s="2" t="s">
        <v>67</v>
      </c>
      <c r="O36" s="2"/>
    </row>
    <row r="37" spans="1:15" x14ac:dyDescent="0.25">
      <c r="A37" s="2"/>
      <c r="B37" s="23"/>
      <c r="C37" s="28"/>
      <c r="D37" s="24"/>
      <c r="E37" s="47"/>
      <c r="F37" s="1480"/>
      <c r="G37" s="1481"/>
      <c r="H37" s="52"/>
      <c r="I37" s="53"/>
      <c r="J37" s="54"/>
      <c r="K37" s="55"/>
      <c r="L37" s="54"/>
      <c r="M37" s="55"/>
      <c r="N37" s="2"/>
      <c r="O37" s="2"/>
    </row>
    <row r="38" spans="1:15" x14ac:dyDescent="0.25">
      <c r="A38" s="2"/>
      <c r="B38" s="23"/>
      <c r="C38" s="28"/>
      <c r="D38" s="24"/>
      <c r="E38" s="47"/>
      <c r="F38" s="1480"/>
      <c r="G38" s="1481"/>
      <c r="H38" s="52"/>
      <c r="I38" s="53"/>
      <c r="J38" s="54"/>
      <c r="K38" s="55"/>
      <c r="L38" s="54"/>
      <c r="M38" s="55"/>
      <c r="N38" s="2"/>
      <c r="O38" s="2"/>
    </row>
    <row r="39" spans="1:15" x14ac:dyDescent="0.25">
      <c r="A39" s="2"/>
      <c r="B39" s="23"/>
      <c r="C39" s="28"/>
      <c r="D39" s="24"/>
      <c r="E39" s="47"/>
      <c r="F39" s="23" t="s">
        <v>59</v>
      </c>
      <c r="G39" s="24" t="s">
        <v>55</v>
      </c>
      <c r="H39" s="45">
        <v>1</v>
      </c>
      <c r="I39" s="39" t="s">
        <v>47</v>
      </c>
      <c r="J39" s="10">
        <v>35000000</v>
      </c>
      <c r="K39" s="55">
        <f>J39*H39</f>
        <v>35000000</v>
      </c>
      <c r="L39" s="56">
        <f>K39-M39</f>
        <v>31818181.81818182</v>
      </c>
      <c r="M39" s="56">
        <f>K39/11</f>
        <v>3181818.1818181816</v>
      </c>
      <c r="N39" s="2" t="s">
        <v>69</v>
      </c>
      <c r="O39" s="2"/>
    </row>
    <row r="40" spans="1:15" x14ac:dyDescent="0.25">
      <c r="A40" s="2"/>
      <c r="B40" s="23"/>
      <c r="C40" s="28"/>
      <c r="D40" s="24"/>
      <c r="E40" s="47"/>
      <c r="F40" s="23" t="s">
        <v>60</v>
      </c>
      <c r="G40" s="24" t="s">
        <v>56</v>
      </c>
      <c r="H40" s="45">
        <v>3</v>
      </c>
      <c r="I40" s="39" t="s">
        <v>63</v>
      </c>
      <c r="J40" s="10">
        <v>15000000</v>
      </c>
      <c r="K40" s="55">
        <f>J40*H40</f>
        <v>45000000</v>
      </c>
      <c r="L40" s="56">
        <f>K40-M40</f>
        <v>40909090.909090906</v>
      </c>
      <c r="M40" s="56">
        <f>K40/11</f>
        <v>4090909.0909090908</v>
      </c>
      <c r="N40" s="2" t="s">
        <v>69</v>
      </c>
      <c r="O40" s="2"/>
    </row>
    <row r="41" spans="1:15" x14ac:dyDescent="0.25">
      <c r="A41" s="2"/>
      <c r="B41" s="23"/>
      <c r="C41" s="28"/>
      <c r="D41" s="24"/>
      <c r="E41" s="47"/>
      <c r="F41" s="23" t="s">
        <v>61</v>
      </c>
      <c r="G41" s="24" t="s">
        <v>57</v>
      </c>
      <c r="H41" s="45">
        <v>1</v>
      </c>
      <c r="I41" s="39" t="s">
        <v>47</v>
      </c>
      <c r="J41" s="10">
        <v>40000000</v>
      </c>
      <c r="K41" s="55">
        <f>J41*H41</f>
        <v>40000000</v>
      </c>
      <c r="L41" s="56">
        <f>K41-M41</f>
        <v>36363636.363636367</v>
      </c>
      <c r="M41" s="56">
        <f>K41/11</f>
        <v>3636363.6363636362</v>
      </c>
      <c r="N41" s="2" t="s">
        <v>70</v>
      </c>
      <c r="O41" s="2"/>
    </row>
    <row r="42" spans="1:15" x14ac:dyDescent="0.25">
      <c r="A42" s="2"/>
      <c r="B42" s="23"/>
      <c r="C42" s="28"/>
      <c r="D42" s="24"/>
      <c r="E42" s="47"/>
      <c r="F42" s="23" t="s">
        <v>62</v>
      </c>
      <c r="G42" s="24" t="s">
        <v>58</v>
      </c>
      <c r="H42" s="45">
        <v>4</v>
      </c>
      <c r="I42" s="39" t="s">
        <v>63</v>
      </c>
      <c r="J42" s="10">
        <v>7500000</v>
      </c>
      <c r="K42" s="55">
        <f>J42*H42</f>
        <v>30000000</v>
      </c>
      <c r="L42" s="56">
        <f>K42-M42</f>
        <v>27272727.272727273</v>
      </c>
      <c r="M42" s="56">
        <f>K42/11</f>
        <v>2727272.7272727271</v>
      </c>
      <c r="N42" s="1473" t="s">
        <v>71</v>
      </c>
      <c r="O42" s="2"/>
    </row>
    <row r="43" spans="1:15" x14ac:dyDescent="0.25">
      <c r="A43" s="2"/>
      <c r="B43" s="23"/>
      <c r="C43" s="28"/>
      <c r="D43" s="24"/>
      <c r="E43" s="47"/>
      <c r="F43" s="23"/>
      <c r="G43" s="24"/>
      <c r="H43" s="45"/>
      <c r="I43" s="39"/>
      <c r="J43" s="10"/>
      <c r="K43" s="12"/>
      <c r="L43" s="10"/>
      <c r="M43" s="12"/>
      <c r="N43" s="1473"/>
      <c r="O43" s="2"/>
    </row>
    <row r="44" spans="1:15" ht="15" customHeight="1" x14ac:dyDescent="0.25">
      <c r="A44" s="2"/>
      <c r="B44" s="1406" t="s">
        <v>72</v>
      </c>
      <c r="C44" s="1407"/>
      <c r="D44" s="1408"/>
      <c r="E44" s="47"/>
      <c r="F44" s="23"/>
      <c r="G44" s="24"/>
      <c r="H44" s="45"/>
      <c r="I44" s="39"/>
      <c r="J44" s="10"/>
      <c r="K44" s="55"/>
      <c r="L44" s="56"/>
      <c r="M44" s="56"/>
      <c r="N44" s="2"/>
      <c r="O44" s="2"/>
    </row>
    <row r="45" spans="1:15" x14ac:dyDescent="0.25">
      <c r="A45" s="2"/>
      <c r="B45" s="1406"/>
      <c r="C45" s="1407"/>
      <c r="D45" s="1408"/>
      <c r="E45" s="47"/>
      <c r="F45" s="23" t="s">
        <v>73</v>
      </c>
      <c r="G45" s="24"/>
      <c r="H45" s="45">
        <v>4</v>
      </c>
      <c r="I45" s="39" t="s">
        <v>47</v>
      </c>
      <c r="J45" s="10">
        <v>20000000</v>
      </c>
      <c r="K45" s="55">
        <f>J45*H45</f>
        <v>80000000</v>
      </c>
      <c r="L45" s="56">
        <f>K45-M45</f>
        <v>72727272.727272734</v>
      </c>
      <c r="M45" s="56">
        <f>K45/11</f>
        <v>7272727.2727272725</v>
      </c>
      <c r="N45" s="2"/>
      <c r="O45" s="2"/>
    </row>
    <row r="46" spans="1:15" x14ac:dyDescent="0.25">
      <c r="A46" s="2"/>
      <c r="B46" s="23"/>
      <c r="C46" s="28"/>
      <c r="D46" s="24"/>
      <c r="E46" s="47"/>
      <c r="F46" s="23" t="s">
        <v>74</v>
      </c>
      <c r="G46" s="24"/>
      <c r="H46" s="45">
        <v>6</v>
      </c>
      <c r="I46" s="39" t="s">
        <v>47</v>
      </c>
      <c r="J46" s="10">
        <v>30000000</v>
      </c>
      <c r="K46" s="55">
        <f>J46*H46</f>
        <v>180000000</v>
      </c>
      <c r="L46" s="56">
        <f>K46-M46</f>
        <v>163636363.63636363</v>
      </c>
      <c r="M46" s="56">
        <f>K46/11</f>
        <v>16363636.363636363</v>
      </c>
      <c r="N46" s="2"/>
      <c r="O46" s="2"/>
    </row>
    <row r="47" spans="1:15" x14ac:dyDescent="0.25">
      <c r="A47" s="2"/>
      <c r="B47" s="23"/>
      <c r="C47" s="28"/>
      <c r="D47" s="24"/>
      <c r="E47" s="47"/>
      <c r="F47" s="23" t="s">
        <v>75</v>
      </c>
      <c r="G47" s="24"/>
      <c r="H47" s="45">
        <v>6</v>
      </c>
      <c r="I47" s="39" t="s">
        <v>47</v>
      </c>
      <c r="J47" s="10">
        <v>50000000</v>
      </c>
      <c r="K47" s="55">
        <f>J47*H47</f>
        <v>300000000</v>
      </c>
      <c r="L47" s="56">
        <f>K47-M47</f>
        <v>272727272.72727275</v>
      </c>
      <c r="M47" s="56">
        <f>K47/11</f>
        <v>27272727.272727273</v>
      </c>
      <c r="N47" s="2"/>
      <c r="O47" s="2"/>
    </row>
    <row r="48" spans="1:15" x14ac:dyDescent="0.25">
      <c r="A48" s="2"/>
      <c r="B48" s="23"/>
      <c r="C48" s="28"/>
      <c r="D48" s="24"/>
      <c r="E48" s="47"/>
      <c r="F48" s="23" t="s">
        <v>76</v>
      </c>
      <c r="G48" s="24"/>
      <c r="H48" s="45">
        <v>2</v>
      </c>
      <c r="I48" s="39" t="s">
        <v>47</v>
      </c>
      <c r="J48" s="10">
        <v>50000000</v>
      </c>
      <c r="K48" s="55">
        <f>J48*H48</f>
        <v>100000000</v>
      </c>
      <c r="L48" s="56">
        <f>K48-M48</f>
        <v>90909090.909090906</v>
      </c>
      <c r="M48" s="56">
        <f>K48/11</f>
        <v>9090909.0909090918</v>
      </c>
      <c r="N48" s="2"/>
      <c r="O48" s="2"/>
    </row>
    <row r="49" spans="1:15" x14ac:dyDescent="0.25">
      <c r="A49" s="2"/>
      <c r="B49" s="23"/>
      <c r="C49" s="28"/>
      <c r="D49" s="24"/>
      <c r="E49" s="47"/>
      <c r="F49" s="23"/>
      <c r="G49" s="24"/>
      <c r="H49" s="45"/>
      <c r="I49" s="39"/>
      <c r="J49" s="10"/>
      <c r="K49" s="12"/>
      <c r="L49" s="10"/>
      <c r="M49" s="12"/>
      <c r="N49" s="2"/>
      <c r="O49" s="2"/>
    </row>
    <row r="50" spans="1:15" x14ac:dyDescent="0.25">
      <c r="A50" s="2"/>
      <c r="B50" s="23"/>
      <c r="C50" s="28"/>
      <c r="D50" s="24"/>
      <c r="E50" s="47"/>
      <c r="F50" s="23" t="s">
        <v>77</v>
      </c>
      <c r="G50" s="24"/>
      <c r="H50" s="45"/>
      <c r="I50" s="39"/>
      <c r="J50" s="10"/>
      <c r="K50" s="12"/>
      <c r="L50" s="10"/>
      <c r="M50" s="12"/>
      <c r="N50" s="2"/>
      <c r="O50" s="2"/>
    </row>
    <row r="51" spans="1:15" x14ac:dyDescent="0.25">
      <c r="A51" s="2"/>
      <c r="B51" s="23"/>
      <c r="C51" s="28"/>
      <c r="D51" s="24"/>
      <c r="E51" s="47"/>
      <c r="F51" s="23" t="s">
        <v>83</v>
      </c>
      <c r="G51" s="1445" t="s">
        <v>78</v>
      </c>
      <c r="H51" s="45">
        <v>2</v>
      </c>
      <c r="I51" s="39" t="s">
        <v>47</v>
      </c>
      <c r="J51" s="10">
        <v>75000000</v>
      </c>
      <c r="K51" s="55">
        <f>J51*H51</f>
        <v>150000000</v>
      </c>
      <c r="L51" s="56">
        <f>K51-M51</f>
        <v>136363636.36363637</v>
      </c>
      <c r="M51" s="56">
        <f>K51/11</f>
        <v>13636363.636363637</v>
      </c>
      <c r="N51" s="2"/>
      <c r="O51" s="2"/>
    </row>
    <row r="52" spans="1:15" x14ac:dyDescent="0.25">
      <c r="A52" s="2"/>
      <c r="B52" s="23"/>
      <c r="C52" s="28"/>
      <c r="D52" s="24"/>
      <c r="E52" s="47"/>
      <c r="F52" s="23"/>
      <c r="G52" s="1445"/>
      <c r="H52" s="45"/>
      <c r="I52" s="39"/>
      <c r="J52" s="10"/>
      <c r="K52" s="12"/>
      <c r="L52" s="10"/>
      <c r="M52" s="12"/>
      <c r="N52" s="2"/>
      <c r="O52" s="2"/>
    </row>
    <row r="53" spans="1:15" x14ac:dyDescent="0.25">
      <c r="A53" s="2"/>
      <c r="B53" s="23"/>
      <c r="C53" s="28"/>
      <c r="D53" s="24"/>
      <c r="E53" s="47"/>
      <c r="F53" s="23" t="s">
        <v>80</v>
      </c>
      <c r="G53" s="1445" t="s">
        <v>79</v>
      </c>
      <c r="H53" s="45">
        <v>1</v>
      </c>
      <c r="I53" s="39" t="s">
        <v>47</v>
      </c>
      <c r="J53" s="10">
        <v>75000000</v>
      </c>
      <c r="K53" s="55">
        <f>J53*H53</f>
        <v>75000000</v>
      </c>
      <c r="L53" s="56">
        <f>K53-M53</f>
        <v>68181818.181818187</v>
      </c>
      <c r="M53" s="56">
        <f>K53/11</f>
        <v>6818181.8181818184</v>
      </c>
      <c r="N53" s="2"/>
      <c r="O53" s="2"/>
    </row>
    <row r="54" spans="1:15" x14ac:dyDescent="0.25">
      <c r="A54" s="2"/>
      <c r="B54" s="23"/>
      <c r="C54" s="28"/>
      <c r="D54" s="24"/>
      <c r="E54" s="47"/>
      <c r="F54" s="23"/>
      <c r="G54" s="1445"/>
      <c r="H54" s="45"/>
      <c r="I54" s="39"/>
      <c r="J54" s="10"/>
      <c r="K54" s="12"/>
      <c r="L54" s="10"/>
      <c r="M54" s="12"/>
      <c r="N54" s="2"/>
      <c r="O54" s="2"/>
    </row>
    <row r="55" spans="1:15" x14ac:dyDescent="0.25">
      <c r="A55" s="2"/>
      <c r="B55" s="23"/>
      <c r="C55" s="28"/>
      <c r="D55" s="24"/>
      <c r="E55" s="47"/>
      <c r="F55" s="23" t="s">
        <v>81</v>
      </c>
      <c r="G55" s="1445" t="s">
        <v>82</v>
      </c>
      <c r="H55" s="45">
        <v>1</v>
      </c>
      <c r="I55" s="39" t="s">
        <v>47</v>
      </c>
      <c r="J55" s="10">
        <v>75000000</v>
      </c>
      <c r="K55" s="55">
        <f>J55*H55</f>
        <v>75000000</v>
      </c>
      <c r="L55" s="56">
        <f>K55-M55</f>
        <v>68181818.181818187</v>
      </c>
      <c r="M55" s="56">
        <f>K55/11</f>
        <v>6818181.8181818184</v>
      </c>
      <c r="N55" s="2"/>
      <c r="O55" s="2"/>
    </row>
    <row r="56" spans="1:15" x14ac:dyDescent="0.25">
      <c r="A56" s="2"/>
      <c r="B56" s="23"/>
      <c r="C56" s="28"/>
      <c r="D56" s="24"/>
      <c r="E56" s="47"/>
      <c r="F56" s="23"/>
      <c r="G56" s="1445"/>
      <c r="H56" s="45"/>
      <c r="I56" s="39"/>
      <c r="J56" s="10"/>
      <c r="K56" s="12"/>
      <c r="L56" s="10"/>
      <c r="M56" s="12"/>
      <c r="N56" s="2"/>
      <c r="O56" s="2"/>
    </row>
    <row r="57" spans="1:15" ht="15" customHeight="1" x14ac:dyDescent="0.25">
      <c r="A57" s="2"/>
      <c r="B57" s="23"/>
      <c r="C57" s="28"/>
      <c r="D57" s="24"/>
      <c r="E57" s="47"/>
      <c r="F57" s="23" t="s">
        <v>84</v>
      </c>
      <c r="G57" s="1437" t="s">
        <v>85</v>
      </c>
      <c r="H57" s="45">
        <v>1</v>
      </c>
      <c r="I57" s="39" t="s">
        <v>47</v>
      </c>
      <c r="J57" s="10">
        <v>50000000</v>
      </c>
      <c r="K57" s="55">
        <f>J57*H57</f>
        <v>50000000</v>
      </c>
      <c r="L57" s="56">
        <f>K57-M57</f>
        <v>45454545.454545453</v>
      </c>
      <c r="M57" s="56">
        <f>K57/11</f>
        <v>4545454.5454545459</v>
      </c>
      <c r="N57" s="2"/>
      <c r="O57" s="2"/>
    </row>
    <row r="58" spans="1:15" x14ac:dyDescent="0.25">
      <c r="A58" s="2"/>
      <c r="B58" s="23"/>
      <c r="C58" s="28"/>
      <c r="D58" s="24"/>
      <c r="E58" s="47"/>
      <c r="F58" s="23"/>
      <c r="G58" s="1437"/>
      <c r="H58" s="45"/>
      <c r="I58" s="39"/>
      <c r="J58" s="10"/>
      <c r="K58" s="12"/>
      <c r="L58" s="10"/>
      <c r="M58" s="12"/>
      <c r="N58" s="2"/>
      <c r="O58" s="2"/>
    </row>
    <row r="59" spans="1:15" x14ac:dyDescent="0.25">
      <c r="A59" s="2"/>
      <c r="B59" s="23"/>
      <c r="C59" s="28"/>
      <c r="D59" s="24"/>
      <c r="E59" s="47"/>
      <c r="F59" s="23"/>
      <c r="G59" s="1437"/>
      <c r="H59" s="45"/>
      <c r="I59" s="39"/>
      <c r="J59" s="10"/>
      <c r="K59" s="12"/>
      <c r="L59" s="10"/>
      <c r="M59" s="12"/>
      <c r="N59" s="2"/>
      <c r="O59" s="2"/>
    </row>
    <row r="60" spans="1:15" x14ac:dyDescent="0.25">
      <c r="A60" s="2"/>
      <c r="B60" s="23"/>
      <c r="C60" s="28"/>
      <c r="D60" s="24"/>
      <c r="E60" s="47"/>
      <c r="F60" s="23" t="s">
        <v>86</v>
      </c>
      <c r="G60" s="1437" t="s">
        <v>87</v>
      </c>
      <c r="H60" s="45">
        <v>1</v>
      </c>
      <c r="I60" s="39" t="s">
        <v>47</v>
      </c>
      <c r="J60" s="10">
        <v>175000000</v>
      </c>
      <c r="K60" s="55">
        <f>J60*H60</f>
        <v>175000000</v>
      </c>
      <c r="L60" s="56">
        <f>K60-M60</f>
        <v>159090909.09090909</v>
      </c>
      <c r="M60" s="56">
        <f>K60/11</f>
        <v>15909090.909090908</v>
      </c>
      <c r="N60" s="2"/>
      <c r="O60" s="2"/>
    </row>
    <row r="61" spans="1:15" x14ac:dyDescent="0.25">
      <c r="A61" s="2"/>
      <c r="B61" s="23"/>
      <c r="C61" s="28"/>
      <c r="D61" s="24"/>
      <c r="E61" s="47"/>
      <c r="F61" s="23"/>
      <c r="G61" s="1437"/>
      <c r="H61" s="45"/>
      <c r="I61" s="39"/>
      <c r="J61" s="10"/>
      <c r="K61" s="12"/>
      <c r="L61" s="10"/>
      <c r="M61" s="12"/>
      <c r="N61" s="2"/>
      <c r="O61" s="2"/>
    </row>
    <row r="62" spans="1:15" x14ac:dyDescent="0.25">
      <c r="A62" s="2"/>
      <c r="B62" s="23"/>
      <c r="C62" s="28"/>
      <c r="D62" s="24"/>
      <c r="E62" s="47"/>
      <c r="F62" s="23"/>
      <c r="G62" s="1437"/>
      <c r="H62" s="45"/>
      <c r="I62" s="39"/>
      <c r="J62" s="10"/>
      <c r="K62" s="12"/>
      <c r="L62" s="10"/>
      <c r="M62" s="12"/>
      <c r="N62" s="2"/>
      <c r="O62" s="2"/>
    </row>
    <row r="63" spans="1:15" x14ac:dyDescent="0.25">
      <c r="A63" s="2"/>
      <c r="B63" s="23"/>
      <c r="C63" s="28"/>
      <c r="D63" s="24"/>
      <c r="E63" s="47"/>
      <c r="F63" s="23" t="s">
        <v>88</v>
      </c>
      <c r="G63" s="24"/>
      <c r="H63" s="45">
        <v>1</v>
      </c>
      <c r="I63" s="39" t="s">
        <v>47</v>
      </c>
      <c r="J63" s="10">
        <v>10000000</v>
      </c>
      <c r="K63" s="55">
        <f>J63*H63</f>
        <v>10000000</v>
      </c>
      <c r="L63" s="56">
        <f>K63-M63</f>
        <v>9090909.0909090918</v>
      </c>
      <c r="M63" s="56">
        <f>K63/11</f>
        <v>909090.90909090906</v>
      </c>
      <c r="N63" s="2"/>
      <c r="O63" s="2"/>
    </row>
    <row r="64" spans="1:15" x14ac:dyDescent="0.25">
      <c r="A64" s="2"/>
      <c r="B64" s="23"/>
      <c r="C64" s="28"/>
      <c r="D64" s="24"/>
      <c r="E64" s="47"/>
      <c r="F64" s="23"/>
      <c r="G64" s="24"/>
      <c r="H64" s="45"/>
      <c r="I64" s="39"/>
      <c r="J64" s="10"/>
      <c r="K64" s="12"/>
      <c r="L64" s="10"/>
      <c r="M64" s="12"/>
      <c r="N64" s="2"/>
      <c r="O64" s="2"/>
    </row>
    <row r="65" spans="1:15" x14ac:dyDescent="0.25">
      <c r="A65" s="2"/>
      <c r="B65" s="23" t="s">
        <v>89</v>
      </c>
      <c r="C65" s="28"/>
      <c r="D65" s="24"/>
      <c r="E65" s="47"/>
      <c r="F65" s="23" t="s">
        <v>90</v>
      </c>
      <c r="G65" s="24"/>
      <c r="H65" s="45">
        <v>79000</v>
      </c>
      <c r="I65" s="39" t="s">
        <v>91</v>
      </c>
      <c r="J65" s="10">
        <v>5500</v>
      </c>
      <c r="K65" s="55">
        <f t="shared" ref="K65:K70" si="0">J65*H65</f>
        <v>434500000</v>
      </c>
      <c r="L65" s="56">
        <f t="shared" ref="L65:L70" si="1">K65-M65</f>
        <v>395000000</v>
      </c>
      <c r="M65" s="56">
        <f t="shared" ref="M65:M70" si="2">K65/11</f>
        <v>39500000</v>
      </c>
      <c r="N65" s="2"/>
      <c r="O65" s="2"/>
    </row>
    <row r="66" spans="1:15" x14ac:dyDescent="0.25">
      <c r="A66" s="2"/>
      <c r="B66" s="23"/>
      <c r="C66" s="28"/>
      <c r="D66" s="24"/>
      <c r="E66" s="47"/>
      <c r="F66" s="23" t="s">
        <v>92</v>
      </c>
      <c r="G66" s="24"/>
      <c r="H66" s="45">
        <v>1</v>
      </c>
      <c r="I66" s="39" t="s">
        <v>47</v>
      </c>
      <c r="J66" s="10">
        <v>30000000</v>
      </c>
      <c r="K66" s="55">
        <f t="shared" si="0"/>
        <v>30000000</v>
      </c>
      <c r="L66" s="56">
        <f t="shared" si="1"/>
        <v>27272727.272727273</v>
      </c>
      <c r="M66" s="56">
        <f t="shared" si="2"/>
        <v>2727272.7272727271</v>
      </c>
      <c r="N66" s="2"/>
      <c r="O66" s="2"/>
    </row>
    <row r="67" spans="1:15" x14ac:dyDescent="0.25">
      <c r="A67" s="2"/>
      <c r="B67" s="23"/>
      <c r="C67" s="28"/>
      <c r="D67" s="24"/>
      <c r="E67" s="47"/>
      <c r="F67" s="23" t="s">
        <v>93</v>
      </c>
      <c r="G67" s="24"/>
      <c r="H67" s="45">
        <v>35000</v>
      </c>
      <c r="I67" s="39" t="s">
        <v>94</v>
      </c>
      <c r="J67" s="10">
        <v>12500</v>
      </c>
      <c r="K67" s="55">
        <f t="shared" si="0"/>
        <v>437500000</v>
      </c>
      <c r="L67" s="56">
        <f t="shared" si="1"/>
        <v>397727272.72727275</v>
      </c>
      <c r="M67" s="56">
        <f t="shared" si="2"/>
        <v>39772727.272727273</v>
      </c>
      <c r="N67" s="2"/>
      <c r="O67" s="2"/>
    </row>
    <row r="68" spans="1:15" x14ac:dyDescent="0.25">
      <c r="A68" s="2"/>
      <c r="B68" s="23"/>
      <c r="C68" s="28"/>
      <c r="D68" s="24"/>
      <c r="E68" s="47"/>
      <c r="F68" s="23" t="s">
        <v>95</v>
      </c>
      <c r="G68" s="24"/>
      <c r="H68" s="45">
        <v>1</v>
      </c>
      <c r="I68" s="39" t="s">
        <v>47</v>
      </c>
      <c r="J68" s="10">
        <v>40000000</v>
      </c>
      <c r="K68" s="12">
        <f t="shared" si="0"/>
        <v>40000000</v>
      </c>
      <c r="L68" s="10">
        <f t="shared" si="1"/>
        <v>36363636.363636367</v>
      </c>
      <c r="M68" s="12">
        <f t="shared" si="2"/>
        <v>3636363.6363636362</v>
      </c>
      <c r="N68" s="2"/>
      <c r="O68" s="2"/>
    </row>
    <row r="69" spans="1:15" x14ac:dyDescent="0.25">
      <c r="A69" s="2"/>
      <c r="B69" s="23"/>
      <c r="C69" s="28"/>
      <c r="D69" s="24"/>
      <c r="E69" s="47"/>
      <c r="F69" s="23" t="s">
        <v>96</v>
      </c>
      <c r="G69" s="24"/>
      <c r="H69" s="45">
        <v>1</v>
      </c>
      <c r="I69" s="39" t="s">
        <v>47</v>
      </c>
      <c r="J69" s="10">
        <v>100000000</v>
      </c>
      <c r="K69" s="12">
        <f t="shared" si="0"/>
        <v>100000000</v>
      </c>
      <c r="L69" s="10">
        <f t="shared" si="1"/>
        <v>90909090.909090906</v>
      </c>
      <c r="M69" s="12">
        <f t="shared" si="2"/>
        <v>9090909.0909090918</v>
      </c>
      <c r="N69" s="2"/>
      <c r="O69" s="2"/>
    </row>
    <row r="70" spans="1:15" x14ac:dyDescent="0.25">
      <c r="A70" s="2"/>
      <c r="B70" s="23"/>
      <c r="C70" s="28"/>
      <c r="D70" s="24"/>
      <c r="E70" s="47"/>
      <c r="F70" s="23" t="s">
        <v>97</v>
      </c>
      <c r="G70" s="24"/>
      <c r="H70" s="45">
        <v>1</v>
      </c>
      <c r="I70" s="39" t="s">
        <v>47</v>
      </c>
      <c r="J70" s="10">
        <v>45000000</v>
      </c>
      <c r="K70" s="12">
        <f t="shared" si="0"/>
        <v>45000000</v>
      </c>
      <c r="L70" s="10">
        <f t="shared" si="1"/>
        <v>40909090.909090906</v>
      </c>
      <c r="M70" s="12">
        <f t="shared" si="2"/>
        <v>4090909.0909090908</v>
      </c>
      <c r="N70" s="2"/>
      <c r="O70" s="2"/>
    </row>
    <row r="71" spans="1:15" x14ac:dyDescent="0.25">
      <c r="A71" s="2"/>
      <c r="B71" s="23"/>
      <c r="C71" s="28"/>
      <c r="D71" s="24"/>
      <c r="E71" s="47"/>
      <c r="F71" s="23"/>
      <c r="G71" s="24"/>
      <c r="H71" s="45"/>
      <c r="I71" s="39"/>
      <c r="J71" s="10"/>
      <c r="K71" s="12"/>
      <c r="L71" s="10"/>
      <c r="M71" s="12"/>
      <c r="N71" s="2"/>
      <c r="O71" s="2"/>
    </row>
    <row r="72" spans="1:15" ht="60" x14ac:dyDescent="0.25">
      <c r="A72" s="2"/>
      <c r="B72" s="1435" t="s">
        <v>98</v>
      </c>
      <c r="C72" s="1436"/>
      <c r="D72" s="1437"/>
      <c r="E72" s="47" t="s">
        <v>100</v>
      </c>
      <c r="F72" s="1444"/>
      <c r="G72" s="1445"/>
      <c r="H72" s="45"/>
      <c r="I72" s="39"/>
      <c r="J72" s="10"/>
      <c r="K72" s="12"/>
      <c r="L72" s="10"/>
      <c r="M72" s="12"/>
      <c r="N72" s="2"/>
      <c r="O72" s="2"/>
    </row>
    <row r="73" spans="1:15" x14ac:dyDescent="0.25">
      <c r="A73" s="2"/>
      <c r="B73" s="1435"/>
      <c r="C73" s="1436"/>
      <c r="D73" s="1437"/>
      <c r="E73" s="47"/>
      <c r="F73" s="1444"/>
      <c r="G73" s="1445"/>
      <c r="H73" s="45"/>
      <c r="I73" s="39"/>
      <c r="J73" s="10"/>
      <c r="K73" s="12"/>
      <c r="L73" s="10"/>
      <c r="M73" s="12"/>
      <c r="N73" s="2"/>
      <c r="O73" s="2"/>
    </row>
    <row r="74" spans="1:15" s="68" customFormat="1" ht="45" x14ac:dyDescent="0.25">
      <c r="A74" s="64"/>
      <c r="B74" s="49" t="s">
        <v>99</v>
      </c>
      <c r="C74" s="62"/>
      <c r="D74" s="57"/>
      <c r="E74" s="65"/>
      <c r="F74" s="61">
        <v>1</v>
      </c>
      <c r="G74" s="60" t="s">
        <v>101</v>
      </c>
      <c r="H74" s="52">
        <v>2</v>
      </c>
      <c r="I74" s="53" t="s">
        <v>47</v>
      </c>
      <c r="J74" s="70">
        <v>150000000</v>
      </c>
      <c r="K74" s="71">
        <f>J74*H74</f>
        <v>300000000</v>
      </c>
      <c r="L74" s="70">
        <f>K74-M74</f>
        <v>272727272.72727275</v>
      </c>
      <c r="M74" s="67">
        <f>K74/11</f>
        <v>27272727.272727273</v>
      </c>
      <c r="N74" s="65" t="s">
        <v>102</v>
      </c>
      <c r="O74" s="64"/>
    </row>
    <row r="75" spans="1:15" x14ac:dyDescent="0.25">
      <c r="A75" s="2"/>
      <c r="B75" s="23"/>
      <c r="C75" s="28"/>
      <c r="D75" s="24"/>
      <c r="E75" s="47"/>
      <c r="F75" s="23">
        <v>2</v>
      </c>
      <c r="G75" s="1445" t="s">
        <v>103</v>
      </c>
      <c r="H75" s="45">
        <v>1</v>
      </c>
      <c r="I75" s="39" t="s">
        <v>47</v>
      </c>
      <c r="J75" s="10">
        <v>50000000</v>
      </c>
      <c r="K75" s="67">
        <f>J75*H75</f>
        <v>50000000</v>
      </c>
      <c r="L75" s="66">
        <f>K75-M75</f>
        <v>45454545.454545453</v>
      </c>
      <c r="M75" s="67">
        <f>K75/11</f>
        <v>4545454.5454545459</v>
      </c>
      <c r="N75" s="2" t="s">
        <v>104</v>
      </c>
      <c r="O75" s="2"/>
    </row>
    <row r="76" spans="1:15" x14ac:dyDescent="0.25">
      <c r="A76" s="2"/>
      <c r="B76" s="23"/>
      <c r="C76" s="28"/>
      <c r="D76" s="24"/>
      <c r="E76" s="47"/>
      <c r="F76" s="23"/>
      <c r="G76" s="1445"/>
      <c r="H76" s="45"/>
      <c r="I76" s="39"/>
      <c r="J76" s="10"/>
      <c r="K76" s="12"/>
      <c r="L76" s="10"/>
      <c r="M76" s="12"/>
      <c r="N76" s="2"/>
      <c r="O76" s="2"/>
    </row>
    <row r="77" spans="1:15" x14ac:dyDescent="0.25">
      <c r="A77" s="2"/>
      <c r="B77" s="23"/>
      <c r="C77" s="28"/>
      <c r="D77" s="24"/>
      <c r="E77" s="47"/>
      <c r="F77" s="23"/>
      <c r="G77" s="24"/>
      <c r="H77" s="45"/>
      <c r="I77" s="39"/>
      <c r="J77" s="10"/>
      <c r="K77" s="12"/>
      <c r="L77" s="10"/>
      <c r="M77" s="12"/>
      <c r="N77" s="2"/>
      <c r="O77" s="2"/>
    </row>
    <row r="78" spans="1:15" x14ac:dyDescent="0.25">
      <c r="A78" s="2"/>
      <c r="B78" s="23" t="s">
        <v>105</v>
      </c>
      <c r="C78" s="28"/>
      <c r="D78" s="24"/>
      <c r="E78" s="47"/>
      <c r="F78" s="23">
        <v>1</v>
      </c>
      <c r="G78" s="1445" t="s">
        <v>106</v>
      </c>
      <c r="H78" s="45">
        <v>1</v>
      </c>
      <c r="I78" s="39" t="s">
        <v>47</v>
      </c>
      <c r="J78" s="10">
        <v>50000000</v>
      </c>
      <c r="K78" s="67">
        <f>J78*H78</f>
        <v>50000000</v>
      </c>
      <c r="L78" s="66">
        <f>K78-M78</f>
        <v>45454545.454545453</v>
      </c>
      <c r="M78" s="67">
        <f>K78/11</f>
        <v>4545454.5454545459</v>
      </c>
      <c r="N78" s="2" t="s">
        <v>107</v>
      </c>
      <c r="O78" s="2"/>
    </row>
    <row r="79" spans="1:15" x14ac:dyDescent="0.25">
      <c r="A79" s="2"/>
      <c r="B79" s="23"/>
      <c r="C79" s="28"/>
      <c r="D79" s="24"/>
      <c r="E79" s="47"/>
      <c r="F79" s="23"/>
      <c r="G79" s="1445"/>
      <c r="H79" s="45"/>
      <c r="I79" s="39"/>
      <c r="J79" s="10"/>
      <c r="K79" s="12"/>
      <c r="L79" s="10"/>
      <c r="M79" s="12"/>
      <c r="N79" s="2"/>
      <c r="O79" s="2"/>
    </row>
    <row r="80" spans="1:15" x14ac:dyDescent="0.25">
      <c r="A80" s="2"/>
      <c r="B80" s="23"/>
      <c r="C80" s="28"/>
      <c r="D80" s="24"/>
      <c r="E80" s="47"/>
      <c r="F80" s="23">
        <v>2</v>
      </c>
      <c r="G80" s="1445" t="s">
        <v>108</v>
      </c>
      <c r="H80" s="45">
        <v>1</v>
      </c>
      <c r="I80" s="39" t="s">
        <v>47</v>
      </c>
      <c r="J80" s="10">
        <v>10000000</v>
      </c>
      <c r="K80" s="67">
        <f>J80*H80</f>
        <v>10000000</v>
      </c>
      <c r="L80" s="66">
        <f>K80-M80</f>
        <v>9090909.0909090918</v>
      </c>
      <c r="M80" s="67">
        <f>K80/11</f>
        <v>909090.90909090906</v>
      </c>
      <c r="N80" s="2" t="s">
        <v>107</v>
      </c>
      <c r="O80" s="2"/>
    </row>
    <row r="81" spans="1:15" x14ac:dyDescent="0.25">
      <c r="A81" s="2"/>
      <c r="B81" s="23"/>
      <c r="C81" s="28"/>
      <c r="D81" s="24"/>
      <c r="E81" s="47"/>
      <c r="F81" s="23"/>
      <c r="G81" s="1445"/>
      <c r="H81" s="45"/>
      <c r="I81" s="39"/>
      <c r="J81" s="10"/>
      <c r="K81" s="12"/>
      <c r="L81" s="10"/>
      <c r="M81" s="12"/>
      <c r="N81" s="2"/>
      <c r="O81" s="2"/>
    </row>
    <row r="82" spans="1:15" x14ac:dyDescent="0.25">
      <c r="A82" s="2"/>
      <c r="B82" s="23"/>
      <c r="C82" s="28"/>
      <c r="D82" s="24"/>
      <c r="E82" s="47"/>
      <c r="F82" s="23">
        <v>3</v>
      </c>
      <c r="G82" s="1445" t="s">
        <v>109</v>
      </c>
      <c r="H82" s="45">
        <v>1</v>
      </c>
      <c r="I82" s="39" t="s">
        <v>47</v>
      </c>
      <c r="J82" s="10">
        <v>110000000</v>
      </c>
      <c r="K82" s="67">
        <f>J82*H82</f>
        <v>110000000</v>
      </c>
      <c r="L82" s="66">
        <f>K82-M82</f>
        <v>100000000</v>
      </c>
      <c r="M82" s="67">
        <f>K82/11</f>
        <v>10000000</v>
      </c>
      <c r="N82" s="2" t="s">
        <v>107</v>
      </c>
      <c r="O82" s="2"/>
    </row>
    <row r="83" spans="1:15" x14ac:dyDescent="0.25">
      <c r="A83" s="2"/>
      <c r="B83" s="23"/>
      <c r="C83" s="28"/>
      <c r="D83" s="24"/>
      <c r="E83" s="47"/>
      <c r="F83" s="23"/>
      <c r="G83" s="1445"/>
      <c r="H83" s="45"/>
      <c r="I83" s="39"/>
      <c r="J83" s="10"/>
      <c r="K83" s="12"/>
      <c r="L83" s="10"/>
      <c r="M83" s="12"/>
      <c r="N83" s="2"/>
      <c r="O83" s="2"/>
    </row>
    <row r="84" spans="1:15" x14ac:dyDescent="0.25">
      <c r="A84" s="2"/>
      <c r="B84" s="23"/>
      <c r="C84" s="28"/>
      <c r="D84" s="24"/>
      <c r="E84" s="47"/>
      <c r="F84" s="23"/>
      <c r="G84" s="48"/>
      <c r="H84" s="45"/>
      <c r="I84" s="39"/>
      <c r="J84" s="10"/>
      <c r="K84" s="12"/>
      <c r="L84" s="10"/>
      <c r="M84" s="12"/>
      <c r="N84" s="2"/>
      <c r="O84" s="2"/>
    </row>
    <row r="85" spans="1:15" ht="15" customHeight="1" x14ac:dyDescent="0.25">
      <c r="A85" s="2"/>
      <c r="B85" s="23" t="s">
        <v>110</v>
      </c>
      <c r="C85" s="28"/>
      <c r="D85" s="24"/>
      <c r="E85" s="47"/>
      <c r="F85" s="23">
        <v>1</v>
      </c>
      <c r="G85" s="1437" t="s">
        <v>111</v>
      </c>
      <c r="H85" s="45">
        <v>8</v>
      </c>
      <c r="I85" s="39" t="s">
        <v>47</v>
      </c>
      <c r="J85" s="10">
        <v>5000000</v>
      </c>
      <c r="K85" s="67">
        <f>J85*H85</f>
        <v>40000000</v>
      </c>
      <c r="L85" s="66">
        <f>K85-M85</f>
        <v>36363636.363636367</v>
      </c>
      <c r="M85" s="67">
        <f>K85/11</f>
        <v>3636363.6363636362</v>
      </c>
      <c r="N85" s="1473" t="s">
        <v>112</v>
      </c>
      <c r="O85" s="2"/>
    </row>
    <row r="86" spans="1:15" x14ac:dyDescent="0.25">
      <c r="A86" s="2"/>
      <c r="B86" s="23"/>
      <c r="C86" s="28"/>
      <c r="D86" s="24"/>
      <c r="E86" s="47"/>
      <c r="F86" s="23"/>
      <c r="G86" s="1437"/>
      <c r="H86" s="45"/>
      <c r="I86" s="39"/>
      <c r="J86" s="10"/>
      <c r="K86" s="12"/>
      <c r="L86" s="10"/>
      <c r="M86" s="12"/>
      <c r="N86" s="1473"/>
      <c r="O86" s="2"/>
    </row>
    <row r="87" spans="1:15" x14ac:dyDescent="0.25">
      <c r="A87" s="2"/>
      <c r="B87" s="23"/>
      <c r="C87" s="28"/>
      <c r="D87" s="24"/>
      <c r="E87" s="47"/>
      <c r="F87" s="23"/>
      <c r="G87" s="24"/>
      <c r="H87" s="45"/>
      <c r="I87" s="39"/>
      <c r="J87" s="10"/>
      <c r="K87" s="12"/>
      <c r="L87" s="10"/>
      <c r="M87" s="12"/>
      <c r="N87" s="1473"/>
      <c r="O87" s="2"/>
    </row>
    <row r="88" spans="1:15" x14ac:dyDescent="0.25">
      <c r="A88" s="2"/>
      <c r="B88" s="23"/>
      <c r="C88" s="28"/>
      <c r="D88" s="24"/>
      <c r="E88" s="47"/>
      <c r="F88" s="23">
        <v>2</v>
      </c>
      <c r="G88" s="1437" t="s">
        <v>113</v>
      </c>
      <c r="H88" s="45">
        <v>5</v>
      </c>
      <c r="I88" s="39" t="s">
        <v>47</v>
      </c>
      <c r="J88" s="10">
        <v>50000000</v>
      </c>
      <c r="K88" s="67">
        <f>J88*H88</f>
        <v>250000000</v>
      </c>
      <c r="L88" s="66">
        <f>K88-M88</f>
        <v>227272727.27272728</v>
      </c>
      <c r="M88" s="67">
        <f>K88/11</f>
        <v>22727272.727272727</v>
      </c>
      <c r="N88" s="1476" t="s">
        <v>114</v>
      </c>
      <c r="O88" s="2"/>
    </row>
    <row r="89" spans="1:15" x14ac:dyDescent="0.25">
      <c r="A89" s="2"/>
      <c r="B89" s="23"/>
      <c r="C89" s="28"/>
      <c r="D89" s="24"/>
      <c r="E89" s="47"/>
      <c r="F89" s="23"/>
      <c r="G89" s="1437"/>
      <c r="H89" s="45"/>
      <c r="I89" s="39"/>
      <c r="J89" s="10"/>
      <c r="K89" s="12"/>
      <c r="L89" s="10"/>
      <c r="M89" s="12"/>
      <c r="N89" s="1476"/>
      <c r="O89" s="2"/>
    </row>
    <row r="90" spans="1:15" x14ac:dyDescent="0.25">
      <c r="A90" s="2"/>
      <c r="B90" s="23"/>
      <c r="C90" s="28"/>
      <c r="D90" s="24"/>
      <c r="E90" s="47"/>
      <c r="F90" s="23"/>
      <c r="G90" s="24"/>
      <c r="H90" s="45"/>
      <c r="I90" s="39"/>
      <c r="J90" s="10"/>
      <c r="K90" s="12"/>
      <c r="L90" s="10"/>
      <c r="M90" s="12"/>
      <c r="N90" s="1476"/>
      <c r="O90" s="2"/>
    </row>
    <row r="91" spans="1:15" x14ac:dyDescent="0.25">
      <c r="A91" s="2"/>
      <c r="B91" s="23"/>
      <c r="C91" s="28"/>
      <c r="D91" s="24"/>
      <c r="E91" s="47"/>
      <c r="F91" s="23"/>
      <c r="G91" s="24"/>
      <c r="H91" s="45"/>
      <c r="I91" s="39"/>
      <c r="J91" s="10"/>
      <c r="K91" s="12"/>
      <c r="L91" s="10"/>
      <c r="M91" s="12"/>
      <c r="N91" s="1476"/>
      <c r="O91" s="2"/>
    </row>
    <row r="92" spans="1:15" x14ac:dyDescent="0.25">
      <c r="A92" s="2"/>
      <c r="B92" s="23"/>
      <c r="C92" s="28"/>
      <c r="D92" s="24"/>
      <c r="E92" s="47"/>
      <c r="F92" s="23">
        <v>3</v>
      </c>
      <c r="G92" s="24" t="s">
        <v>115</v>
      </c>
      <c r="H92" s="45">
        <v>170</v>
      </c>
      <c r="I92" s="39" t="s">
        <v>116</v>
      </c>
      <c r="J92" s="10">
        <v>1000000</v>
      </c>
      <c r="K92" s="67">
        <f>J92*H92</f>
        <v>170000000</v>
      </c>
      <c r="L92" s="66">
        <f>K92-M92</f>
        <v>154545454.54545453</v>
      </c>
      <c r="M92" s="67">
        <f>K92/11</f>
        <v>15454545.454545455</v>
      </c>
      <c r="N92" s="1476" t="s">
        <v>117</v>
      </c>
      <c r="O92" s="2"/>
    </row>
    <row r="93" spans="1:15" x14ac:dyDescent="0.25">
      <c r="A93" s="2"/>
      <c r="B93" s="23"/>
      <c r="C93" s="28"/>
      <c r="D93" s="24"/>
      <c r="E93" s="47"/>
      <c r="F93" s="23"/>
      <c r="G93" s="24"/>
      <c r="H93" s="45"/>
      <c r="I93" s="39"/>
      <c r="J93" s="10"/>
      <c r="K93" s="67"/>
      <c r="L93" s="66"/>
      <c r="M93" s="67"/>
      <c r="N93" s="1476"/>
      <c r="O93" s="2"/>
    </row>
    <row r="94" spans="1:15" x14ac:dyDescent="0.25">
      <c r="A94" s="2"/>
      <c r="B94" s="23"/>
      <c r="C94" s="28"/>
      <c r="D94" s="24"/>
      <c r="E94" s="47"/>
      <c r="F94" s="23"/>
      <c r="G94" s="24"/>
      <c r="H94" s="45"/>
      <c r="I94" s="39"/>
      <c r="J94" s="10"/>
      <c r="K94" s="67"/>
      <c r="L94" s="66"/>
      <c r="M94" s="67"/>
      <c r="N94" s="1476"/>
      <c r="O94" s="2"/>
    </row>
    <row r="95" spans="1:15" ht="45" x14ac:dyDescent="0.25">
      <c r="A95" s="2"/>
      <c r="B95" s="23"/>
      <c r="C95" s="28"/>
      <c r="D95" s="24"/>
      <c r="E95" s="47"/>
      <c r="F95" s="69">
        <v>4</v>
      </c>
      <c r="G95" s="63" t="s">
        <v>118</v>
      </c>
      <c r="H95" s="52">
        <v>4</v>
      </c>
      <c r="I95" s="53" t="s">
        <v>47</v>
      </c>
      <c r="J95" s="70">
        <v>15000000</v>
      </c>
      <c r="K95" s="71">
        <f>J95*H95</f>
        <v>60000000</v>
      </c>
      <c r="L95" s="70">
        <f>K95-M95</f>
        <v>54545454.545454547</v>
      </c>
      <c r="M95" s="71">
        <f>K95/11</f>
        <v>5454545.4545454541</v>
      </c>
      <c r="N95" s="51" t="s">
        <v>119</v>
      </c>
      <c r="O95" s="2"/>
    </row>
    <row r="96" spans="1:15" x14ac:dyDescent="0.25">
      <c r="A96" s="2"/>
      <c r="B96" s="1406" t="s">
        <v>120</v>
      </c>
      <c r="C96" s="1407"/>
      <c r="D96" s="1408"/>
      <c r="E96" s="47"/>
      <c r="F96" s="23"/>
      <c r="G96" s="24"/>
      <c r="H96" s="45"/>
      <c r="I96" s="39"/>
      <c r="J96" s="10"/>
      <c r="K96" s="67"/>
      <c r="L96" s="66"/>
      <c r="M96" s="67"/>
      <c r="N96" s="65"/>
      <c r="O96" s="2"/>
    </row>
    <row r="97" spans="1:15" x14ac:dyDescent="0.25">
      <c r="A97" s="2"/>
      <c r="B97" s="1406"/>
      <c r="C97" s="1407"/>
      <c r="D97" s="1408"/>
      <c r="E97" s="47"/>
      <c r="F97" s="23"/>
      <c r="G97" s="24"/>
      <c r="H97" s="45"/>
      <c r="I97" s="39"/>
      <c r="J97" s="10"/>
      <c r="K97" s="67"/>
      <c r="L97" s="66"/>
      <c r="M97" s="67"/>
      <c r="N97" s="65"/>
      <c r="O97" s="2"/>
    </row>
    <row r="98" spans="1:15" ht="30" x14ac:dyDescent="0.25">
      <c r="A98" s="2"/>
      <c r="B98" s="49" t="s">
        <v>121</v>
      </c>
      <c r="C98" s="62"/>
      <c r="D98" s="57"/>
      <c r="E98" s="65"/>
      <c r="F98" s="49">
        <v>1</v>
      </c>
      <c r="G98" s="57" t="s">
        <v>122</v>
      </c>
      <c r="H98" s="52">
        <v>10</v>
      </c>
      <c r="I98" s="53" t="s">
        <v>47</v>
      </c>
      <c r="J98" s="70">
        <v>15000000</v>
      </c>
      <c r="K98" s="71">
        <f>J98*H98</f>
        <v>150000000</v>
      </c>
      <c r="L98" s="70">
        <f>K98-M98</f>
        <v>136363636.36363637</v>
      </c>
      <c r="M98" s="71">
        <f>K98/11</f>
        <v>13636363.636363637</v>
      </c>
      <c r="N98" s="65" t="s">
        <v>123</v>
      </c>
      <c r="O98" s="2"/>
    </row>
    <row r="99" spans="1:15" ht="45" x14ac:dyDescent="0.25">
      <c r="A99" s="2"/>
      <c r="B99" s="23"/>
      <c r="C99" s="28"/>
      <c r="D99" s="24"/>
      <c r="E99" s="47"/>
      <c r="F99" s="49">
        <v>2</v>
      </c>
      <c r="G99" s="57" t="s">
        <v>124</v>
      </c>
      <c r="H99" s="52">
        <v>100</v>
      </c>
      <c r="I99" s="53" t="s">
        <v>42</v>
      </c>
      <c r="J99" s="70">
        <v>200000</v>
      </c>
      <c r="K99" s="71">
        <f>J99*H99</f>
        <v>20000000</v>
      </c>
      <c r="L99" s="70">
        <f>K99-M99</f>
        <v>18181818.181818184</v>
      </c>
      <c r="M99" s="71">
        <f>K99/11</f>
        <v>1818181.8181818181</v>
      </c>
      <c r="N99" s="65" t="s">
        <v>125</v>
      </c>
      <c r="O99" s="2"/>
    </row>
    <row r="100" spans="1:15" x14ac:dyDescent="0.25">
      <c r="A100" s="2"/>
      <c r="B100" s="23"/>
      <c r="C100" s="28"/>
      <c r="D100" s="24"/>
      <c r="E100" s="47"/>
      <c r="F100" s="23"/>
      <c r="G100" s="24"/>
      <c r="H100" s="45"/>
      <c r="I100" s="39"/>
      <c r="J100" s="10"/>
      <c r="K100" s="67"/>
      <c r="L100" s="66"/>
      <c r="M100" s="67"/>
      <c r="N100" s="65"/>
      <c r="O100" s="2"/>
    </row>
    <row r="101" spans="1:15" x14ac:dyDescent="0.25">
      <c r="A101" s="2"/>
      <c r="B101" s="25" t="s">
        <v>126</v>
      </c>
      <c r="C101" s="28"/>
      <c r="D101" s="24"/>
      <c r="E101" s="47"/>
      <c r="F101" s="23"/>
      <c r="G101" s="24"/>
      <c r="H101" s="45"/>
      <c r="I101" s="39"/>
      <c r="J101" s="10"/>
      <c r="K101" s="67"/>
      <c r="L101" s="66"/>
      <c r="M101" s="67"/>
      <c r="N101" s="65"/>
      <c r="O101" s="2"/>
    </row>
    <row r="102" spans="1:15" x14ac:dyDescent="0.25">
      <c r="A102" s="2"/>
      <c r="B102" s="1435" t="s">
        <v>127</v>
      </c>
      <c r="C102" s="1436"/>
      <c r="D102" s="1437"/>
      <c r="E102" s="47"/>
      <c r="F102" s="23">
        <v>1</v>
      </c>
      <c r="G102" s="1445" t="s">
        <v>128</v>
      </c>
      <c r="H102" s="45">
        <v>2</v>
      </c>
      <c r="I102" s="39" t="s">
        <v>47</v>
      </c>
      <c r="J102" s="10">
        <v>15000000</v>
      </c>
      <c r="K102" s="73">
        <f>J102*H102</f>
        <v>30000000</v>
      </c>
      <c r="L102" s="72">
        <f>K102-M102</f>
        <v>27272727.272727273</v>
      </c>
      <c r="M102" s="73">
        <f>K102/11</f>
        <v>2727272.7272727271</v>
      </c>
      <c r="N102" s="65" t="s">
        <v>129</v>
      </c>
      <c r="O102" s="2"/>
    </row>
    <row r="103" spans="1:15" x14ac:dyDescent="0.25">
      <c r="A103" s="2"/>
      <c r="B103" s="1435"/>
      <c r="C103" s="1436"/>
      <c r="D103" s="1437"/>
      <c r="E103" s="47"/>
      <c r="F103" s="23"/>
      <c r="G103" s="1445"/>
      <c r="H103" s="45"/>
      <c r="I103" s="39"/>
      <c r="J103" s="10"/>
      <c r="K103" s="67"/>
      <c r="L103" s="66"/>
      <c r="M103" s="67"/>
      <c r="N103" s="65"/>
      <c r="O103" s="2"/>
    </row>
    <row r="104" spans="1:15" x14ac:dyDescent="0.25">
      <c r="A104" s="2"/>
      <c r="B104" s="23"/>
      <c r="C104" s="28"/>
      <c r="D104" s="24"/>
      <c r="E104" s="47"/>
      <c r="F104" s="23">
        <v>2</v>
      </c>
      <c r="G104" s="1445" t="s">
        <v>130</v>
      </c>
      <c r="H104" s="45">
        <v>1</v>
      </c>
      <c r="I104" s="39" t="s">
        <v>47</v>
      </c>
      <c r="J104" s="10">
        <v>100000000</v>
      </c>
      <c r="K104" s="73">
        <f>J104*H104</f>
        <v>100000000</v>
      </c>
      <c r="L104" s="72">
        <f>K104-M104</f>
        <v>90909090.909090906</v>
      </c>
      <c r="M104" s="73">
        <f>K104/11</f>
        <v>9090909.0909090918</v>
      </c>
      <c r="N104" s="65" t="s">
        <v>129</v>
      </c>
      <c r="O104" s="2"/>
    </row>
    <row r="105" spans="1:15" x14ac:dyDescent="0.25">
      <c r="A105" s="2"/>
      <c r="B105" s="23"/>
      <c r="C105" s="28"/>
      <c r="D105" s="24"/>
      <c r="E105" s="47"/>
      <c r="F105" s="23"/>
      <c r="G105" s="1445"/>
      <c r="H105" s="45"/>
      <c r="I105" s="39"/>
      <c r="J105" s="10"/>
      <c r="K105" s="67"/>
      <c r="L105" s="66"/>
      <c r="M105" s="67"/>
      <c r="N105" s="65"/>
      <c r="O105" s="2"/>
    </row>
    <row r="106" spans="1:15" x14ac:dyDescent="0.25">
      <c r="A106" s="2"/>
      <c r="B106" s="23"/>
      <c r="C106" s="28"/>
      <c r="D106" s="24"/>
      <c r="E106" s="47"/>
      <c r="F106" s="23">
        <v>3</v>
      </c>
      <c r="G106" s="1445" t="s">
        <v>131</v>
      </c>
      <c r="H106" s="45">
        <v>1</v>
      </c>
      <c r="I106" s="39" t="s">
        <v>47</v>
      </c>
      <c r="J106" s="10">
        <v>60000000</v>
      </c>
      <c r="K106" s="73">
        <f>J106*H106</f>
        <v>60000000</v>
      </c>
      <c r="L106" s="72">
        <f>K106-M106</f>
        <v>54545454.545454547</v>
      </c>
      <c r="M106" s="73">
        <f>K106/11</f>
        <v>5454545.4545454541</v>
      </c>
      <c r="N106" s="65" t="s">
        <v>129</v>
      </c>
      <c r="O106" s="2"/>
    </row>
    <row r="107" spans="1:15" x14ac:dyDescent="0.25">
      <c r="A107" s="2"/>
      <c r="B107" s="23"/>
      <c r="C107" s="28"/>
      <c r="D107" s="24"/>
      <c r="E107" s="47"/>
      <c r="F107" s="23"/>
      <c r="G107" s="1445"/>
      <c r="H107" s="45"/>
      <c r="I107" s="39"/>
      <c r="J107" s="10"/>
      <c r="K107" s="67"/>
      <c r="L107" s="66"/>
      <c r="M107" s="67"/>
      <c r="N107" s="2"/>
      <c r="O107" s="2"/>
    </row>
    <row r="108" spans="1:15" x14ac:dyDescent="0.25">
      <c r="A108" s="2"/>
      <c r="B108" s="25" t="s">
        <v>126</v>
      </c>
      <c r="C108" s="28"/>
      <c r="D108" s="24"/>
      <c r="E108" s="47"/>
      <c r="F108" s="23"/>
      <c r="G108" s="24"/>
      <c r="H108" s="45"/>
      <c r="I108" s="39"/>
      <c r="J108" s="10"/>
      <c r="K108" s="67"/>
      <c r="L108" s="66"/>
      <c r="M108" s="67"/>
      <c r="N108" s="2"/>
      <c r="O108" s="2"/>
    </row>
    <row r="109" spans="1:15" x14ac:dyDescent="0.25">
      <c r="A109" s="2"/>
      <c r="B109" s="23" t="s">
        <v>132</v>
      </c>
      <c r="C109" s="28"/>
      <c r="D109" s="24"/>
      <c r="E109" s="47"/>
      <c r="F109" s="23">
        <v>1</v>
      </c>
      <c r="G109" s="1437" t="s">
        <v>133</v>
      </c>
      <c r="H109" s="45">
        <v>1</v>
      </c>
      <c r="I109" s="39" t="s">
        <v>47</v>
      </c>
      <c r="J109" s="10">
        <v>75000000</v>
      </c>
      <c r="K109" s="73">
        <f>J109*H109</f>
        <v>75000000</v>
      </c>
      <c r="L109" s="72">
        <f>K109-M109</f>
        <v>68181818.181818187</v>
      </c>
      <c r="M109" s="73">
        <f>K109/11</f>
        <v>6818181.8181818184</v>
      </c>
      <c r="N109" s="65" t="s">
        <v>129</v>
      </c>
      <c r="O109" s="2"/>
    </row>
    <row r="110" spans="1:15" x14ac:dyDescent="0.25">
      <c r="A110" s="2"/>
      <c r="B110" s="23"/>
      <c r="C110" s="28"/>
      <c r="D110" s="24"/>
      <c r="E110" s="47"/>
      <c r="F110" s="23"/>
      <c r="G110" s="1437"/>
      <c r="H110" s="45"/>
      <c r="I110" s="39"/>
      <c r="J110" s="10"/>
      <c r="K110" s="67"/>
      <c r="L110" s="66"/>
      <c r="M110" s="67"/>
      <c r="N110" s="2"/>
      <c r="O110" s="2"/>
    </row>
    <row r="111" spans="1:15" x14ac:dyDescent="0.25">
      <c r="A111" s="2"/>
      <c r="B111" s="23"/>
      <c r="C111" s="28"/>
      <c r="D111" s="24"/>
      <c r="E111" s="47"/>
      <c r="F111" s="23"/>
      <c r="G111" s="60"/>
      <c r="H111" s="45"/>
      <c r="I111" s="39"/>
      <c r="J111" s="10"/>
      <c r="K111" s="67"/>
      <c r="L111" s="66"/>
      <c r="M111" s="67"/>
      <c r="N111" s="2"/>
      <c r="O111" s="2"/>
    </row>
    <row r="112" spans="1:15" ht="45" x14ac:dyDescent="0.25">
      <c r="A112" s="2"/>
      <c r="B112" s="1417" t="s">
        <v>134</v>
      </c>
      <c r="C112" s="1418"/>
      <c r="D112" s="1419"/>
      <c r="E112" s="47" t="s">
        <v>135</v>
      </c>
      <c r="F112" s="49">
        <v>1</v>
      </c>
      <c r="G112" s="60" t="s">
        <v>136</v>
      </c>
      <c r="H112" s="52">
        <v>3</v>
      </c>
      <c r="I112" s="53" t="s">
        <v>42</v>
      </c>
      <c r="J112" s="54">
        <v>150000000</v>
      </c>
      <c r="K112" s="67">
        <f>J112*H112</f>
        <v>450000000</v>
      </c>
      <c r="L112" s="66">
        <f>K112-M112</f>
        <v>409090909.09090912</v>
      </c>
      <c r="M112" s="67">
        <f>K112/11</f>
        <v>40909090.909090906</v>
      </c>
      <c r="N112" s="2"/>
      <c r="O112" s="2"/>
    </row>
    <row r="113" spans="1:15" x14ac:dyDescent="0.25">
      <c r="A113" s="2"/>
      <c r="B113" s="1417"/>
      <c r="C113" s="1418"/>
      <c r="D113" s="1419"/>
      <c r="E113" s="47"/>
      <c r="F113" s="49">
        <v>2</v>
      </c>
      <c r="G113" s="60" t="s">
        <v>137</v>
      </c>
      <c r="H113" s="52">
        <v>3</v>
      </c>
      <c r="I113" s="53" t="s">
        <v>42</v>
      </c>
      <c r="J113" s="54">
        <v>115000000</v>
      </c>
      <c r="K113" s="67">
        <f t="shared" ref="K113:K116" si="3">J113*H113</f>
        <v>345000000</v>
      </c>
      <c r="L113" s="66">
        <f t="shared" ref="L113:L116" si="4">K113-M113</f>
        <v>313636363.63636363</v>
      </c>
      <c r="M113" s="67">
        <f t="shared" ref="M113:M116" si="5">K113/11</f>
        <v>31363636.363636363</v>
      </c>
      <c r="N113" s="2"/>
      <c r="O113" s="2"/>
    </row>
    <row r="114" spans="1:15" x14ac:dyDescent="0.25">
      <c r="A114" s="2"/>
      <c r="B114" s="23"/>
      <c r="C114" s="28"/>
      <c r="D114" s="24"/>
      <c r="E114" s="47"/>
      <c r="F114" s="49">
        <v>3</v>
      </c>
      <c r="G114" s="60" t="s">
        <v>138</v>
      </c>
      <c r="H114" s="52">
        <v>2</v>
      </c>
      <c r="I114" s="53" t="s">
        <v>42</v>
      </c>
      <c r="J114" s="54">
        <v>150000000</v>
      </c>
      <c r="K114" s="67">
        <f t="shared" si="3"/>
        <v>300000000</v>
      </c>
      <c r="L114" s="66">
        <f t="shared" si="4"/>
        <v>272727272.72727275</v>
      </c>
      <c r="M114" s="67">
        <f t="shared" si="5"/>
        <v>27272727.272727273</v>
      </c>
      <c r="N114" s="2"/>
      <c r="O114" s="2"/>
    </row>
    <row r="115" spans="1:15" x14ac:dyDescent="0.25">
      <c r="A115" s="2"/>
      <c r="B115" s="23"/>
      <c r="C115" s="28"/>
      <c r="D115" s="24"/>
      <c r="E115" s="47"/>
      <c r="F115" s="49">
        <v>4</v>
      </c>
      <c r="G115" s="60" t="s">
        <v>139</v>
      </c>
      <c r="H115" s="52">
        <v>5</v>
      </c>
      <c r="I115" s="53" t="s">
        <v>42</v>
      </c>
      <c r="J115" s="54">
        <v>42500000</v>
      </c>
      <c r="K115" s="67">
        <f t="shared" si="3"/>
        <v>212500000</v>
      </c>
      <c r="L115" s="66">
        <f t="shared" si="4"/>
        <v>193181818.18181819</v>
      </c>
      <c r="M115" s="67">
        <f t="shared" si="5"/>
        <v>19318181.818181816</v>
      </c>
      <c r="N115" s="2"/>
      <c r="O115" s="2"/>
    </row>
    <row r="116" spans="1:15" ht="30" x14ac:dyDescent="0.25">
      <c r="A116" s="2"/>
      <c r="B116" s="23"/>
      <c r="C116" s="28"/>
      <c r="D116" s="24"/>
      <c r="E116" s="47"/>
      <c r="F116" s="49">
        <v>5</v>
      </c>
      <c r="G116" s="60" t="s">
        <v>140</v>
      </c>
      <c r="H116" s="52">
        <v>17</v>
      </c>
      <c r="I116" s="53" t="s">
        <v>42</v>
      </c>
      <c r="J116" s="54">
        <v>25000000</v>
      </c>
      <c r="K116" s="67">
        <f t="shared" si="3"/>
        <v>425000000</v>
      </c>
      <c r="L116" s="66">
        <f t="shared" si="4"/>
        <v>386363636.36363637</v>
      </c>
      <c r="M116" s="67">
        <f t="shared" si="5"/>
        <v>38636363.636363633</v>
      </c>
      <c r="N116" s="2"/>
      <c r="O116" s="2"/>
    </row>
    <row r="117" spans="1:15" x14ac:dyDescent="0.25">
      <c r="A117" s="3"/>
      <c r="B117" s="1409" t="s">
        <v>9</v>
      </c>
      <c r="C117" s="1410"/>
      <c r="D117" s="1410"/>
      <c r="E117" s="1410"/>
      <c r="F117" s="1410"/>
      <c r="G117" s="1411"/>
      <c r="H117" s="26"/>
      <c r="I117" s="84"/>
      <c r="J117" s="85"/>
      <c r="K117" s="87">
        <f>SUM(K10:K116)</f>
        <v>6639500000</v>
      </c>
      <c r="L117" s="87">
        <f>SUM(L10:L116)</f>
        <v>6035909090.9090919</v>
      </c>
      <c r="M117" s="87">
        <f>SUM(M10:M116)</f>
        <v>603590909.090909</v>
      </c>
      <c r="N117" s="86"/>
      <c r="O117" s="86"/>
    </row>
    <row r="121" spans="1:15" ht="18.75" customHeight="1" x14ac:dyDescent="0.3">
      <c r="K121" s="81" t="s">
        <v>144</v>
      </c>
    </row>
    <row r="123" spans="1:15" ht="18.75" x14ac:dyDescent="0.3">
      <c r="D123" s="1484"/>
      <c r="E123" s="1484"/>
      <c r="F123" s="81"/>
      <c r="G123" s="81"/>
      <c r="H123" s="82"/>
      <c r="I123" s="82"/>
      <c r="J123" s="83"/>
      <c r="K123" s="1482" t="s">
        <v>145</v>
      </c>
      <c r="L123" s="1482"/>
      <c r="M123" s="81"/>
    </row>
    <row r="124" spans="1:15" ht="18.75" x14ac:dyDescent="0.3">
      <c r="D124" s="1484"/>
      <c r="E124" s="1484"/>
      <c r="F124" s="81"/>
      <c r="G124" s="81"/>
      <c r="H124" s="82"/>
      <c r="I124" s="82"/>
      <c r="J124" s="83"/>
      <c r="K124" s="1482" t="s">
        <v>146</v>
      </c>
      <c r="L124" s="1482"/>
      <c r="M124" s="81"/>
    </row>
    <row r="125" spans="1:15" ht="18.75" x14ac:dyDescent="0.3">
      <c r="D125" s="1483"/>
      <c r="E125" s="1483"/>
      <c r="F125" s="81"/>
      <c r="G125" s="81"/>
      <c r="H125" s="82"/>
      <c r="I125" s="82"/>
      <c r="J125" s="83"/>
      <c r="K125" s="81"/>
      <c r="L125" s="81"/>
      <c r="M125" s="81"/>
    </row>
    <row r="126" spans="1:15" ht="18.75" x14ac:dyDescent="0.3">
      <c r="D126" s="1483"/>
      <c r="E126" s="1483"/>
      <c r="F126" s="81"/>
      <c r="G126" s="81"/>
      <c r="H126" s="82"/>
      <c r="I126" s="82"/>
      <c r="J126" s="83"/>
      <c r="K126" s="81"/>
      <c r="L126" s="81"/>
      <c r="M126" s="81"/>
    </row>
    <row r="127" spans="1:15" ht="18.75" x14ac:dyDescent="0.3">
      <c r="D127" s="1483"/>
      <c r="E127" s="1483"/>
      <c r="F127" s="81"/>
      <c r="G127" s="81"/>
      <c r="H127" s="82"/>
      <c r="I127" s="82"/>
      <c r="J127" s="83"/>
      <c r="K127" s="81"/>
      <c r="L127" s="81"/>
      <c r="M127" s="81"/>
    </row>
    <row r="128" spans="1:15" ht="18.75" x14ac:dyDescent="0.3">
      <c r="D128" s="1483"/>
      <c r="E128" s="1483"/>
      <c r="F128" s="81"/>
      <c r="G128" s="81"/>
      <c r="H128" s="82"/>
      <c r="I128" s="82"/>
      <c r="J128" s="83"/>
      <c r="K128" s="81"/>
      <c r="L128" s="81"/>
      <c r="M128" s="81"/>
    </row>
    <row r="129" spans="4:13" ht="18.75" x14ac:dyDescent="0.3">
      <c r="D129" s="1483"/>
      <c r="E129" s="1483"/>
      <c r="F129" s="81"/>
      <c r="G129" s="81"/>
      <c r="H129" s="82"/>
      <c r="I129" s="82"/>
      <c r="J129" s="83"/>
      <c r="K129" s="1395" t="s">
        <v>142</v>
      </c>
      <c r="L129" s="1395"/>
      <c r="M129" s="81"/>
    </row>
    <row r="130" spans="4:13" ht="18.75" x14ac:dyDescent="0.3">
      <c r="D130" s="1483"/>
      <c r="E130" s="1483"/>
      <c r="F130" s="81"/>
      <c r="G130" s="81"/>
      <c r="H130" s="82"/>
      <c r="I130" s="82"/>
      <c r="J130" s="83"/>
      <c r="K130" s="1405" t="s">
        <v>143</v>
      </c>
      <c r="L130" s="1405"/>
      <c r="M130" s="81"/>
    </row>
    <row r="131" spans="4:13" ht="18.75" x14ac:dyDescent="0.3">
      <c r="D131" s="1483"/>
      <c r="E131" s="1483"/>
      <c r="F131" s="81"/>
      <c r="G131" s="81"/>
      <c r="H131" s="82"/>
      <c r="I131" s="82"/>
      <c r="J131" s="83"/>
      <c r="K131" s="81"/>
      <c r="L131" s="81"/>
      <c r="M131" s="81"/>
    </row>
    <row r="132" spans="4:13" ht="18.75" x14ac:dyDescent="0.3">
      <c r="D132" s="1483"/>
      <c r="E132" s="1483"/>
      <c r="F132" s="81"/>
      <c r="G132" s="81"/>
      <c r="H132" s="82"/>
      <c r="I132" s="82"/>
      <c r="J132" s="83"/>
      <c r="K132" s="81"/>
      <c r="L132" s="81"/>
      <c r="M132" s="81"/>
    </row>
  </sheetData>
  <mergeCells count="91">
    <mergeCell ref="D131:D132"/>
    <mergeCell ref="E131:E132"/>
    <mergeCell ref="D125:D126"/>
    <mergeCell ref="E125:E126"/>
    <mergeCell ref="D127:D128"/>
    <mergeCell ref="D129:D130"/>
    <mergeCell ref="K123:L123"/>
    <mergeCell ref="K124:L124"/>
    <mergeCell ref="K129:L129"/>
    <mergeCell ref="K130:L130"/>
    <mergeCell ref="E127:E128"/>
    <mergeCell ref="E129:E130"/>
    <mergeCell ref="D123:E124"/>
    <mergeCell ref="G104:G105"/>
    <mergeCell ref="G106:G107"/>
    <mergeCell ref="G109:G110"/>
    <mergeCell ref="B112:D113"/>
    <mergeCell ref="B117:G117"/>
    <mergeCell ref="G88:G89"/>
    <mergeCell ref="N88:N91"/>
    <mergeCell ref="N92:N94"/>
    <mergeCell ref="B96:D97"/>
    <mergeCell ref="B102:D103"/>
    <mergeCell ref="G102:G103"/>
    <mergeCell ref="N85:N87"/>
    <mergeCell ref="G53:G54"/>
    <mergeCell ref="G55:G56"/>
    <mergeCell ref="G57:G59"/>
    <mergeCell ref="G60:G62"/>
    <mergeCell ref="G75:G76"/>
    <mergeCell ref="G78:G79"/>
    <mergeCell ref="G80:G81"/>
    <mergeCell ref="G82:G83"/>
    <mergeCell ref="G85:G86"/>
    <mergeCell ref="B72:D73"/>
    <mergeCell ref="F72:G73"/>
    <mergeCell ref="B34:D34"/>
    <mergeCell ref="F36:F38"/>
    <mergeCell ref="G36:G38"/>
    <mergeCell ref="F22:G22"/>
    <mergeCell ref="F23:G23"/>
    <mergeCell ref="N42:N43"/>
    <mergeCell ref="B44:D45"/>
    <mergeCell ref="G51:G52"/>
    <mergeCell ref="B25:D26"/>
    <mergeCell ref="E25:E27"/>
    <mergeCell ref="F25:G26"/>
    <mergeCell ref="N25:N28"/>
    <mergeCell ref="B29:D30"/>
    <mergeCell ref="E29:E32"/>
    <mergeCell ref="G29:G30"/>
    <mergeCell ref="N30:N31"/>
    <mergeCell ref="B31:D31"/>
    <mergeCell ref="B32:D32"/>
    <mergeCell ref="H13:H14"/>
    <mergeCell ref="I13:I14"/>
    <mergeCell ref="B14:D14"/>
    <mergeCell ref="B15:D15"/>
    <mergeCell ref="B24:D24"/>
    <mergeCell ref="F24:G24"/>
    <mergeCell ref="B16:D16"/>
    <mergeCell ref="B17:D18"/>
    <mergeCell ref="E17:E20"/>
    <mergeCell ref="F17:G18"/>
    <mergeCell ref="B19:D19"/>
    <mergeCell ref="F19:G19"/>
    <mergeCell ref="B20:D20"/>
    <mergeCell ref="B21:D21"/>
    <mergeCell ref="F21:G21"/>
    <mergeCell ref="B22:D23"/>
    <mergeCell ref="B9:D9"/>
    <mergeCell ref="F9:G9"/>
    <mergeCell ref="B13:D13"/>
    <mergeCell ref="E13:E15"/>
    <mergeCell ref="F13:G14"/>
    <mergeCell ref="B10:D12"/>
    <mergeCell ref="F11:G11"/>
    <mergeCell ref="F12:G12"/>
    <mergeCell ref="A1:O1"/>
    <mergeCell ref="A2:O2"/>
    <mergeCell ref="A3:O3"/>
    <mergeCell ref="A7:A8"/>
    <mergeCell ref="B7:D8"/>
    <mergeCell ref="E7:E8"/>
    <mergeCell ref="F7:G8"/>
    <mergeCell ref="H7:I8"/>
    <mergeCell ref="J7:J8"/>
    <mergeCell ref="K7:K8"/>
    <mergeCell ref="L7:M7"/>
    <mergeCell ref="N7:N8"/>
    <mergeCell ref="O7:O8"/>
  </mergeCells>
  <pageMargins left="0.7" right="0.7" top="0.75" bottom="0.75" header="0.3" footer="0.3"/>
  <pageSetup paperSize="5" scale="7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150"/>
  <sheetViews>
    <sheetView view="pageBreakPreview" topLeftCell="A2" zoomScale="70" zoomScaleNormal="70" zoomScaleSheetLayoutView="70" workbookViewId="0">
      <pane ySplit="825" activePane="bottomLeft"/>
      <selection activeCell="A4" sqref="A4"/>
      <selection pane="bottomLeft" sqref="A1:O1"/>
    </sheetView>
  </sheetViews>
  <sheetFormatPr defaultRowHeight="15" x14ac:dyDescent="0.25"/>
  <cols>
    <col min="1" max="1" width="4.42578125" customWidth="1"/>
    <col min="3" max="3" width="2" customWidth="1"/>
    <col min="4" max="4" width="31.42578125" customWidth="1"/>
    <col min="5" max="5" width="18.7109375" customWidth="1"/>
    <col min="6" max="6" width="2" bestFit="1" customWidth="1"/>
    <col min="7" max="7" width="25.42578125" customWidth="1"/>
    <col min="8" max="8" width="8.28515625" style="37" customWidth="1"/>
    <col min="9" max="9" width="9.140625" style="37"/>
    <col min="10" max="10" width="14.7109375" style="8" customWidth="1"/>
    <col min="11" max="11" width="21.140625" customWidth="1"/>
    <col min="12" max="12" width="21.7109375" customWidth="1"/>
    <col min="13" max="13" width="18.140625" customWidth="1"/>
    <col min="14" max="14" width="25" customWidth="1"/>
    <col min="17" max="17" width="30.85546875" customWidth="1"/>
    <col min="18" max="18" width="11" bestFit="1" customWidth="1"/>
    <col min="19" max="19" width="10" bestFit="1" customWidth="1"/>
  </cols>
  <sheetData>
    <row r="1" spans="1:15" x14ac:dyDescent="0.25">
      <c r="A1" s="1387" t="s">
        <v>199</v>
      </c>
      <c r="B1" s="1387"/>
      <c r="C1" s="1387"/>
      <c r="D1" s="1387"/>
      <c r="E1" s="1387"/>
      <c r="F1" s="1387"/>
      <c r="G1" s="1387"/>
      <c r="H1" s="1387"/>
      <c r="I1" s="1387"/>
      <c r="J1" s="1387"/>
      <c r="K1" s="1387"/>
      <c r="L1" s="1387"/>
      <c r="M1" s="1387"/>
      <c r="N1" s="1387"/>
      <c r="O1" s="1387"/>
    </row>
    <row r="2" spans="1:15" x14ac:dyDescent="0.25">
      <c r="A2" s="1387" t="s">
        <v>15</v>
      </c>
      <c r="B2" s="1387"/>
      <c r="C2" s="1387"/>
      <c r="D2" s="1387"/>
      <c r="E2" s="1387"/>
      <c r="F2" s="1387"/>
      <c r="G2" s="1387"/>
      <c r="H2" s="1387"/>
      <c r="I2" s="1387"/>
      <c r="J2" s="1387"/>
      <c r="K2" s="1387"/>
      <c r="L2" s="1387"/>
      <c r="M2" s="1387"/>
      <c r="N2" s="1387"/>
      <c r="O2" s="1387"/>
    </row>
    <row r="3" spans="1:15" x14ac:dyDescent="0.25">
      <c r="A3" s="1387" t="s">
        <v>200</v>
      </c>
      <c r="B3" s="1387"/>
      <c r="C3" s="1387"/>
      <c r="D3" s="1387"/>
      <c r="E3" s="1387"/>
      <c r="F3" s="1387"/>
      <c r="G3" s="1387"/>
      <c r="H3" s="1387"/>
      <c r="I3" s="1387"/>
      <c r="J3" s="1387"/>
      <c r="K3" s="1387"/>
      <c r="L3" s="1387"/>
      <c r="M3" s="1387"/>
      <c r="N3" s="1387"/>
      <c r="O3" s="1387"/>
    </row>
    <row r="4" spans="1:15" x14ac:dyDescent="0.25">
      <c r="A4" s="5" t="s">
        <v>0</v>
      </c>
      <c r="B4" s="5"/>
      <c r="C4" s="6" t="s">
        <v>1</v>
      </c>
      <c r="D4" s="5" t="s">
        <v>2</v>
      </c>
    </row>
    <row r="6" spans="1:15" x14ac:dyDescent="0.25">
      <c r="A6" s="1388" t="s">
        <v>3</v>
      </c>
      <c r="B6" s="1388" t="s">
        <v>4</v>
      </c>
      <c r="C6" s="1388"/>
      <c r="D6" s="1388"/>
      <c r="E6" s="1388" t="s">
        <v>5</v>
      </c>
      <c r="F6" s="1389" t="s">
        <v>6</v>
      </c>
      <c r="G6" s="1390"/>
      <c r="H6" s="1389" t="s">
        <v>7</v>
      </c>
      <c r="I6" s="1390"/>
      <c r="J6" s="1393" t="s">
        <v>8</v>
      </c>
      <c r="K6" s="1388" t="s">
        <v>9</v>
      </c>
      <c r="L6" s="1394" t="s">
        <v>10</v>
      </c>
      <c r="M6" s="1394"/>
      <c r="N6" s="1388" t="s">
        <v>13</v>
      </c>
      <c r="O6" s="1388" t="s">
        <v>14</v>
      </c>
    </row>
    <row r="7" spans="1:15" x14ac:dyDescent="0.25">
      <c r="A7" s="1388"/>
      <c r="B7" s="1388"/>
      <c r="C7" s="1388"/>
      <c r="D7" s="1388"/>
      <c r="E7" s="1388"/>
      <c r="F7" s="1391"/>
      <c r="G7" s="1392"/>
      <c r="H7" s="1391"/>
      <c r="I7" s="1392"/>
      <c r="J7" s="1393"/>
      <c r="K7" s="1388"/>
      <c r="L7" s="4" t="s">
        <v>11</v>
      </c>
      <c r="M7" s="4" t="s">
        <v>12</v>
      </c>
      <c r="N7" s="1388"/>
      <c r="O7" s="1388"/>
    </row>
    <row r="8" spans="1:15" x14ac:dyDescent="0.25">
      <c r="A8" s="1"/>
      <c r="B8" s="1400"/>
      <c r="C8" s="1400"/>
      <c r="D8" s="1400"/>
      <c r="E8" s="1"/>
      <c r="F8" s="1401"/>
      <c r="G8" s="1402"/>
      <c r="H8" s="44"/>
      <c r="I8" s="38"/>
      <c r="J8" s="9"/>
      <c r="K8" s="1"/>
      <c r="L8" s="1"/>
      <c r="M8" s="1"/>
      <c r="N8" s="1"/>
      <c r="O8" s="1"/>
    </row>
    <row r="9" spans="1:15" x14ac:dyDescent="0.25">
      <c r="A9" s="7"/>
      <c r="B9" s="1506" t="s">
        <v>31</v>
      </c>
      <c r="C9" s="1507"/>
      <c r="D9" s="1508"/>
      <c r="E9" s="301"/>
      <c r="F9" s="302"/>
      <c r="G9" s="303"/>
      <c r="H9" s="304"/>
      <c r="I9" s="305"/>
      <c r="J9" s="306"/>
      <c r="K9" s="307"/>
      <c r="L9" s="306"/>
      <c r="M9" s="307"/>
      <c r="N9" s="301"/>
      <c r="O9" s="301"/>
    </row>
    <row r="10" spans="1:15" x14ac:dyDescent="0.25">
      <c r="A10" s="7"/>
      <c r="B10" s="1506"/>
      <c r="C10" s="1507"/>
      <c r="D10" s="1508"/>
      <c r="E10" s="301"/>
      <c r="F10" s="1486"/>
      <c r="G10" s="1487"/>
      <c r="H10" s="304"/>
      <c r="I10" s="305"/>
      <c r="J10" s="306"/>
      <c r="K10" s="301"/>
      <c r="L10" s="301"/>
      <c r="M10" s="301"/>
      <c r="N10" s="301"/>
      <c r="O10" s="301"/>
    </row>
    <row r="11" spans="1:15" x14ac:dyDescent="0.25">
      <c r="A11" s="7"/>
      <c r="B11" s="1506"/>
      <c r="C11" s="1507"/>
      <c r="D11" s="1508"/>
      <c r="E11" s="301"/>
      <c r="F11" s="1486"/>
      <c r="G11" s="1487"/>
      <c r="H11" s="304"/>
      <c r="I11" s="305"/>
      <c r="J11" s="306"/>
      <c r="K11" s="301"/>
      <c r="L11" s="301"/>
      <c r="M11" s="301"/>
      <c r="N11" s="301"/>
      <c r="O11" s="301"/>
    </row>
    <row r="12" spans="1:15" x14ac:dyDescent="0.25">
      <c r="A12" s="7"/>
      <c r="B12" s="1485" t="s">
        <v>32</v>
      </c>
      <c r="C12" s="1485"/>
      <c r="D12" s="1485"/>
      <c r="E12" s="1491" t="s">
        <v>33</v>
      </c>
      <c r="F12" s="1509" t="s">
        <v>34</v>
      </c>
      <c r="G12" s="1510"/>
      <c r="H12" s="1511">
        <v>1</v>
      </c>
      <c r="I12" s="1511" t="s">
        <v>42</v>
      </c>
      <c r="J12" s="306">
        <v>150000000</v>
      </c>
      <c r="K12" s="307">
        <f>J12</f>
        <v>150000000</v>
      </c>
      <c r="L12" s="306">
        <f>K12-M12</f>
        <v>136363636.36363637</v>
      </c>
      <c r="M12" s="306">
        <f>K12/11</f>
        <v>13636363.636363637</v>
      </c>
      <c r="N12" s="301" t="s">
        <v>64</v>
      </c>
      <c r="O12" s="301"/>
    </row>
    <row r="13" spans="1:15" x14ac:dyDescent="0.25">
      <c r="A13" s="7"/>
      <c r="B13" s="1485"/>
      <c r="C13" s="1485"/>
      <c r="D13" s="1485"/>
      <c r="E13" s="1491"/>
      <c r="F13" s="1509"/>
      <c r="G13" s="1510"/>
      <c r="H13" s="1511"/>
      <c r="I13" s="1511"/>
      <c r="J13" s="306"/>
      <c r="K13" s="301"/>
      <c r="L13" s="301"/>
      <c r="M13" s="301"/>
      <c r="N13" s="301"/>
      <c r="O13" s="301"/>
    </row>
    <row r="14" spans="1:15" x14ac:dyDescent="0.25">
      <c r="A14" s="7"/>
      <c r="B14" s="1485"/>
      <c r="C14" s="1485"/>
      <c r="D14" s="1485"/>
      <c r="E14" s="1491"/>
      <c r="F14" s="302"/>
      <c r="G14" s="303"/>
      <c r="H14" s="304"/>
      <c r="I14" s="305"/>
      <c r="J14" s="306"/>
      <c r="K14" s="301"/>
      <c r="L14" s="301"/>
      <c r="M14" s="301"/>
      <c r="N14" s="301"/>
      <c r="O14" s="301"/>
    </row>
    <row r="15" spans="1:15" x14ac:dyDescent="0.25">
      <c r="A15" s="7"/>
      <c r="B15" s="1485"/>
      <c r="C15" s="1485"/>
      <c r="D15" s="1485"/>
      <c r="E15" s="301"/>
      <c r="F15" s="302"/>
      <c r="G15" s="303"/>
      <c r="H15" s="304"/>
      <c r="I15" s="305"/>
      <c r="J15" s="306"/>
      <c r="K15" s="301"/>
      <c r="L15" s="301"/>
      <c r="M15" s="301"/>
      <c r="N15" s="301"/>
      <c r="O15" s="301"/>
    </row>
    <row r="16" spans="1:15" x14ac:dyDescent="0.25">
      <c r="A16" s="7"/>
      <c r="B16" s="1494" t="s">
        <v>35</v>
      </c>
      <c r="C16" s="1495"/>
      <c r="D16" s="1496"/>
      <c r="E16" s="1491" t="s">
        <v>36</v>
      </c>
      <c r="F16" s="1494" t="s">
        <v>37</v>
      </c>
      <c r="G16" s="1496"/>
      <c r="H16" s="308">
        <v>1</v>
      </c>
      <c r="I16" s="305" t="s">
        <v>42</v>
      </c>
      <c r="J16" s="306">
        <v>175000000</v>
      </c>
      <c r="K16" s="307">
        <f>J16</f>
        <v>175000000</v>
      </c>
      <c r="L16" s="306">
        <f>K16-M16</f>
        <v>159090909.09090909</v>
      </c>
      <c r="M16" s="306">
        <f>K16/11</f>
        <v>15909090.909090908</v>
      </c>
      <c r="N16" s="301" t="s">
        <v>65</v>
      </c>
      <c r="O16" s="301"/>
    </row>
    <row r="17" spans="1:15" x14ac:dyDescent="0.25">
      <c r="A17" s="2"/>
      <c r="B17" s="1494"/>
      <c r="C17" s="1495"/>
      <c r="D17" s="1496"/>
      <c r="E17" s="1491"/>
      <c r="F17" s="1494"/>
      <c r="G17" s="1496"/>
      <c r="H17" s="308"/>
      <c r="I17" s="305"/>
      <c r="J17" s="306"/>
      <c r="K17" s="301"/>
      <c r="L17" s="301"/>
      <c r="M17" s="301"/>
      <c r="N17" s="301"/>
      <c r="O17" s="301"/>
    </row>
    <row r="18" spans="1:15" x14ac:dyDescent="0.25">
      <c r="A18" s="2"/>
      <c r="B18" s="1485"/>
      <c r="C18" s="1485"/>
      <c r="D18" s="1485"/>
      <c r="E18" s="1491"/>
      <c r="F18" s="1486"/>
      <c r="G18" s="1487"/>
      <c r="H18" s="304"/>
      <c r="I18" s="305"/>
      <c r="J18" s="306"/>
      <c r="K18" s="301"/>
      <c r="L18" s="301"/>
      <c r="M18" s="301"/>
      <c r="N18" s="301"/>
      <c r="O18" s="301"/>
    </row>
    <row r="19" spans="1:15" x14ac:dyDescent="0.25">
      <c r="A19" s="2"/>
      <c r="B19" s="1485"/>
      <c r="C19" s="1485"/>
      <c r="D19" s="1485"/>
      <c r="E19" s="1491"/>
      <c r="F19" s="302"/>
      <c r="G19" s="303"/>
      <c r="H19" s="304"/>
      <c r="I19" s="305"/>
      <c r="J19" s="306"/>
      <c r="K19" s="307"/>
      <c r="L19" s="306"/>
      <c r="M19" s="307"/>
      <c r="N19" s="301"/>
      <c r="O19" s="301"/>
    </row>
    <row r="20" spans="1:15" x14ac:dyDescent="0.25">
      <c r="A20" s="2"/>
      <c r="B20" s="1485"/>
      <c r="C20" s="1485"/>
      <c r="D20" s="1485"/>
      <c r="E20" s="301"/>
      <c r="F20" s="1486"/>
      <c r="G20" s="1487"/>
      <c r="H20" s="304"/>
      <c r="I20" s="305"/>
      <c r="J20" s="306"/>
      <c r="K20" s="307"/>
      <c r="L20" s="306"/>
      <c r="M20" s="307"/>
      <c r="N20" s="301"/>
      <c r="O20" s="301"/>
    </row>
    <row r="21" spans="1:15" x14ac:dyDescent="0.25">
      <c r="A21" s="2"/>
      <c r="B21" s="1506" t="s">
        <v>38</v>
      </c>
      <c r="C21" s="1507"/>
      <c r="D21" s="1508"/>
      <c r="E21" s="301"/>
      <c r="F21" s="1486"/>
      <c r="G21" s="1487"/>
      <c r="H21" s="304"/>
      <c r="I21" s="305"/>
      <c r="J21" s="306"/>
      <c r="K21" s="307"/>
      <c r="L21" s="306"/>
      <c r="M21" s="307"/>
      <c r="N21" s="301"/>
      <c r="O21" s="301"/>
    </row>
    <row r="22" spans="1:15" x14ac:dyDescent="0.25">
      <c r="A22" s="2"/>
      <c r="B22" s="1506"/>
      <c r="C22" s="1507"/>
      <c r="D22" s="1508"/>
      <c r="E22" s="301"/>
      <c r="F22" s="1486"/>
      <c r="G22" s="1487"/>
      <c r="H22" s="304"/>
      <c r="I22" s="305"/>
      <c r="J22" s="306"/>
      <c r="K22" s="307"/>
      <c r="L22" s="306"/>
      <c r="M22" s="307"/>
      <c r="N22" s="301"/>
      <c r="O22" s="301"/>
    </row>
    <row r="23" spans="1:15" x14ac:dyDescent="0.25">
      <c r="A23" s="2"/>
      <c r="B23" s="1488"/>
      <c r="C23" s="1489"/>
      <c r="D23" s="1490"/>
      <c r="E23" s="301"/>
      <c r="F23" s="1486"/>
      <c r="G23" s="1487"/>
      <c r="H23" s="304"/>
      <c r="I23" s="305"/>
      <c r="J23" s="306"/>
      <c r="K23" s="301"/>
      <c r="L23" s="301"/>
      <c r="M23" s="301"/>
      <c r="N23" s="301"/>
      <c r="O23" s="301"/>
    </row>
    <row r="24" spans="1:15" ht="15" customHeight="1" x14ac:dyDescent="0.25">
      <c r="A24" s="2"/>
      <c r="B24" s="1500" t="s">
        <v>39</v>
      </c>
      <c r="C24" s="1501"/>
      <c r="D24" s="1502"/>
      <c r="E24" s="1491" t="s">
        <v>40</v>
      </c>
      <c r="F24" s="1503" t="s">
        <v>41</v>
      </c>
      <c r="G24" s="1504"/>
      <c r="H24" s="308">
        <v>4</v>
      </c>
      <c r="I24" s="305" t="s">
        <v>42</v>
      </c>
      <c r="J24" s="306">
        <v>60000000</v>
      </c>
      <c r="K24" s="307">
        <f>J24*H24</f>
        <v>240000000</v>
      </c>
      <c r="L24" s="306">
        <f>K24-M24</f>
        <v>218181818.18181819</v>
      </c>
      <c r="M24" s="306">
        <f>K24/11</f>
        <v>21818181.818181816</v>
      </c>
      <c r="N24" s="1492" t="s">
        <v>66</v>
      </c>
      <c r="O24" s="301"/>
    </row>
    <row r="25" spans="1:15" x14ac:dyDescent="0.25">
      <c r="A25" s="2"/>
      <c r="B25" s="1500"/>
      <c r="C25" s="1501"/>
      <c r="D25" s="1502"/>
      <c r="E25" s="1491"/>
      <c r="F25" s="1503"/>
      <c r="G25" s="1504"/>
      <c r="H25" s="308"/>
      <c r="I25" s="305"/>
      <c r="J25" s="306"/>
      <c r="K25" s="307"/>
      <c r="L25" s="306"/>
      <c r="M25" s="307"/>
      <c r="N25" s="1492"/>
      <c r="O25" s="301"/>
    </row>
    <row r="26" spans="1:15" x14ac:dyDescent="0.25">
      <c r="A26" s="2"/>
      <c r="B26" s="302"/>
      <c r="C26" s="309"/>
      <c r="D26" s="303"/>
      <c r="E26" s="1491"/>
      <c r="F26" s="310"/>
      <c r="G26" s="311"/>
      <c r="H26" s="308"/>
      <c r="I26" s="305"/>
      <c r="J26" s="306"/>
      <c r="K26" s="307"/>
      <c r="L26" s="306"/>
      <c r="M26" s="307"/>
      <c r="N26" s="1492"/>
      <c r="O26" s="301"/>
    </row>
    <row r="27" spans="1:15" x14ac:dyDescent="0.25">
      <c r="A27" s="2"/>
      <c r="B27" s="302"/>
      <c r="C27" s="309"/>
      <c r="D27" s="303"/>
      <c r="E27" s="301"/>
      <c r="F27" s="302"/>
      <c r="G27" s="303"/>
      <c r="H27" s="304"/>
      <c r="I27" s="305"/>
      <c r="J27" s="306"/>
      <c r="K27" s="307"/>
      <c r="L27" s="306"/>
      <c r="M27" s="307"/>
      <c r="N27" s="1492"/>
      <c r="O27" s="301"/>
    </row>
    <row r="28" spans="1:15" ht="15" customHeight="1" x14ac:dyDescent="0.25">
      <c r="A28" s="2"/>
      <c r="B28" s="1494" t="s">
        <v>43</v>
      </c>
      <c r="C28" s="1495"/>
      <c r="D28" s="1496"/>
      <c r="E28" s="1493" t="s">
        <v>44</v>
      </c>
      <c r="F28" s="312">
        <v>1</v>
      </c>
      <c r="G28" s="1496" t="s">
        <v>45</v>
      </c>
      <c r="H28" s="304">
        <v>1</v>
      </c>
      <c r="I28" s="305" t="s">
        <v>47</v>
      </c>
      <c r="J28" s="306">
        <v>120000000</v>
      </c>
      <c r="K28" s="307">
        <f>J28*H28</f>
        <v>120000000</v>
      </c>
      <c r="L28" s="306">
        <f>K28-M28</f>
        <v>109090909.09090909</v>
      </c>
      <c r="M28" s="306">
        <f>K28/11</f>
        <v>10909090.909090908</v>
      </c>
      <c r="N28" s="301" t="s">
        <v>67</v>
      </c>
      <c r="O28" s="301"/>
    </row>
    <row r="29" spans="1:15" x14ac:dyDescent="0.25">
      <c r="A29" s="22"/>
      <c r="B29" s="1494"/>
      <c r="C29" s="1495"/>
      <c r="D29" s="1496"/>
      <c r="E29" s="1493"/>
      <c r="F29" s="312"/>
      <c r="G29" s="1496"/>
      <c r="H29" s="304"/>
      <c r="I29" s="305"/>
      <c r="J29" s="306"/>
      <c r="K29" s="307"/>
      <c r="L29" s="306"/>
      <c r="M29" s="306"/>
      <c r="N29" s="1493" t="s">
        <v>68</v>
      </c>
      <c r="O29" s="301"/>
    </row>
    <row r="30" spans="1:15" x14ac:dyDescent="0.25">
      <c r="A30" s="2"/>
      <c r="B30" s="1488"/>
      <c r="C30" s="1489"/>
      <c r="D30" s="1490"/>
      <c r="E30" s="1493"/>
      <c r="F30" s="312">
        <v>2</v>
      </c>
      <c r="G30" s="311" t="s">
        <v>46</v>
      </c>
      <c r="H30" s="304">
        <v>4</v>
      </c>
      <c r="I30" s="305" t="s">
        <v>48</v>
      </c>
      <c r="J30" s="306">
        <v>17500000</v>
      </c>
      <c r="K30" s="307">
        <f>J30*H30</f>
        <v>70000000</v>
      </c>
      <c r="L30" s="306">
        <f>K30-M30</f>
        <v>63636363.63636364</v>
      </c>
      <c r="M30" s="306">
        <f>K30/11</f>
        <v>6363636.3636363633</v>
      </c>
      <c r="N30" s="1493"/>
      <c r="O30" s="301"/>
    </row>
    <row r="31" spans="1:15" x14ac:dyDescent="0.25">
      <c r="A31" s="2"/>
      <c r="B31" s="1486"/>
      <c r="C31" s="1505"/>
      <c r="D31" s="1487"/>
      <c r="E31" s="1493"/>
      <c r="F31" s="312"/>
      <c r="G31" s="313"/>
      <c r="H31" s="304"/>
      <c r="I31" s="305"/>
      <c r="J31" s="306"/>
      <c r="K31" s="307"/>
      <c r="L31" s="306"/>
      <c r="M31" s="307"/>
      <c r="N31" s="301"/>
      <c r="O31" s="301"/>
    </row>
    <row r="32" spans="1:15" x14ac:dyDescent="0.25">
      <c r="A32" s="2"/>
      <c r="B32" s="302"/>
      <c r="C32" s="309"/>
      <c r="D32" s="303"/>
      <c r="E32" s="314"/>
      <c r="F32" s="302"/>
      <c r="G32" s="303"/>
      <c r="H32" s="304"/>
      <c r="I32" s="305"/>
      <c r="J32" s="306"/>
      <c r="K32" s="307"/>
      <c r="L32" s="306"/>
      <c r="M32" s="307"/>
      <c r="N32" s="301"/>
      <c r="O32" s="301"/>
    </row>
    <row r="33" spans="1:15" ht="30" x14ac:dyDescent="0.25">
      <c r="A33" s="2"/>
      <c r="B33" s="1497" t="s">
        <v>51</v>
      </c>
      <c r="C33" s="1498"/>
      <c r="D33" s="1499"/>
      <c r="E33" s="315" t="s">
        <v>49</v>
      </c>
      <c r="F33" s="316">
        <v>1</v>
      </c>
      <c r="G33" s="317" t="s">
        <v>50</v>
      </c>
      <c r="H33" s="318">
        <v>1</v>
      </c>
      <c r="I33" s="319" t="s">
        <v>47</v>
      </c>
      <c r="J33" s="320">
        <v>45000000</v>
      </c>
      <c r="K33" s="321">
        <f>J33*H33</f>
        <v>45000000</v>
      </c>
      <c r="L33" s="320">
        <f>K33-M33</f>
        <v>40909090.909090906</v>
      </c>
      <c r="M33" s="320">
        <f>K33/11</f>
        <v>4090909.0909090908</v>
      </c>
      <c r="N33" s="322" t="s">
        <v>55</v>
      </c>
      <c r="O33" s="301"/>
    </row>
    <row r="34" spans="1:15" ht="60" x14ac:dyDescent="0.25">
      <c r="A34" s="2"/>
      <c r="B34" s="302"/>
      <c r="C34" s="309"/>
      <c r="D34" s="303"/>
      <c r="E34" s="314" t="s">
        <v>52</v>
      </c>
      <c r="F34" s="316">
        <v>2</v>
      </c>
      <c r="G34" s="323" t="s">
        <v>53</v>
      </c>
      <c r="H34" s="318">
        <v>1</v>
      </c>
      <c r="I34" s="319" t="s">
        <v>47</v>
      </c>
      <c r="J34" s="320">
        <v>200000000</v>
      </c>
      <c r="K34" s="321">
        <f>J34*H34</f>
        <v>200000000</v>
      </c>
      <c r="L34" s="320">
        <f>K34-M34</f>
        <v>181818181.81818181</v>
      </c>
      <c r="M34" s="320">
        <f>K34/11</f>
        <v>18181818.181818184</v>
      </c>
      <c r="N34" s="324" t="s">
        <v>67</v>
      </c>
      <c r="O34" s="301"/>
    </row>
    <row r="35" spans="1:15" ht="15" customHeight="1" x14ac:dyDescent="0.25">
      <c r="A35" s="2"/>
      <c r="B35" s="302"/>
      <c r="C35" s="309"/>
      <c r="D35" s="303"/>
      <c r="E35" s="314"/>
      <c r="F35" s="1513">
        <v>3</v>
      </c>
      <c r="G35" s="1512" t="s">
        <v>54</v>
      </c>
      <c r="H35" s="318"/>
      <c r="I35" s="319"/>
      <c r="J35" s="320"/>
      <c r="K35" s="321"/>
      <c r="L35" s="320"/>
      <c r="M35" s="321"/>
      <c r="N35" s="301" t="s">
        <v>67</v>
      </c>
      <c r="O35" s="301"/>
    </row>
    <row r="36" spans="1:15" x14ac:dyDescent="0.25">
      <c r="A36" s="2"/>
      <c r="B36" s="302"/>
      <c r="C36" s="309"/>
      <c r="D36" s="303"/>
      <c r="E36" s="314"/>
      <c r="F36" s="1513"/>
      <c r="G36" s="1512"/>
      <c r="H36" s="318"/>
      <c r="I36" s="319"/>
      <c r="J36" s="320"/>
      <c r="K36" s="321"/>
      <c r="L36" s="320"/>
      <c r="M36" s="321"/>
      <c r="N36" s="301"/>
      <c r="O36" s="301"/>
    </row>
    <row r="37" spans="1:15" x14ac:dyDescent="0.25">
      <c r="A37" s="2"/>
      <c r="B37" s="302"/>
      <c r="C37" s="309"/>
      <c r="D37" s="303"/>
      <c r="E37" s="314"/>
      <c r="F37" s="1513"/>
      <c r="G37" s="1512"/>
      <c r="H37" s="318"/>
      <c r="I37" s="319"/>
      <c r="J37" s="320"/>
      <c r="K37" s="321"/>
      <c r="L37" s="320"/>
      <c r="M37" s="321"/>
      <c r="N37" s="301"/>
      <c r="O37" s="301"/>
    </row>
    <row r="38" spans="1:15" x14ac:dyDescent="0.25">
      <c r="A38" s="2"/>
      <c r="B38" s="302"/>
      <c r="C38" s="309"/>
      <c r="D38" s="303"/>
      <c r="E38" s="314"/>
      <c r="F38" s="302" t="s">
        <v>59</v>
      </c>
      <c r="G38" s="303" t="s">
        <v>55</v>
      </c>
      <c r="H38" s="304">
        <v>1</v>
      </c>
      <c r="I38" s="305" t="s">
        <v>47</v>
      </c>
      <c r="J38" s="306">
        <v>35000000</v>
      </c>
      <c r="K38" s="321">
        <f>J38*H38</f>
        <v>35000000</v>
      </c>
      <c r="L38" s="320">
        <f>K38-M38</f>
        <v>31818181.81818182</v>
      </c>
      <c r="M38" s="320">
        <f>K38/11</f>
        <v>3181818.1818181816</v>
      </c>
      <c r="N38" s="301" t="s">
        <v>69</v>
      </c>
      <c r="O38" s="301"/>
    </row>
    <row r="39" spans="1:15" x14ac:dyDescent="0.25">
      <c r="A39" s="2"/>
      <c r="B39" s="302"/>
      <c r="C39" s="309"/>
      <c r="D39" s="303"/>
      <c r="E39" s="314"/>
      <c r="F39" s="302" t="s">
        <v>60</v>
      </c>
      <c r="G39" s="303" t="s">
        <v>56</v>
      </c>
      <c r="H39" s="304">
        <v>3</v>
      </c>
      <c r="I39" s="305" t="s">
        <v>63</v>
      </c>
      <c r="J39" s="306">
        <v>15000000</v>
      </c>
      <c r="K39" s="321">
        <f>J39*H39</f>
        <v>45000000</v>
      </c>
      <c r="L39" s="320">
        <f>K39-M39</f>
        <v>40909090.909090906</v>
      </c>
      <c r="M39" s="320">
        <f>K39/11</f>
        <v>4090909.0909090908</v>
      </c>
      <c r="N39" s="301" t="s">
        <v>69</v>
      </c>
      <c r="O39" s="301"/>
    </row>
    <row r="40" spans="1:15" x14ac:dyDescent="0.25">
      <c r="A40" s="2"/>
      <c r="B40" s="302"/>
      <c r="C40" s="309"/>
      <c r="D40" s="303"/>
      <c r="E40" s="314"/>
      <c r="F40" s="302" t="s">
        <v>61</v>
      </c>
      <c r="G40" s="303" t="s">
        <v>57</v>
      </c>
      <c r="H40" s="304">
        <v>1</v>
      </c>
      <c r="I40" s="305" t="s">
        <v>47</v>
      </c>
      <c r="J40" s="306">
        <v>40000000</v>
      </c>
      <c r="K40" s="321">
        <f>J40*H40</f>
        <v>40000000</v>
      </c>
      <c r="L40" s="320">
        <f>K40-M40</f>
        <v>36363636.363636367</v>
      </c>
      <c r="M40" s="320">
        <f>K40/11</f>
        <v>3636363.6363636362</v>
      </c>
      <c r="N40" s="301" t="s">
        <v>70</v>
      </c>
      <c r="O40" s="301"/>
    </row>
    <row r="41" spans="1:15" x14ac:dyDescent="0.25">
      <c r="A41" s="2"/>
      <c r="B41" s="302"/>
      <c r="C41" s="309"/>
      <c r="D41" s="303"/>
      <c r="E41" s="314"/>
      <c r="F41" s="302" t="s">
        <v>62</v>
      </c>
      <c r="G41" s="303" t="s">
        <v>58</v>
      </c>
      <c r="H41" s="304">
        <v>4</v>
      </c>
      <c r="I41" s="305" t="s">
        <v>63</v>
      </c>
      <c r="J41" s="306">
        <v>7500000</v>
      </c>
      <c r="K41" s="321">
        <f>J41*H41</f>
        <v>30000000</v>
      </c>
      <c r="L41" s="320">
        <f>K41-M41</f>
        <v>27272727.272727273</v>
      </c>
      <c r="M41" s="320">
        <f>K41/11</f>
        <v>2727272.7272727271</v>
      </c>
      <c r="N41" s="1491" t="s">
        <v>71</v>
      </c>
      <c r="O41" s="301"/>
    </row>
    <row r="42" spans="1:15" x14ac:dyDescent="0.25">
      <c r="A42" s="2"/>
      <c r="B42" s="302"/>
      <c r="C42" s="309"/>
      <c r="D42" s="303"/>
      <c r="E42" s="314"/>
      <c r="F42" s="302"/>
      <c r="G42" s="303"/>
      <c r="H42" s="304"/>
      <c r="I42" s="305"/>
      <c r="J42" s="306"/>
      <c r="K42" s="307"/>
      <c r="L42" s="306"/>
      <c r="M42" s="307"/>
      <c r="N42" s="1491"/>
      <c r="O42" s="301"/>
    </row>
    <row r="43" spans="1:15" x14ac:dyDescent="0.25">
      <c r="A43" s="2"/>
      <c r="B43" s="302"/>
      <c r="C43" s="309"/>
      <c r="D43" s="303"/>
      <c r="E43" s="314"/>
      <c r="F43" s="302"/>
      <c r="G43" s="303"/>
      <c r="H43" s="304"/>
      <c r="I43" s="305"/>
      <c r="J43" s="306"/>
      <c r="K43" s="307"/>
      <c r="L43" s="306"/>
      <c r="M43" s="307"/>
      <c r="N43" s="325"/>
      <c r="O43" s="301"/>
    </row>
    <row r="44" spans="1:15" x14ac:dyDescent="0.25">
      <c r="A44" s="3"/>
      <c r="B44" s="326"/>
      <c r="C44" s="327"/>
      <c r="D44" s="328"/>
      <c r="E44" s="329"/>
      <c r="F44" s="326"/>
      <c r="G44" s="328"/>
      <c r="H44" s="330"/>
      <c r="I44" s="331"/>
      <c r="J44" s="332"/>
      <c r="K44" s="333"/>
      <c r="L44" s="332"/>
      <c r="M44" s="333"/>
      <c r="N44" s="334"/>
      <c r="O44" s="335"/>
    </row>
    <row r="45" spans="1:15" x14ac:dyDescent="0.25">
      <c r="A45" s="132"/>
      <c r="B45" s="299"/>
      <c r="C45" s="299"/>
      <c r="D45" s="299"/>
      <c r="E45" s="133"/>
      <c r="F45" s="299"/>
      <c r="G45" s="299"/>
      <c r="H45" s="134"/>
      <c r="I45" s="134"/>
      <c r="J45" s="135"/>
      <c r="K45" s="136"/>
      <c r="L45" s="135"/>
      <c r="M45" s="136"/>
      <c r="N45" s="298"/>
      <c r="O45" s="132"/>
    </row>
    <row r="46" spans="1:15" x14ac:dyDescent="0.25">
      <c r="A46" s="132"/>
      <c r="B46" s="299"/>
      <c r="C46" s="299"/>
      <c r="D46" s="299"/>
      <c r="E46" s="133"/>
      <c r="F46" s="299"/>
      <c r="G46" s="299"/>
      <c r="H46" s="134"/>
      <c r="I46" s="134"/>
      <c r="J46" s="135"/>
      <c r="K46" s="136"/>
      <c r="L46" s="135"/>
      <c r="M46" s="136"/>
      <c r="N46" s="298"/>
      <c r="O46" s="132"/>
    </row>
    <row r="47" spans="1:15" x14ac:dyDescent="0.25">
      <c r="A47" s="108"/>
      <c r="B47" s="94"/>
      <c r="C47" s="94"/>
      <c r="D47" s="94"/>
      <c r="E47" s="109"/>
      <c r="F47" s="94"/>
      <c r="G47" s="94"/>
      <c r="H47" s="116"/>
      <c r="I47" s="116"/>
      <c r="J47" s="117"/>
      <c r="K47" s="118"/>
      <c r="L47" s="117"/>
      <c r="M47" s="118"/>
      <c r="N47" s="119"/>
      <c r="O47" s="108"/>
    </row>
    <row r="48" spans="1:15" ht="15" customHeight="1" x14ac:dyDescent="0.25">
      <c r="A48" s="2"/>
      <c r="B48" s="1406" t="s">
        <v>72</v>
      </c>
      <c r="C48" s="1407"/>
      <c r="D48" s="1408"/>
      <c r="E48" s="47"/>
      <c r="F48" s="14"/>
      <c r="G48" s="16"/>
      <c r="H48" s="45"/>
      <c r="I48" s="39"/>
      <c r="J48" s="10"/>
      <c r="K48" s="55"/>
      <c r="L48" s="56"/>
      <c r="M48" s="56"/>
      <c r="N48" s="2"/>
      <c r="O48" s="2"/>
    </row>
    <row r="49" spans="1:15" x14ac:dyDescent="0.25">
      <c r="A49" s="2"/>
      <c r="B49" s="1406"/>
      <c r="C49" s="1407"/>
      <c r="D49" s="1408"/>
      <c r="E49" s="47"/>
      <c r="F49" s="14" t="s">
        <v>73</v>
      </c>
      <c r="G49" s="16"/>
      <c r="H49" s="45">
        <v>4</v>
      </c>
      <c r="I49" s="39" t="s">
        <v>47</v>
      </c>
      <c r="J49" s="10">
        <v>20000000</v>
      </c>
      <c r="K49" s="55">
        <f>J49*H49</f>
        <v>80000000</v>
      </c>
      <c r="L49" s="56">
        <f>K49-M49</f>
        <v>72727272.727272734</v>
      </c>
      <c r="M49" s="56">
        <f>K49/11</f>
        <v>7272727.2727272725</v>
      </c>
      <c r="N49" s="2"/>
      <c r="O49" s="2"/>
    </row>
    <row r="50" spans="1:15" x14ac:dyDescent="0.25">
      <c r="A50" s="2"/>
      <c r="B50" s="14"/>
      <c r="C50" s="15"/>
      <c r="D50" s="16"/>
      <c r="E50" s="47"/>
      <c r="F50" s="14" t="s">
        <v>74</v>
      </c>
      <c r="G50" s="16"/>
      <c r="H50" s="45">
        <v>6</v>
      </c>
      <c r="I50" s="39" t="s">
        <v>47</v>
      </c>
      <c r="J50" s="10">
        <v>30000000</v>
      </c>
      <c r="K50" s="55">
        <f>J50*H50</f>
        <v>180000000</v>
      </c>
      <c r="L50" s="56">
        <f>K50-M50</f>
        <v>163636363.63636363</v>
      </c>
      <c r="M50" s="56">
        <f>K50/11</f>
        <v>16363636.363636363</v>
      </c>
      <c r="N50" s="2"/>
      <c r="O50" s="2"/>
    </row>
    <row r="51" spans="1:15" x14ac:dyDescent="0.25">
      <c r="A51" s="2"/>
      <c r="B51" s="14"/>
      <c r="C51" s="15"/>
      <c r="D51" s="16"/>
      <c r="E51" s="47"/>
      <c r="F51" s="14" t="s">
        <v>75</v>
      </c>
      <c r="G51" s="16"/>
      <c r="H51" s="45">
        <v>6</v>
      </c>
      <c r="I51" s="39" t="s">
        <v>47</v>
      </c>
      <c r="J51" s="10">
        <v>50000000</v>
      </c>
      <c r="K51" s="55">
        <f>J51*H51</f>
        <v>300000000</v>
      </c>
      <c r="L51" s="56">
        <f>K51-M51</f>
        <v>272727272.72727275</v>
      </c>
      <c r="M51" s="56">
        <f>K51/11</f>
        <v>27272727.272727273</v>
      </c>
      <c r="N51" s="2"/>
      <c r="O51" s="2"/>
    </row>
    <row r="52" spans="1:15" x14ac:dyDescent="0.25">
      <c r="A52" s="2"/>
      <c r="B52" s="14"/>
      <c r="C52" s="15"/>
      <c r="D52" s="16"/>
      <c r="E52" s="47"/>
      <c r="F52" s="14" t="s">
        <v>76</v>
      </c>
      <c r="G52" s="16"/>
      <c r="H52" s="45">
        <v>2</v>
      </c>
      <c r="I52" s="39" t="s">
        <v>47</v>
      </c>
      <c r="J52" s="10">
        <v>50000000</v>
      </c>
      <c r="K52" s="55">
        <f>J52*H52</f>
        <v>100000000</v>
      </c>
      <c r="L52" s="56">
        <f>K52-M52</f>
        <v>90909090.909090906</v>
      </c>
      <c r="M52" s="56">
        <f>K52/11</f>
        <v>9090909.0909090918</v>
      </c>
      <c r="N52" s="2"/>
      <c r="O52" s="2"/>
    </row>
    <row r="53" spans="1:15" x14ac:dyDescent="0.25">
      <c r="A53" s="2"/>
      <c r="B53" s="14"/>
      <c r="C53" s="15"/>
      <c r="D53" s="16"/>
      <c r="E53" s="47"/>
      <c r="F53" s="14"/>
      <c r="G53" s="16"/>
      <c r="H53" s="45"/>
      <c r="I53" s="39"/>
      <c r="J53" s="10"/>
      <c r="K53" s="12"/>
      <c r="L53" s="10"/>
      <c r="M53" s="12"/>
      <c r="N53" s="2"/>
      <c r="O53" s="2"/>
    </row>
    <row r="54" spans="1:15" x14ac:dyDescent="0.25">
      <c r="A54" s="2"/>
      <c r="B54" s="14"/>
      <c r="C54" s="15"/>
      <c r="D54" s="16"/>
      <c r="E54" s="47"/>
      <c r="F54" s="14" t="s">
        <v>77</v>
      </c>
      <c r="G54" s="16"/>
      <c r="H54" s="45"/>
      <c r="I54" s="39"/>
      <c r="J54" s="10"/>
      <c r="K54" s="12"/>
      <c r="L54" s="10"/>
      <c r="M54" s="12"/>
      <c r="N54" s="2"/>
      <c r="O54" s="2"/>
    </row>
    <row r="55" spans="1:15" x14ac:dyDescent="0.25">
      <c r="A55" s="2"/>
      <c r="B55" s="14"/>
      <c r="C55" s="15"/>
      <c r="D55" s="16"/>
      <c r="E55" s="47"/>
      <c r="F55" s="14" t="s">
        <v>83</v>
      </c>
      <c r="G55" s="1445" t="s">
        <v>78</v>
      </c>
      <c r="H55" s="45">
        <v>2</v>
      </c>
      <c r="I55" s="39" t="s">
        <v>47</v>
      </c>
      <c r="J55" s="10">
        <v>75000000</v>
      </c>
      <c r="K55" s="55">
        <f>J55*H55</f>
        <v>150000000</v>
      </c>
      <c r="L55" s="56">
        <f>K55-M55</f>
        <v>136363636.36363637</v>
      </c>
      <c r="M55" s="56">
        <f>K55/11</f>
        <v>13636363.636363637</v>
      </c>
      <c r="N55" s="2"/>
      <c r="O55" s="2"/>
    </row>
    <row r="56" spans="1:15" x14ac:dyDescent="0.25">
      <c r="A56" s="2"/>
      <c r="B56" s="14"/>
      <c r="C56" s="15"/>
      <c r="D56" s="16"/>
      <c r="E56" s="47"/>
      <c r="F56" s="14"/>
      <c r="G56" s="1445"/>
      <c r="H56" s="45"/>
      <c r="I56" s="39"/>
      <c r="J56" s="10"/>
      <c r="K56" s="12"/>
      <c r="L56" s="10"/>
      <c r="M56" s="12"/>
      <c r="N56" s="2"/>
      <c r="O56" s="2"/>
    </row>
    <row r="57" spans="1:15" x14ac:dyDescent="0.25">
      <c r="A57" s="2"/>
      <c r="B57" s="14"/>
      <c r="C57" s="15"/>
      <c r="D57" s="16"/>
      <c r="E57" s="47"/>
      <c r="F57" s="14" t="s">
        <v>80</v>
      </c>
      <c r="G57" s="1445" t="s">
        <v>79</v>
      </c>
      <c r="H57" s="45">
        <v>1</v>
      </c>
      <c r="I57" s="39" t="s">
        <v>47</v>
      </c>
      <c r="J57" s="10">
        <v>75000000</v>
      </c>
      <c r="K57" s="55">
        <f>J57*H57</f>
        <v>75000000</v>
      </c>
      <c r="L57" s="56">
        <f>K57-M57</f>
        <v>68181818.181818187</v>
      </c>
      <c r="M57" s="56">
        <f>K57/11</f>
        <v>6818181.8181818184</v>
      </c>
      <c r="N57" s="2"/>
      <c r="O57" s="2"/>
    </row>
    <row r="58" spans="1:15" x14ac:dyDescent="0.25">
      <c r="A58" s="2"/>
      <c r="B58" s="14"/>
      <c r="C58" s="15"/>
      <c r="D58" s="16"/>
      <c r="E58" s="47"/>
      <c r="F58" s="14"/>
      <c r="G58" s="1445"/>
      <c r="H58" s="45"/>
      <c r="I58" s="39"/>
      <c r="J58" s="10"/>
      <c r="K58" s="12"/>
      <c r="L58" s="10"/>
      <c r="M58" s="12"/>
      <c r="N58" s="2"/>
      <c r="O58" s="2"/>
    </row>
    <row r="59" spans="1:15" x14ac:dyDescent="0.25">
      <c r="A59" s="2"/>
      <c r="B59" s="14"/>
      <c r="C59" s="15"/>
      <c r="D59" s="16"/>
      <c r="E59" s="47"/>
      <c r="F59" s="14" t="s">
        <v>81</v>
      </c>
      <c r="G59" s="1445" t="s">
        <v>82</v>
      </c>
      <c r="H59" s="45">
        <v>1</v>
      </c>
      <c r="I59" s="39" t="s">
        <v>47</v>
      </c>
      <c r="J59" s="10">
        <v>75000000</v>
      </c>
      <c r="K59" s="55">
        <f>J59*H59</f>
        <v>75000000</v>
      </c>
      <c r="L59" s="56">
        <f>K59-M59</f>
        <v>68181818.181818187</v>
      </c>
      <c r="M59" s="56">
        <f>K59/11</f>
        <v>6818181.8181818184</v>
      </c>
      <c r="N59" s="2"/>
      <c r="O59" s="2"/>
    </row>
    <row r="60" spans="1:15" x14ac:dyDescent="0.25">
      <c r="A60" s="2"/>
      <c r="B60" s="14"/>
      <c r="C60" s="15"/>
      <c r="D60" s="16"/>
      <c r="E60" s="47"/>
      <c r="F60" s="14"/>
      <c r="G60" s="1445"/>
      <c r="H60" s="45"/>
      <c r="I60" s="39"/>
      <c r="J60" s="10"/>
      <c r="K60" s="12"/>
      <c r="L60" s="10"/>
      <c r="M60" s="12"/>
      <c r="N60" s="2"/>
      <c r="O60" s="2"/>
    </row>
    <row r="61" spans="1:15" ht="15" customHeight="1" x14ac:dyDescent="0.25">
      <c r="A61" s="2"/>
      <c r="B61" s="14"/>
      <c r="C61" s="15"/>
      <c r="D61" s="16"/>
      <c r="E61" s="47"/>
      <c r="F61" s="14" t="s">
        <v>84</v>
      </c>
      <c r="G61" s="1437" t="s">
        <v>85</v>
      </c>
      <c r="H61" s="45">
        <v>1</v>
      </c>
      <c r="I61" s="39" t="s">
        <v>47</v>
      </c>
      <c r="J61" s="10">
        <v>50000000</v>
      </c>
      <c r="K61" s="55">
        <f>J61*H61</f>
        <v>50000000</v>
      </c>
      <c r="L61" s="56">
        <f>K61-M61</f>
        <v>45454545.454545453</v>
      </c>
      <c r="M61" s="56">
        <f>K61/11</f>
        <v>4545454.5454545459</v>
      </c>
      <c r="N61" s="2"/>
      <c r="O61" s="2"/>
    </row>
    <row r="62" spans="1:15" x14ac:dyDescent="0.25">
      <c r="A62" s="2"/>
      <c r="B62" s="14"/>
      <c r="C62" s="15"/>
      <c r="D62" s="16"/>
      <c r="E62" s="47"/>
      <c r="F62" s="14"/>
      <c r="G62" s="1437"/>
      <c r="H62" s="45"/>
      <c r="I62" s="39"/>
      <c r="J62" s="10"/>
      <c r="K62" s="12"/>
      <c r="L62" s="10"/>
      <c r="M62" s="12"/>
      <c r="N62" s="2"/>
      <c r="O62" s="2"/>
    </row>
    <row r="63" spans="1:15" x14ac:dyDescent="0.25">
      <c r="A63" s="2"/>
      <c r="B63" s="14"/>
      <c r="C63" s="15"/>
      <c r="D63" s="16"/>
      <c r="E63" s="47"/>
      <c r="F63" s="14"/>
      <c r="G63" s="1437"/>
      <c r="H63" s="45"/>
      <c r="I63" s="39"/>
      <c r="J63" s="10"/>
      <c r="K63" s="12"/>
      <c r="L63" s="10"/>
      <c r="M63" s="12"/>
      <c r="N63" s="2"/>
      <c r="O63" s="2"/>
    </row>
    <row r="64" spans="1:15" x14ac:dyDescent="0.25">
      <c r="A64" s="2"/>
      <c r="B64" s="14"/>
      <c r="C64" s="15"/>
      <c r="D64" s="16"/>
      <c r="E64" s="47"/>
      <c r="F64" s="14" t="s">
        <v>86</v>
      </c>
      <c r="G64" s="1437" t="s">
        <v>87</v>
      </c>
      <c r="H64" s="45">
        <v>1</v>
      </c>
      <c r="I64" s="39" t="s">
        <v>47</v>
      </c>
      <c r="J64" s="10">
        <v>175000000</v>
      </c>
      <c r="K64" s="55">
        <f>J64*H64</f>
        <v>175000000</v>
      </c>
      <c r="L64" s="56">
        <f>K64-M64</f>
        <v>159090909.09090909</v>
      </c>
      <c r="M64" s="56">
        <f>K64/11</f>
        <v>15909090.909090908</v>
      </c>
      <c r="N64" s="2"/>
      <c r="O64" s="2"/>
    </row>
    <row r="65" spans="1:15" x14ac:dyDescent="0.25">
      <c r="A65" s="2"/>
      <c r="B65" s="14"/>
      <c r="C65" s="15"/>
      <c r="D65" s="16"/>
      <c r="E65" s="47"/>
      <c r="F65" s="14"/>
      <c r="G65" s="1437"/>
      <c r="H65" s="45"/>
      <c r="I65" s="39"/>
      <c r="J65" s="10"/>
      <c r="K65" s="12"/>
      <c r="L65" s="10"/>
      <c r="M65" s="12"/>
      <c r="N65" s="2"/>
      <c r="O65" s="2"/>
    </row>
    <row r="66" spans="1:15" x14ac:dyDescent="0.25">
      <c r="A66" s="2"/>
      <c r="B66" s="14"/>
      <c r="C66" s="15"/>
      <c r="D66" s="16"/>
      <c r="E66" s="47"/>
      <c r="F66" s="14"/>
      <c r="G66" s="1437"/>
      <c r="H66" s="45"/>
      <c r="I66" s="39"/>
      <c r="J66" s="10"/>
      <c r="K66" s="12"/>
      <c r="L66" s="10"/>
      <c r="M66" s="12"/>
      <c r="N66" s="2"/>
      <c r="O66" s="2"/>
    </row>
    <row r="67" spans="1:15" x14ac:dyDescent="0.25">
      <c r="A67" s="2"/>
      <c r="B67" s="14"/>
      <c r="C67" s="15"/>
      <c r="D67" s="16"/>
      <c r="E67" s="47"/>
      <c r="F67" s="14" t="s">
        <v>88</v>
      </c>
      <c r="G67" s="16"/>
      <c r="H67" s="45">
        <v>1</v>
      </c>
      <c r="I67" s="39" t="s">
        <v>47</v>
      </c>
      <c r="J67" s="10">
        <v>10000000</v>
      </c>
      <c r="K67" s="55">
        <f>J67*H67</f>
        <v>10000000</v>
      </c>
      <c r="L67" s="56">
        <f>K67-M67</f>
        <v>9090909.0909090918</v>
      </c>
      <c r="M67" s="56">
        <f>K67/11</f>
        <v>909090.90909090906</v>
      </c>
      <c r="N67" s="2"/>
      <c r="O67" s="2"/>
    </row>
    <row r="68" spans="1:15" x14ac:dyDescent="0.25">
      <c r="A68" s="2"/>
      <c r="B68" s="14"/>
      <c r="C68" s="15"/>
      <c r="D68" s="16"/>
      <c r="E68" s="47"/>
      <c r="F68" s="14"/>
      <c r="G68" s="16"/>
      <c r="H68" s="45"/>
      <c r="I68" s="39"/>
      <c r="J68" s="10"/>
      <c r="K68" s="12"/>
      <c r="L68" s="10"/>
      <c r="M68" s="12"/>
      <c r="N68" s="2"/>
      <c r="O68" s="2"/>
    </row>
    <row r="69" spans="1:15" x14ac:dyDescent="0.25">
      <c r="A69" s="2"/>
      <c r="B69" s="14" t="s">
        <v>89</v>
      </c>
      <c r="C69" s="15"/>
      <c r="D69" s="16"/>
      <c r="E69" s="47"/>
      <c r="F69" s="14" t="s">
        <v>90</v>
      </c>
      <c r="G69" s="16"/>
      <c r="H69" s="45">
        <v>79000</v>
      </c>
      <c r="I69" s="39" t="s">
        <v>91</v>
      </c>
      <c r="J69" s="10">
        <v>5500</v>
      </c>
      <c r="K69" s="55">
        <f t="shared" ref="K69:K74" si="0">J69*H69</f>
        <v>434500000</v>
      </c>
      <c r="L69" s="56">
        <f t="shared" ref="L69:L74" si="1">K69-M69</f>
        <v>395000000</v>
      </c>
      <c r="M69" s="56">
        <f t="shared" ref="M69:M74" si="2">K69/11</f>
        <v>39500000</v>
      </c>
      <c r="N69" s="2"/>
      <c r="O69" s="2"/>
    </row>
    <row r="70" spans="1:15" x14ac:dyDescent="0.25">
      <c r="A70" s="2"/>
      <c r="B70" s="14"/>
      <c r="C70" s="15"/>
      <c r="D70" s="16"/>
      <c r="E70" s="47"/>
      <c r="F70" s="14" t="s">
        <v>92</v>
      </c>
      <c r="G70" s="16"/>
      <c r="H70" s="45">
        <v>1</v>
      </c>
      <c r="I70" s="39" t="s">
        <v>47</v>
      </c>
      <c r="J70" s="10">
        <v>30000000</v>
      </c>
      <c r="K70" s="55">
        <f t="shared" si="0"/>
        <v>30000000</v>
      </c>
      <c r="L70" s="56">
        <f t="shared" si="1"/>
        <v>27272727.272727273</v>
      </c>
      <c r="M70" s="56">
        <f t="shared" si="2"/>
        <v>2727272.7272727271</v>
      </c>
      <c r="N70" s="2"/>
      <c r="O70" s="2"/>
    </row>
    <row r="71" spans="1:15" x14ac:dyDescent="0.25">
      <c r="A71" s="2"/>
      <c r="B71" s="14"/>
      <c r="C71" s="15"/>
      <c r="D71" s="16"/>
      <c r="E71" s="47"/>
      <c r="F71" s="14" t="s">
        <v>93</v>
      </c>
      <c r="G71" s="16"/>
      <c r="H71" s="45">
        <v>23000</v>
      </c>
      <c r="I71" s="39" t="s">
        <v>94</v>
      </c>
      <c r="J71" s="10">
        <v>12500</v>
      </c>
      <c r="K71" s="55">
        <f t="shared" si="0"/>
        <v>287500000</v>
      </c>
      <c r="L71" s="56">
        <f t="shared" si="1"/>
        <v>261363636.36363637</v>
      </c>
      <c r="M71" s="56">
        <f t="shared" si="2"/>
        <v>26136363.636363637</v>
      </c>
      <c r="N71" s="2"/>
      <c r="O71" s="2"/>
    </row>
    <row r="72" spans="1:15" x14ac:dyDescent="0.25">
      <c r="A72" s="2"/>
      <c r="B72" s="14"/>
      <c r="C72" s="15"/>
      <c r="D72" s="16"/>
      <c r="E72" s="47"/>
      <c r="F72" s="14" t="s">
        <v>95</v>
      </c>
      <c r="G72" s="16"/>
      <c r="H72" s="45">
        <v>1</v>
      </c>
      <c r="I72" s="39" t="s">
        <v>47</v>
      </c>
      <c r="J72" s="10">
        <v>40000000</v>
      </c>
      <c r="K72" s="12">
        <f t="shared" si="0"/>
        <v>40000000</v>
      </c>
      <c r="L72" s="10">
        <f t="shared" si="1"/>
        <v>36363636.363636367</v>
      </c>
      <c r="M72" s="12">
        <f t="shared" si="2"/>
        <v>3636363.6363636362</v>
      </c>
      <c r="N72" s="2"/>
      <c r="O72" s="2"/>
    </row>
    <row r="73" spans="1:15" x14ac:dyDescent="0.25">
      <c r="A73" s="2"/>
      <c r="B73" s="14"/>
      <c r="C73" s="15"/>
      <c r="D73" s="16"/>
      <c r="E73" s="47"/>
      <c r="F73" s="14" t="s">
        <v>96</v>
      </c>
      <c r="G73" s="16"/>
      <c r="H73" s="45">
        <v>1</v>
      </c>
      <c r="I73" s="39" t="s">
        <v>47</v>
      </c>
      <c r="J73" s="10">
        <v>100000000</v>
      </c>
      <c r="K73" s="12">
        <f t="shared" si="0"/>
        <v>100000000</v>
      </c>
      <c r="L73" s="10">
        <f t="shared" si="1"/>
        <v>90909090.909090906</v>
      </c>
      <c r="M73" s="12">
        <f t="shared" si="2"/>
        <v>9090909.0909090918</v>
      </c>
      <c r="N73" s="2"/>
      <c r="O73" s="2"/>
    </row>
    <row r="74" spans="1:15" x14ac:dyDescent="0.25">
      <c r="A74" s="2"/>
      <c r="B74" s="14"/>
      <c r="C74" s="15"/>
      <c r="D74" s="16"/>
      <c r="E74" s="47"/>
      <c r="F74" s="14" t="s">
        <v>97</v>
      </c>
      <c r="G74" s="16"/>
      <c r="H74" s="45">
        <v>1</v>
      </c>
      <c r="I74" s="39" t="s">
        <v>47</v>
      </c>
      <c r="J74" s="10">
        <v>45368000</v>
      </c>
      <c r="K74" s="12">
        <f t="shared" si="0"/>
        <v>45368000</v>
      </c>
      <c r="L74" s="10">
        <f t="shared" si="1"/>
        <v>41243636.363636367</v>
      </c>
      <c r="M74" s="12">
        <f t="shared" si="2"/>
        <v>4124363.6363636362</v>
      </c>
      <c r="N74" s="2"/>
      <c r="O74" s="2"/>
    </row>
    <row r="75" spans="1:15" x14ac:dyDescent="0.25">
      <c r="A75" s="2"/>
      <c r="B75" s="14"/>
      <c r="C75" s="15"/>
      <c r="D75" s="16"/>
      <c r="E75" s="47"/>
      <c r="F75" s="14"/>
      <c r="G75" s="16"/>
      <c r="H75" s="45"/>
      <c r="I75" s="39"/>
      <c r="J75" s="10"/>
      <c r="K75" s="12"/>
      <c r="L75" s="10"/>
      <c r="M75" s="12"/>
      <c r="N75" s="2"/>
      <c r="O75" s="2"/>
    </row>
    <row r="76" spans="1:15" ht="60" x14ac:dyDescent="0.25">
      <c r="A76" s="2"/>
      <c r="B76" s="1435" t="s">
        <v>98</v>
      </c>
      <c r="C76" s="1436"/>
      <c r="D76" s="1437"/>
      <c r="E76" s="47" t="s">
        <v>100</v>
      </c>
      <c r="F76" s="1444"/>
      <c r="G76" s="1445"/>
      <c r="H76" s="45"/>
      <c r="I76" s="39"/>
      <c r="J76" s="10"/>
      <c r="K76" s="12"/>
      <c r="L76" s="10"/>
      <c r="M76" s="12"/>
      <c r="N76" s="2"/>
      <c r="O76" s="2"/>
    </row>
    <row r="77" spans="1:15" x14ac:dyDescent="0.25">
      <c r="A77" s="2"/>
      <c r="B77" s="1435"/>
      <c r="C77" s="1436"/>
      <c r="D77" s="1437"/>
      <c r="E77" s="47"/>
      <c r="F77" s="1444"/>
      <c r="G77" s="1445"/>
      <c r="H77" s="45"/>
      <c r="I77" s="39"/>
      <c r="J77" s="10"/>
      <c r="K77" s="12"/>
      <c r="L77" s="10"/>
      <c r="M77" s="12"/>
      <c r="N77" s="2"/>
      <c r="O77" s="2"/>
    </row>
    <row r="78" spans="1:15" s="68" customFormat="1" ht="45" x14ac:dyDescent="0.25">
      <c r="A78" s="64"/>
      <c r="B78" s="49" t="s">
        <v>99</v>
      </c>
      <c r="C78" s="62"/>
      <c r="D78" s="57"/>
      <c r="E78" s="65"/>
      <c r="F78" s="61">
        <v>1</v>
      </c>
      <c r="G78" s="50" t="s">
        <v>101</v>
      </c>
      <c r="H78" s="52">
        <v>2</v>
      </c>
      <c r="I78" s="53" t="s">
        <v>47</v>
      </c>
      <c r="J78" s="70">
        <v>150000000</v>
      </c>
      <c r="K78" s="71">
        <f>J78*H78</f>
        <v>300000000</v>
      </c>
      <c r="L78" s="70">
        <f>K78-M78</f>
        <v>272727272.72727275</v>
      </c>
      <c r="M78" s="67">
        <f>K78/11</f>
        <v>27272727.272727273</v>
      </c>
      <c r="N78" s="65" t="s">
        <v>102</v>
      </c>
      <c r="O78" s="64"/>
    </row>
    <row r="79" spans="1:15" x14ac:dyDescent="0.25">
      <c r="A79" s="2"/>
      <c r="B79" s="14"/>
      <c r="C79" s="15"/>
      <c r="D79" s="16"/>
      <c r="E79" s="47"/>
      <c r="F79" s="14">
        <v>2</v>
      </c>
      <c r="G79" s="1445" t="s">
        <v>103</v>
      </c>
      <c r="H79" s="45">
        <v>1</v>
      </c>
      <c r="I79" s="39" t="s">
        <v>47</v>
      </c>
      <c r="J79" s="10">
        <v>50000000</v>
      </c>
      <c r="K79" s="67">
        <f>J79*H79</f>
        <v>50000000</v>
      </c>
      <c r="L79" s="66">
        <f>K79-M79</f>
        <v>45454545.454545453</v>
      </c>
      <c r="M79" s="67">
        <f>K79/11</f>
        <v>4545454.5454545459</v>
      </c>
      <c r="N79" s="2" t="s">
        <v>104</v>
      </c>
      <c r="O79" s="2"/>
    </row>
    <row r="80" spans="1:15" x14ac:dyDescent="0.25">
      <c r="A80" s="2"/>
      <c r="B80" s="14"/>
      <c r="C80" s="15"/>
      <c r="D80" s="16"/>
      <c r="E80" s="47"/>
      <c r="F80" s="14"/>
      <c r="G80" s="1445"/>
      <c r="H80" s="45"/>
      <c r="I80" s="39"/>
      <c r="J80" s="10"/>
      <c r="K80" s="12"/>
      <c r="L80" s="10"/>
      <c r="M80" s="12"/>
      <c r="N80" s="2"/>
      <c r="O80" s="2"/>
    </row>
    <row r="81" spans="1:15" x14ac:dyDescent="0.25">
      <c r="A81" s="2"/>
      <c r="B81" s="14"/>
      <c r="C81" s="15"/>
      <c r="D81" s="16"/>
      <c r="E81" s="47"/>
      <c r="F81" s="14"/>
      <c r="G81" s="16"/>
      <c r="H81" s="45"/>
      <c r="I81" s="39"/>
      <c r="J81" s="10"/>
      <c r="K81" s="12"/>
      <c r="L81" s="10"/>
      <c r="M81" s="12"/>
      <c r="N81" s="2"/>
      <c r="O81" s="2"/>
    </row>
    <row r="82" spans="1:15" x14ac:dyDescent="0.25">
      <c r="A82" s="2"/>
      <c r="B82" s="14" t="s">
        <v>105</v>
      </c>
      <c r="C82" s="15"/>
      <c r="D82" s="16"/>
      <c r="E82" s="47"/>
      <c r="F82" s="14">
        <v>1</v>
      </c>
      <c r="G82" s="1445" t="s">
        <v>106</v>
      </c>
      <c r="H82" s="45">
        <v>1</v>
      </c>
      <c r="I82" s="39" t="s">
        <v>47</v>
      </c>
      <c r="J82" s="10">
        <v>60000000</v>
      </c>
      <c r="K82" s="67">
        <f>J82*H82</f>
        <v>60000000</v>
      </c>
      <c r="L82" s="66">
        <f>K82-M82</f>
        <v>54545454.545454547</v>
      </c>
      <c r="M82" s="67">
        <f>K82/11</f>
        <v>5454545.4545454541</v>
      </c>
      <c r="N82" s="2" t="s">
        <v>107</v>
      </c>
      <c r="O82" s="2"/>
    </row>
    <row r="83" spans="1:15" x14ac:dyDescent="0.25">
      <c r="A83" s="2"/>
      <c r="B83" s="14"/>
      <c r="C83" s="15"/>
      <c r="D83" s="16"/>
      <c r="E83" s="47"/>
      <c r="F83" s="14"/>
      <c r="G83" s="1445"/>
      <c r="H83" s="45"/>
      <c r="I83" s="39"/>
      <c r="J83" s="10"/>
      <c r="K83" s="12"/>
      <c r="L83" s="10"/>
      <c r="M83" s="12"/>
      <c r="N83" s="2"/>
      <c r="O83" s="2"/>
    </row>
    <row r="84" spans="1:15" x14ac:dyDescent="0.25">
      <c r="A84" s="2"/>
      <c r="B84" s="14"/>
      <c r="C84" s="15"/>
      <c r="D84" s="16"/>
      <c r="E84" s="47"/>
      <c r="F84" s="14">
        <v>3</v>
      </c>
      <c r="G84" s="1445" t="s">
        <v>109</v>
      </c>
      <c r="H84" s="45">
        <v>1</v>
      </c>
      <c r="I84" s="39" t="s">
        <v>47</v>
      </c>
      <c r="J84" s="10">
        <v>110000000</v>
      </c>
      <c r="K84" s="67">
        <f>J84*H84</f>
        <v>110000000</v>
      </c>
      <c r="L84" s="66">
        <f>K84-M84</f>
        <v>100000000</v>
      </c>
      <c r="M84" s="67">
        <f>K84/11</f>
        <v>10000000</v>
      </c>
      <c r="N84" s="2" t="s">
        <v>107</v>
      </c>
      <c r="O84" s="2"/>
    </row>
    <row r="85" spans="1:15" x14ac:dyDescent="0.25">
      <c r="A85" s="2"/>
      <c r="B85" s="14"/>
      <c r="C85" s="15"/>
      <c r="D85" s="16"/>
      <c r="E85" s="47"/>
      <c r="F85" s="14"/>
      <c r="G85" s="1445"/>
      <c r="H85" s="45"/>
      <c r="I85" s="39"/>
      <c r="J85" s="10"/>
      <c r="K85" s="12"/>
      <c r="L85" s="10"/>
      <c r="M85" s="12"/>
      <c r="N85" s="2"/>
      <c r="O85" s="2"/>
    </row>
    <row r="86" spans="1:15" x14ac:dyDescent="0.25">
      <c r="A86" s="2"/>
      <c r="B86" s="14"/>
      <c r="C86" s="15"/>
      <c r="D86" s="16"/>
      <c r="E86" s="47"/>
      <c r="F86" s="14"/>
      <c r="G86" s="48"/>
      <c r="H86" s="45"/>
      <c r="I86" s="39"/>
      <c r="J86" s="10"/>
      <c r="K86" s="12"/>
      <c r="L86" s="10"/>
      <c r="M86" s="12"/>
      <c r="N86" s="2"/>
      <c r="O86" s="2"/>
    </row>
    <row r="87" spans="1:15" x14ac:dyDescent="0.25">
      <c r="A87" s="2"/>
      <c r="B87" s="23"/>
      <c r="C87" s="28"/>
      <c r="D87" s="24"/>
      <c r="E87" s="47"/>
      <c r="F87" s="23"/>
      <c r="G87" s="48"/>
      <c r="H87" s="45"/>
      <c r="I87" s="39"/>
      <c r="J87" s="10"/>
      <c r="K87" s="12"/>
      <c r="L87" s="10"/>
      <c r="M87" s="12"/>
      <c r="N87" s="2"/>
      <c r="O87" s="2"/>
    </row>
    <row r="88" spans="1:15" x14ac:dyDescent="0.25">
      <c r="A88" s="105"/>
      <c r="B88" s="95"/>
      <c r="C88" s="95"/>
      <c r="D88" s="95"/>
      <c r="E88" s="106"/>
      <c r="F88" s="95"/>
      <c r="G88" s="115"/>
      <c r="H88" s="112"/>
      <c r="I88" s="112"/>
      <c r="J88" s="113"/>
      <c r="K88" s="114"/>
      <c r="L88" s="113"/>
      <c r="M88" s="114"/>
      <c r="N88" s="105"/>
      <c r="O88" s="105"/>
    </row>
    <row r="89" spans="1:15" x14ac:dyDescent="0.25">
      <c r="A89" s="132"/>
      <c r="B89" s="79"/>
      <c r="C89" s="79"/>
      <c r="D89" s="79"/>
      <c r="E89" s="133"/>
      <c r="F89" s="79"/>
      <c r="G89" s="76"/>
      <c r="H89" s="134"/>
      <c r="I89" s="134"/>
      <c r="J89" s="135"/>
      <c r="K89" s="136"/>
      <c r="L89" s="135"/>
      <c r="M89" s="136"/>
      <c r="N89" s="132"/>
      <c r="O89" s="132"/>
    </row>
    <row r="90" spans="1:15" x14ac:dyDescent="0.25">
      <c r="A90" s="132"/>
      <c r="B90" s="79"/>
      <c r="C90" s="79"/>
      <c r="D90" s="79"/>
      <c r="E90" s="133"/>
      <c r="F90" s="79"/>
      <c r="G90" s="76"/>
      <c r="H90" s="134"/>
      <c r="I90" s="134"/>
      <c r="J90" s="135"/>
      <c r="K90" s="136"/>
      <c r="L90" s="135"/>
      <c r="M90" s="136"/>
      <c r="N90" s="132"/>
      <c r="O90" s="132"/>
    </row>
    <row r="91" spans="1:15" x14ac:dyDescent="0.25">
      <c r="A91" s="108"/>
      <c r="B91" s="94"/>
      <c r="C91" s="94"/>
      <c r="D91" s="94"/>
      <c r="E91" s="109"/>
      <c r="F91" s="94"/>
      <c r="G91" s="119"/>
      <c r="H91" s="116"/>
      <c r="I91" s="116"/>
      <c r="J91" s="117"/>
      <c r="K91" s="118"/>
      <c r="L91" s="117"/>
      <c r="M91" s="118"/>
      <c r="N91" s="108"/>
      <c r="O91" s="108"/>
    </row>
    <row r="92" spans="1:15" ht="15" customHeight="1" x14ac:dyDescent="0.25">
      <c r="A92" s="2"/>
      <c r="B92" s="14" t="s">
        <v>110</v>
      </c>
      <c r="C92" s="15"/>
      <c r="D92" s="16"/>
      <c r="E92" s="47"/>
      <c r="F92" s="14">
        <v>1</v>
      </c>
      <c r="G92" s="1437" t="s">
        <v>111</v>
      </c>
      <c r="H92" s="45">
        <v>8</v>
      </c>
      <c r="I92" s="39" t="s">
        <v>47</v>
      </c>
      <c r="J92" s="10">
        <v>5000000</v>
      </c>
      <c r="K92" s="67">
        <f>J92*H92</f>
        <v>40000000</v>
      </c>
      <c r="L92" s="66">
        <f>K92-M92</f>
        <v>36363636.363636367</v>
      </c>
      <c r="M92" s="67">
        <f>K92/11</f>
        <v>3636363.6363636362</v>
      </c>
      <c r="N92" s="1473" t="s">
        <v>112</v>
      </c>
      <c r="O92" s="2"/>
    </row>
    <row r="93" spans="1:15" x14ac:dyDescent="0.25">
      <c r="A93" s="2"/>
      <c r="B93" s="14"/>
      <c r="C93" s="15"/>
      <c r="D93" s="16"/>
      <c r="E93" s="47"/>
      <c r="F93" s="14"/>
      <c r="G93" s="1437"/>
      <c r="H93" s="45"/>
      <c r="I93" s="39"/>
      <c r="J93" s="10"/>
      <c r="K93" s="12"/>
      <c r="L93" s="10"/>
      <c r="M93" s="12"/>
      <c r="N93" s="1473"/>
      <c r="O93" s="2"/>
    </row>
    <row r="94" spans="1:15" x14ac:dyDescent="0.25">
      <c r="A94" s="2"/>
      <c r="B94" s="14"/>
      <c r="C94" s="15"/>
      <c r="D94" s="16"/>
      <c r="E94" s="47"/>
      <c r="F94" s="14"/>
      <c r="G94" s="16"/>
      <c r="H94" s="45"/>
      <c r="I94" s="39"/>
      <c r="J94" s="10"/>
      <c r="K94" s="12"/>
      <c r="L94" s="10"/>
      <c r="M94" s="12"/>
      <c r="N94" s="1473"/>
      <c r="O94" s="2"/>
    </row>
    <row r="95" spans="1:15" x14ac:dyDescent="0.25">
      <c r="A95" s="2"/>
      <c r="B95" s="14"/>
      <c r="C95" s="15"/>
      <c r="D95" s="16"/>
      <c r="E95" s="47"/>
      <c r="F95" s="14">
        <v>2</v>
      </c>
      <c r="G95" s="1437" t="s">
        <v>113</v>
      </c>
      <c r="H95" s="45">
        <v>5</v>
      </c>
      <c r="I95" s="39" t="s">
        <v>47</v>
      </c>
      <c r="J95" s="10">
        <v>50000000</v>
      </c>
      <c r="K95" s="67">
        <f>J95*H95</f>
        <v>250000000</v>
      </c>
      <c r="L95" s="66">
        <f>K95-M95</f>
        <v>227272727.27272728</v>
      </c>
      <c r="M95" s="67">
        <f>K95/11</f>
        <v>22727272.727272727</v>
      </c>
      <c r="N95" s="1476" t="s">
        <v>114</v>
      </c>
      <c r="O95" s="2"/>
    </row>
    <row r="96" spans="1:15" x14ac:dyDescent="0.25">
      <c r="A96" s="2"/>
      <c r="B96" s="14"/>
      <c r="C96" s="15"/>
      <c r="D96" s="16"/>
      <c r="E96" s="47"/>
      <c r="F96" s="14"/>
      <c r="G96" s="1437"/>
      <c r="H96" s="45"/>
      <c r="I96" s="39"/>
      <c r="J96" s="10"/>
      <c r="K96" s="12"/>
      <c r="L96" s="10"/>
      <c r="M96" s="12"/>
      <c r="N96" s="1476"/>
      <c r="O96" s="2"/>
    </row>
    <row r="97" spans="1:15" x14ac:dyDescent="0.25">
      <c r="A97" s="2"/>
      <c r="B97" s="14"/>
      <c r="C97" s="15"/>
      <c r="D97" s="16"/>
      <c r="E97" s="47"/>
      <c r="F97" s="14"/>
      <c r="G97" s="16"/>
      <c r="H97" s="45"/>
      <c r="I97" s="39"/>
      <c r="J97" s="10"/>
      <c r="K97" s="12"/>
      <c r="L97" s="10"/>
      <c r="M97" s="12"/>
      <c r="N97" s="1476"/>
      <c r="O97" s="2"/>
    </row>
    <row r="98" spans="1:15" x14ac:dyDescent="0.25">
      <c r="A98" s="2"/>
      <c r="B98" s="14"/>
      <c r="C98" s="15"/>
      <c r="D98" s="16"/>
      <c r="E98" s="47"/>
      <c r="F98" s="14"/>
      <c r="G98" s="16"/>
      <c r="H98" s="45"/>
      <c r="I98" s="39"/>
      <c r="J98" s="10"/>
      <c r="K98" s="12"/>
      <c r="L98" s="10"/>
      <c r="M98" s="12"/>
      <c r="N98" s="1476"/>
      <c r="O98" s="2"/>
    </row>
    <row r="99" spans="1:15" x14ac:dyDescent="0.25">
      <c r="A99" s="2"/>
      <c r="B99" s="14"/>
      <c r="C99" s="15"/>
      <c r="D99" s="16"/>
      <c r="E99" s="47"/>
      <c r="F99" s="14">
        <v>3</v>
      </c>
      <c r="G99" s="16" t="s">
        <v>115</v>
      </c>
      <c r="H99" s="45">
        <v>170</v>
      </c>
      <c r="I99" s="39" t="s">
        <v>116</v>
      </c>
      <c r="J99" s="10">
        <v>1000000</v>
      </c>
      <c r="K99" s="67">
        <f>J99*H99</f>
        <v>170000000</v>
      </c>
      <c r="L99" s="66">
        <f>K99-M99</f>
        <v>154545454.54545453</v>
      </c>
      <c r="M99" s="67">
        <f>K99/11</f>
        <v>15454545.454545455</v>
      </c>
      <c r="N99" s="1476" t="s">
        <v>117</v>
      </c>
      <c r="O99" s="2"/>
    </row>
    <row r="100" spans="1:15" x14ac:dyDescent="0.25">
      <c r="A100" s="2"/>
      <c r="B100" s="14"/>
      <c r="C100" s="15"/>
      <c r="D100" s="16"/>
      <c r="E100" s="47"/>
      <c r="F100" s="14"/>
      <c r="G100" s="16"/>
      <c r="H100" s="45"/>
      <c r="I100" s="39"/>
      <c r="J100" s="10"/>
      <c r="K100" s="67"/>
      <c r="L100" s="66"/>
      <c r="M100" s="67"/>
      <c r="N100" s="1476"/>
      <c r="O100" s="2"/>
    </row>
    <row r="101" spans="1:15" x14ac:dyDescent="0.25">
      <c r="A101" s="2"/>
      <c r="B101" s="14"/>
      <c r="C101" s="15"/>
      <c r="D101" s="16"/>
      <c r="E101" s="47"/>
      <c r="F101" s="14"/>
      <c r="G101" s="16"/>
      <c r="H101" s="45"/>
      <c r="I101" s="39"/>
      <c r="J101" s="10"/>
      <c r="K101" s="67"/>
      <c r="L101" s="66"/>
      <c r="M101" s="67"/>
      <c r="N101" s="1476"/>
      <c r="O101" s="2"/>
    </row>
    <row r="102" spans="1:15" ht="45" x14ac:dyDescent="0.25">
      <c r="A102" s="2"/>
      <c r="B102" s="14"/>
      <c r="C102" s="15"/>
      <c r="D102" s="16"/>
      <c r="E102" s="47"/>
      <c r="F102" s="69">
        <v>4</v>
      </c>
      <c r="G102" s="63" t="s">
        <v>118</v>
      </c>
      <c r="H102" s="52">
        <v>4</v>
      </c>
      <c r="I102" s="53" t="s">
        <v>47</v>
      </c>
      <c r="J102" s="70">
        <v>15000000</v>
      </c>
      <c r="K102" s="71">
        <f>J102*H102</f>
        <v>60000000</v>
      </c>
      <c r="L102" s="70">
        <f>K102-M102</f>
        <v>54545454.545454547</v>
      </c>
      <c r="M102" s="71">
        <f>K102/11</f>
        <v>5454545.4545454541</v>
      </c>
      <c r="N102" s="51" t="s">
        <v>119</v>
      </c>
      <c r="O102" s="2"/>
    </row>
    <row r="103" spans="1:15" x14ac:dyDescent="0.25">
      <c r="A103" s="2"/>
      <c r="B103" s="1406" t="s">
        <v>120</v>
      </c>
      <c r="C103" s="1407"/>
      <c r="D103" s="1408"/>
      <c r="E103" s="47"/>
      <c r="F103" s="14"/>
      <c r="G103" s="16"/>
      <c r="H103" s="45"/>
      <c r="I103" s="39"/>
      <c r="J103" s="10"/>
      <c r="K103" s="67"/>
      <c r="L103" s="66"/>
      <c r="M103" s="67"/>
      <c r="N103" s="65"/>
      <c r="O103" s="2"/>
    </row>
    <row r="104" spans="1:15" x14ac:dyDescent="0.25">
      <c r="A104" s="2"/>
      <c r="B104" s="1406"/>
      <c r="C104" s="1407"/>
      <c r="D104" s="1408"/>
      <c r="E104" s="47"/>
      <c r="F104" s="14"/>
      <c r="G104" s="16"/>
      <c r="H104" s="45"/>
      <c r="I104" s="39"/>
      <c r="J104" s="10"/>
      <c r="K104" s="67"/>
      <c r="L104" s="66"/>
      <c r="M104" s="67"/>
      <c r="N104" s="65"/>
      <c r="O104" s="2"/>
    </row>
    <row r="105" spans="1:15" ht="30" x14ac:dyDescent="0.25">
      <c r="A105" s="2"/>
      <c r="B105" s="49" t="s">
        <v>121</v>
      </c>
      <c r="C105" s="62"/>
      <c r="D105" s="57"/>
      <c r="E105" s="65"/>
      <c r="F105" s="49">
        <v>1</v>
      </c>
      <c r="G105" s="57" t="s">
        <v>122</v>
      </c>
      <c r="H105" s="52">
        <v>10</v>
      </c>
      <c r="I105" s="53" t="s">
        <v>47</v>
      </c>
      <c r="J105" s="70">
        <v>15000000</v>
      </c>
      <c r="K105" s="71">
        <f>J105*H105</f>
        <v>150000000</v>
      </c>
      <c r="L105" s="70">
        <f>K105-M105</f>
        <v>136363636.36363637</v>
      </c>
      <c r="M105" s="71">
        <f>K105/11</f>
        <v>13636363.636363637</v>
      </c>
      <c r="N105" s="65" t="s">
        <v>123</v>
      </c>
      <c r="O105" s="2"/>
    </row>
    <row r="106" spans="1:15" ht="45" x14ac:dyDescent="0.25">
      <c r="A106" s="2"/>
      <c r="B106" s="14"/>
      <c r="C106" s="15"/>
      <c r="D106" s="16"/>
      <c r="E106" s="47"/>
      <c r="F106" s="49">
        <v>2</v>
      </c>
      <c r="G106" s="57" t="s">
        <v>124</v>
      </c>
      <c r="H106" s="52">
        <v>100</v>
      </c>
      <c r="I106" s="53" t="s">
        <v>42</v>
      </c>
      <c r="J106" s="70">
        <v>200000</v>
      </c>
      <c r="K106" s="71">
        <f>J106*H106</f>
        <v>20000000</v>
      </c>
      <c r="L106" s="70">
        <f>K106-M106</f>
        <v>18181818.181818184</v>
      </c>
      <c r="M106" s="71">
        <f>K106/11</f>
        <v>1818181.8181818181</v>
      </c>
      <c r="N106" s="65" t="s">
        <v>125</v>
      </c>
      <c r="O106" s="2"/>
    </row>
    <row r="107" spans="1:15" x14ac:dyDescent="0.25">
      <c r="A107" s="2"/>
      <c r="B107" s="14"/>
      <c r="C107" s="15"/>
      <c r="D107" s="16"/>
      <c r="E107" s="47"/>
      <c r="F107" s="14"/>
      <c r="G107" s="16"/>
      <c r="H107" s="45"/>
      <c r="I107" s="39"/>
      <c r="J107" s="10"/>
      <c r="K107" s="67"/>
      <c r="L107" s="66"/>
      <c r="M107" s="67"/>
      <c r="N107" s="65"/>
      <c r="O107" s="2"/>
    </row>
    <row r="108" spans="1:15" x14ac:dyDescent="0.25">
      <c r="A108" s="2"/>
      <c r="B108" s="17" t="s">
        <v>126</v>
      </c>
      <c r="C108" s="15"/>
      <c r="D108" s="16"/>
      <c r="E108" s="47"/>
      <c r="F108" s="14"/>
      <c r="G108" s="16"/>
      <c r="H108" s="45"/>
      <c r="I108" s="39"/>
      <c r="J108" s="10"/>
      <c r="K108" s="67"/>
      <c r="L108" s="66"/>
      <c r="M108" s="67"/>
      <c r="N108" s="65"/>
      <c r="O108" s="2"/>
    </row>
    <row r="109" spans="1:15" x14ac:dyDescent="0.25">
      <c r="A109" s="2"/>
      <c r="B109" s="1435" t="s">
        <v>127</v>
      </c>
      <c r="C109" s="1436"/>
      <c r="D109" s="1437"/>
      <c r="E109" s="47"/>
      <c r="F109" s="14">
        <v>1</v>
      </c>
      <c r="G109" s="1445" t="s">
        <v>128</v>
      </c>
      <c r="H109" s="45">
        <v>2</v>
      </c>
      <c r="I109" s="39" t="s">
        <v>47</v>
      </c>
      <c r="J109" s="10">
        <v>15000000</v>
      </c>
      <c r="K109" s="73">
        <f>J109*H109</f>
        <v>30000000</v>
      </c>
      <c r="L109" s="72">
        <f>K109-M109</f>
        <v>27272727.272727273</v>
      </c>
      <c r="M109" s="73">
        <f>K109/11</f>
        <v>2727272.7272727271</v>
      </c>
      <c r="N109" s="65" t="s">
        <v>129</v>
      </c>
      <c r="O109" s="2"/>
    </row>
    <row r="110" spans="1:15" x14ac:dyDescent="0.25">
      <c r="A110" s="2"/>
      <c r="B110" s="1435"/>
      <c r="C110" s="1436"/>
      <c r="D110" s="1437"/>
      <c r="E110" s="47"/>
      <c r="F110" s="14"/>
      <c r="G110" s="1445"/>
      <c r="H110" s="45"/>
      <c r="I110" s="39"/>
      <c r="J110" s="10"/>
      <c r="K110" s="67"/>
      <c r="L110" s="66"/>
      <c r="M110" s="67"/>
      <c r="N110" s="65"/>
      <c r="O110" s="2"/>
    </row>
    <row r="111" spans="1:15" x14ac:dyDescent="0.25">
      <c r="A111" s="2"/>
      <c r="B111" s="14"/>
      <c r="C111" s="15"/>
      <c r="D111" s="16"/>
      <c r="E111" s="47"/>
      <c r="F111" s="14">
        <v>2</v>
      </c>
      <c r="G111" s="1445" t="s">
        <v>130</v>
      </c>
      <c r="H111" s="45">
        <v>1</v>
      </c>
      <c r="I111" s="39" t="s">
        <v>47</v>
      </c>
      <c r="J111" s="10">
        <v>100000000</v>
      </c>
      <c r="K111" s="73">
        <f>J111*H111</f>
        <v>100000000</v>
      </c>
      <c r="L111" s="72">
        <f>K111-M111</f>
        <v>90909090.909090906</v>
      </c>
      <c r="M111" s="73">
        <f>K111/11</f>
        <v>9090909.0909090918</v>
      </c>
      <c r="N111" s="65" t="s">
        <v>129</v>
      </c>
      <c r="O111" s="2"/>
    </row>
    <row r="112" spans="1:15" x14ac:dyDescent="0.25">
      <c r="A112" s="2"/>
      <c r="B112" s="14"/>
      <c r="C112" s="15"/>
      <c r="D112" s="16"/>
      <c r="E112" s="47"/>
      <c r="F112" s="14"/>
      <c r="G112" s="1445"/>
      <c r="H112" s="45"/>
      <c r="I112" s="39"/>
      <c r="J112" s="10"/>
      <c r="K112" s="67"/>
      <c r="L112" s="66"/>
      <c r="M112" s="67"/>
      <c r="N112" s="65"/>
      <c r="O112" s="2"/>
    </row>
    <row r="113" spans="1:17" x14ac:dyDescent="0.25">
      <c r="A113" s="2"/>
      <c r="B113" s="14"/>
      <c r="C113" s="15"/>
      <c r="D113" s="16"/>
      <c r="E113" s="47"/>
      <c r="F113" s="14">
        <v>3</v>
      </c>
      <c r="G113" s="1445" t="s">
        <v>131</v>
      </c>
      <c r="H113" s="45">
        <v>1</v>
      </c>
      <c r="I113" s="39" t="s">
        <v>47</v>
      </c>
      <c r="J113" s="10">
        <v>60000000</v>
      </c>
      <c r="K113" s="73">
        <f>J113*H113</f>
        <v>60000000</v>
      </c>
      <c r="L113" s="72">
        <f>K113-M113</f>
        <v>54545454.545454547</v>
      </c>
      <c r="M113" s="73">
        <f>K113/11</f>
        <v>5454545.4545454541</v>
      </c>
      <c r="N113" s="65" t="s">
        <v>129</v>
      </c>
      <c r="O113" s="2"/>
    </row>
    <row r="114" spans="1:17" x14ac:dyDescent="0.25">
      <c r="A114" s="2"/>
      <c r="B114" s="14"/>
      <c r="C114" s="15"/>
      <c r="D114" s="16"/>
      <c r="E114" s="47"/>
      <c r="F114" s="14"/>
      <c r="G114" s="1445"/>
      <c r="H114" s="45"/>
      <c r="I114" s="39"/>
      <c r="J114" s="10"/>
      <c r="K114" s="67"/>
      <c r="L114" s="66"/>
      <c r="M114" s="67"/>
      <c r="N114" s="2"/>
      <c r="O114" s="2"/>
    </row>
    <row r="115" spans="1:17" x14ac:dyDescent="0.25">
      <c r="A115" s="2"/>
      <c r="B115" s="17" t="s">
        <v>126</v>
      </c>
      <c r="C115" s="15"/>
      <c r="D115" s="16"/>
      <c r="E115" s="47"/>
      <c r="F115" s="14"/>
      <c r="G115" s="16"/>
      <c r="H115" s="45"/>
      <c r="I115" s="39"/>
      <c r="J115" s="10"/>
      <c r="K115" s="67"/>
      <c r="L115" s="66"/>
      <c r="M115" s="67"/>
      <c r="N115" s="2"/>
      <c r="O115" s="2"/>
    </row>
    <row r="116" spans="1:17" x14ac:dyDescent="0.25">
      <c r="A116" s="2"/>
      <c r="B116" s="14" t="s">
        <v>132</v>
      </c>
      <c r="C116" s="15"/>
      <c r="D116" s="16"/>
      <c r="E116" s="47"/>
      <c r="F116" s="14">
        <v>1</v>
      </c>
      <c r="G116" s="1437" t="s">
        <v>133</v>
      </c>
      <c r="H116" s="45">
        <v>1</v>
      </c>
      <c r="I116" s="39" t="s">
        <v>47</v>
      </c>
      <c r="J116" s="10">
        <v>75000000</v>
      </c>
      <c r="K116" s="73">
        <f>J116*H116</f>
        <v>75000000</v>
      </c>
      <c r="L116" s="72">
        <f>K116-M116</f>
        <v>68181818.181818187</v>
      </c>
      <c r="M116" s="73">
        <f>K116/11</f>
        <v>6818181.8181818184</v>
      </c>
      <c r="N116" s="65" t="s">
        <v>129</v>
      </c>
      <c r="O116" s="2"/>
    </row>
    <row r="117" spans="1:17" x14ac:dyDescent="0.25">
      <c r="A117" s="2"/>
      <c r="B117" s="14"/>
      <c r="C117" s="15"/>
      <c r="D117" s="16"/>
      <c r="E117" s="47"/>
      <c r="F117" s="14"/>
      <c r="G117" s="1437"/>
      <c r="H117" s="45"/>
      <c r="I117" s="39"/>
      <c r="J117" s="10"/>
      <c r="K117" s="67"/>
      <c r="L117" s="66"/>
      <c r="M117" s="67"/>
      <c r="N117" s="2"/>
      <c r="O117" s="2"/>
    </row>
    <row r="118" spans="1:17" x14ac:dyDescent="0.25">
      <c r="A118" s="2"/>
      <c r="B118" s="23"/>
      <c r="C118" s="28"/>
      <c r="D118" s="24"/>
      <c r="E118" s="47"/>
      <c r="F118" s="23"/>
      <c r="G118" s="60"/>
      <c r="H118" s="45"/>
      <c r="I118" s="39"/>
      <c r="J118" s="10"/>
      <c r="K118" s="67"/>
      <c r="L118" s="66"/>
      <c r="M118" s="67"/>
      <c r="N118" s="2"/>
      <c r="O118" s="2"/>
      <c r="Q118" s="300">
        <f>1753600000+246400000</f>
        <v>2000000000</v>
      </c>
    </row>
    <row r="119" spans="1:17" ht="60" x14ac:dyDescent="0.25">
      <c r="A119" s="2"/>
      <c r="B119" s="1417" t="s">
        <v>134</v>
      </c>
      <c r="C119" s="1418"/>
      <c r="D119" s="1419"/>
      <c r="E119" s="47" t="s">
        <v>135</v>
      </c>
      <c r="F119" s="49">
        <v>1</v>
      </c>
      <c r="G119" s="60" t="s">
        <v>136</v>
      </c>
      <c r="H119" s="52">
        <v>3</v>
      </c>
      <c r="I119" s="53" t="s">
        <v>42</v>
      </c>
      <c r="J119" s="54">
        <v>150000000</v>
      </c>
      <c r="K119" s="67">
        <f>J119*H119</f>
        <v>450000000</v>
      </c>
      <c r="L119" s="66">
        <f>K119-M119</f>
        <v>409090909.09090912</v>
      </c>
      <c r="M119" s="67">
        <f>K119/11</f>
        <v>40909090.909090906</v>
      </c>
      <c r="N119" s="92" t="s">
        <v>147</v>
      </c>
      <c r="O119" s="2"/>
    </row>
    <row r="120" spans="1:17" ht="60" x14ac:dyDescent="0.25">
      <c r="A120" s="2"/>
      <c r="B120" s="1417"/>
      <c r="C120" s="1418"/>
      <c r="D120" s="1419"/>
      <c r="E120" s="47"/>
      <c r="F120" s="49">
        <v>2</v>
      </c>
      <c r="G120" s="60" t="s">
        <v>137</v>
      </c>
      <c r="H120" s="52">
        <v>3</v>
      </c>
      <c r="I120" s="53" t="s">
        <v>42</v>
      </c>
      <c r="J120" s="54">
        <v>115000000</v>
      </c>
      <c r="K120" s="67">
        <f t="shared" ref="K120:K129" si="3">J120*H120</f>
        <v>345000000</v>
      </c>
      <c r="L120" s="66">
        <f t="shared" ref="L120:L129" si="4">K120-M120</f>
        <v>313636363.63636363</v>
      </c>
      <c r="M120" s="67">
        <f t="shared" ref="M120:M129" si="5">K120/11</f>
        <v>31363636.363636363</v>
      </c>
      <c r="N120" s="92" t="s">
        <v>147</v>
      </c>
      <c r="O120" s="2"/>
    </row>
    <row r="121" spans="1:17" ht="45" x14ac:dyDescent="0.25">
      <c r="A121" s="2"/>
      <c r="B121" s="23"/>
      <c r="C121" s="28"/>
      <c r="D121" s="24"/>
      <c r="E121" s="47"/>
      <c r="F121" s="49">
        <v>3</v>
      </c>
      <c r="G121" s="60" t="s">
        <v>138</v>
      </c>
      <c r="H121" s="52">
        <v>2</v>
      </c>
      <c r="I121" s="53" t="s">
        <v>42</v>
      </c>
      <c r="J121" s="54">
        <v>150000000</v>
      </c>
      <c r="K121" s="67">
        <f t="shared" si="3"/>
        <v>300000000</v>
      </c>
      <c r="L121" s="66">
        <f t="shared" si="4"/>
        <v>272727272.72727275</v>
      </c>
      <c r="M121" s="67">
        <f t="shared" si="5"/>
        <v>27272727.272727273</v>
      </c>
      <c r="N121" s="92" t="s">
        <v>148</v>
      </c>
      <c r="O121" s="2"/>
    </row>
    <row r="122" spans="1:17" x14ac:dyDescent="0.25">
      <c r="A122" s="2"/>
      <c r="B122" s="23"/>
      <c r="C122" s="28"/>
      <c r="D122" s="24"/>
      <c r="E122" s="47"/>
      <c r="F122" s="49"/>
      <c r="G122" s="60"/>
      <c r="H122" s="52"/>
      <c r="I122" s="53"/>
      <c r="J122" s="54"/>
      <c r="K122" s="67"/>
      <c r="L122" s="66"/>
      <c r="M122" s="67"/>
      <c r="N122" s="92"/>
      <c r="O122" s="2"/>
    </row>
    <row r="123" spans="1:17" x14ac:dyDescent="0.25">
      <c r="A123" s="2"/>
      <c r="B123" s="23"/>
      <c r="C123" s="28"/>
      <c r="D123" s="24"/>
      <c r="E123" s="47"/>
      <c r="F123" s="49"/>
      <c r="G123" s="60"/>
      <c r="H123" s="52"/>
      <c r="I123" s="53"/>
      <c r="J123" s="54"/>
      <c r="K123" s="67"/>
      <c r="L123" s="66"/>
      <c r="M123" s="67"/>
      <c r="N123" s="92"/>
      <c r="O123" s="2"/>
    </row>
    <row r="124" spans="1:17" x14ac:dyDescent="0.25">
      <c r="A124" s="2"/>
      <c r="B124" s="78"/>
      <c r="C124" s="79"/>
      <c r="D124" s="80"/>
      <c r="E124" s="75"/>
      <c r="F124" s="77"/>
      <c r="G124" s="74"/>
      <c r="H124" s="52"/>
      <c r="I124" s="53"/>
      <c r="J124" s="54"/>
      <c r="K124" s="67"/>
      <c r="L124" s="66"/>
      <c r="M124" s="67"/>
      <c r="N124" s="92"/>
      <c r="O124" s="2"/>
    </row>
    <row r="125" spans="1:17" x14ac:dyDescent="0.25">
      <c r="A125" s="2"/>
      <c r="B125" s="78"/>
      <c r="C125" s="79"/>
      <c r="D125" s="80"/>
      <c r="E125" s="75"/>
      <c r="F125" s="77"/>
      <c r="G125" s="74"/>
      <c r="H125" s="52"/>
      <c r="I125" s="53"/>
      <c r="J125" s="54"/>
      <c r="K125" s="67"/>
      <c r="L125" s="66"/>
      <c r="M125" s="67"/>
      <c r="N125" s="92"/>
      <c r="O125" s="2"/>
    </row>
    <row r="126" spans="1:17" x14ac:dyDescent="0.25">
      <c r="A126" s="105"/>
      <c r="B126" s="95"/>
      <c r="C126" s="95"/>
      <c r="D126" s="95"/>
      <c r="E126" s="106"/>
      <c r="F126" s="120"/>
      <c r="G126" s="121"/>
      <c r="H126" s="107"/>
      <c r="I126" s="107"/>
      <c r="J126" s="122"/>
      <c r="K126" s="123"/>
      <c r="L126" s="124"/>
      <c r="M126" s="123"/>
      <c r="N126" s="125"/>
      <c r="O126" s="105"/>
    </row>
    <row r="127" spans="1:17" x14ac:dyDescent="0.25">
      <c r="A127" s="108"/>
      <c r="B127" s="94"/>
      <c r="C127" s="94"/>
      <c r="D127" s="94"/>
      <c r="E127" s="109"/>
      <c r="F127" s="126"/>
      <c r="G127" s="127"/>
      <c r="H127" s="110"/>
      <c r="I127" s="110"/>
      <c r="J127" s="128"/>
      <c r="K127" s="129"/>
      <c r="L127" s="130"/>
      <c r="M127" s="129"/>
      <c r="N127" s="131"/>
      <c r="O127" s="108"/>
    </row>
    <row r="128" spans="1:17" ht="60" x14ac:dyDescent="0.25">
      <c r="A128" s="2"/>
      <c r="B128" s="23"/>
      <c r="C128" s="28"/>
      <c r="D128" s="24"/>
      <c r="E128" s="47"/>
      <c r="F128" s="49">
        <v>4</v>
      </c>
      <c r="G128" s="60" t="s">
        <v>139</v>
      </c>
      <c r="H128" s="52">
        <v>5</v>
      </c>
      <c r="I128" s="53" t="s">
        <v>42</v>
      </c>
      <c r="J128" s="54">
        <v>42500000</v>
      </c>
      <c r="K128" s="67">
        <f t="shared" si="3"/>
        <v>212500000</v>
      </c>
      <c r="L128" s="66">
        <f t="shared" si="4"/>
        <v>193181818.18181819</v>
      </c>
      <c r="M128" s="67">
        <f t="shared" si="5"/>
        <v>19318181.818181816</v>
      </c>
      <c r="N128" s="92" t="s">
        <v>149</v>
      </c>
      <c r="O128" s="2"/>
    </row>
    <row r="129" spans="1:15" ht="60" x14ac:dyDescent="0.25">
      <c r="A129" s="2"/>
      <c r="B129" s="23"/>
      <c r="C129" s="28"/>
      <c r="D129" s="24"/>
      <c r="E129" s="47"/>
      <c r="F129" s="49">
        <v>5</v>
      </c>
      <c r="G129" s="60" t="s">
        <v>140</v>
      </c>
      <c r="H129" s="52">
        <v>17</v>
      </c>
      <c r="I129" s="53" t="s">
        <v>42</v>
      </c>
      <c r="J129" s="54">
        <v>25000000</v>
      </c>
      <c r="K129" s="67">
        <f t="shared" si="3"/>
        <v>425000000</v>
      </c>
      <c r="L129" s="66">
        <f t="shared" si="4"/>
        <v>386363636.36363637</v>
      </c>
      <c r="M129" s="67">
        <f t="shared" si="5"/>
        <v>38636363.636363633</v>
      </c>
      <c r="N129" s="93" t="s">
        <v>150</v>
      </c>
      <c r="O129" s="2"/>
    </row>
    <row r="130" spans="1:15" x14ac:dyDescent="0.25">
      <c r="A130" s="3"/>
      <c r="B130" s="1409" t="s">
        <v>9</v>
      </c>
      <c r="C130" s="1410"/>
      <c r="D130" s="1410"/>
      <c r="E130" s="1410"/>
      <c r="F130" s="1410"/>
      <c r="G130" s="1411"/>
      <c r="H130" s="26"/>
      <c r="I130" s="84"/>
      <c r="J130" s="85"/>
      <c r="K130" s="87">
        <f>SUM(K9:K129)</f>
        <v>6489868000</v>
      </c>
      <c r="L130" s="87">
        <f>SUM(L9:L129)</f>
        <v>5899880000.000001</v>
      </c>
      <c r="M130" s="87">
        <f>SUM(M9:M129)</f>
        <v>589987999.99999988</v>
      </c>
      <c r="N130" s="86"/>
      <c r="O130" s="86"/>
    </row>
    <row r="134" spans="1:15" ht="18.75" x14ac:dyDescent="0.3">
      <c r="K134" s="1405" t="s">
        <v>144</v>
      </c>
      <c r="L134" s="1405"/>
      <c r="N134" s="111">
        <f>L130-5899880000</f>
        <v>0</v>
      </c>
    </row>
    <row r="136" spans="1:15" ht="18.75" x14ac:dyDescent="0.3">
      <c r="D136" s="89"/>
      <c r="E136" s="89"/>
      <c r="F136" s="81"/>
      <c r="G136" s="1404"/>
      <c r="H136" s="1404"/>
      <c r="I136" s="1404"/>
      <c r="J136" s="1404"/>
      <c r="K136" s="1405" t="s">
        <v>145</v>
      </c>
      <c r="L136" s="1405"/>
      <c r="M136" s="81"/>
    </row>
    <row r="137" spans="1:15" ht="18.75" x14ac:dyDescent="0.3">
      <c r="D137" s="89"/>
      <c r="E137" s="89"/>
      <c r="F137" s="81"/>
      <c r="G137" s="81"/>
      <c r="H137" s="82"/>
      <c r="I137" s="82"/>
      <c r="J137" s="83"/>
      <c r="K137" s="1405" t="s">
        <v>146</v>
      </c>
      <c r="L137" s="1405"/>
      <c r="M137" s="81"/>
    </row>
    <row r="138" spans="1:15" ht="18.75" x14ac:dyDescent="0.3">
      <c r="D138" s="88"/>
      <c r="E138" s="88"/>
      <c r="F138" s="81"/>
      <c r="G138" s="81"/>
      <c r="H138" s="82"/>
      <c r="I138" s="82"/>
      <c r="J138" s="83"/>
      <c r="K138" s="81"/>
      <c r="L138" s="81"/>
      <c r="M138" s="81"/>
    </row>
    <row r="139" spans="1:15" ht="18.75" x14ac:dyDescent="0.3">
      <c r="D139" s="88"/>
      <c r="E139" s="88"/>
      <c r="F139" s="81"/>
      <c r="G139" s="81"/>
      <c r="H139" s="82"/>
      <c r="I139" s="82"/>
      <c r="J139" s="83"/>
      <c r="K139" s="81"/>
      <c r="L139" s="81"/>
      <c r="M139" s="81"/>
    </row>
    <row r="140" spans="1:15" ht="18.75" x14ac:dyDescent="0.3">
      <c r="D140" s="81"/>
      <c r="E140" s="81"/>
      <c r="F140" s="81"/>
      <c r="G140" s="90"/>
      <c r="H140" s="90"/>
      <c r="I140" s="90"/>
      <c r="J140" s="90"/>
      <c r="K140" s="81"/>
      <c r="L140" s="81"/>
      <c r="M140" s="81"/>
    </row>
    <row r="141" spans="1:15" ht="18.75" x14ac:dyDescent="0.3">
      <c r="D141" s="90"/>
      <c r="E141" s="90"/>
      <c r="F141" s="81"/>
      <c r="K141" s="1395" t="s">
        <v>201</v>
      </c>
      <c r="L141" s="1395"/>
      <c r="M141" s="81"/>
    </row>
    <row r="142" spans="1:15" ht="18.75" x14ac:dyDescent="0.3">
      <c r="D142" s="89"/>
      <c r="E142" s="89"/>
      <c r="F142" s="81"/>
      <c r="G142" s="81"/>
      <c r="H142" s="82"/>
      <c r="I142" s="82"/>
      <c r="J142" s="83"/>
      <c r="K142" s="1405" t="s">
        <v>202</v>
      </c>
      <c r="L142" s="1405"/>
      <c r="M142" s="81"/>
    </row>
    <row r="143" spans="1:15" ht="18.75" x14ac:dyDescent="0.3">
      <c r="D143" s="81"/>
      <c r="E143" s="81"/>
      <c r="F143" s="81"/>
      <c r="G143" s="81"/>
      <c r="H143" s="82"/>
      <c r="I143" s="82"/>
      <c r="J143" s="83"/>
      <c r="K143" s="81"/>
      <c r="L143" s="81"/>
      <c r="M143" s="81"/>
    </row>
    <row r="144" spans="1:15" ht="18.75" x14ac:dyDescent="0.3">
      <c r="D144" s="81"/>
      <c r="E144" s="81"/>
      <c r="F144" s="81"/>
      <c r="G144" s="81"/>
      <c r="H144" s="82"/>
      <c r="I144" s="82"/>
      <c r="J144" s="83"/>
      <c r="K144" s="81"/>
      <c r="L144" s="81"/>
      <c r="M144" s="81"/>
    </row>
    <row r="145" spans="4:13" ht="18.75" x14ac:dyDescent="0.3">
      <c r="D145" s="81"/>
      <c r="E145" s="81"/>
      <c r="F145" s="81"/>
      <c r="K145" s="81"/>
      <c r="L145" s="81"/>
      <c r="M145" s="81"/>
    </row>
    <row r="146" spans="4:13" ht="18.75" x14ac:dyDescent="0.3">
      <c r="D146" s="81"/>
      <c r="E146" s="81"/>
      <c r="F146" s="81"/>
      <c r="K146" s="81"/>
      <c r="L146" s="81"/>
      <c r="M146" s="81"/>
    </row>
    <row r="147" spans="4:13" ht="18.75" x14ac:dyDescent="0.3">
      <c r="D147" s="81"/>
      <c r="E147" s="81"/>
      <c r="F147" s="81"/>
      <c r="K147" s="81"/>
      <c r="L147" s="81"/>
      <c r="M147" s="81"/>
    </row>
    <row r="148" spans="4:13" ht="18.75" x14ac:dyDescent="0.3">
      <c r="D148" s="81"/>
      <c r="E148" s="81"/>
      <c r="F148" s="81"/>
      <c r="K148" s="81"/>
      <c r="L148" s="81"/>
      <c r="M148" s="81"/>
    </row>
    <row r="149" spans="4:13" ht="18.75" x14ac:dyDescent="0.3">
      <c r="D149" s="81"/>
      <c r="E149" s="81"/>
      <c r="F149" s="81"/>
      <c r="K149" s="81"/>
      <c r="L149" s="81"/>
      <c r="M149" s="81"/>
    </row>
    <row r="150" spans="4:13" ht="18.75" x14ac:dyDescent="0.3">
      <c r="D150" s="81"/>
      <c r="E150" s="81"/>
      <c r="F150" s="81"/>
      <c r="K150" s="81"/>
      <c r="L150" s="81"/>
      <c r="M150" s="81"/>
    </row>
  </sheetData>
  <mergeCells count="83">
    <mergeCell ref="G136:J136"/>
    <mergeCell ref="K137:L137"/>
    <mergeCell ref="K136:L136"/>
    <mergeCell ref="K141:L141"/>
    <mergeCell ref="K142:L142"/>
    <mergeCell ref="F18:G18"/>
    <mergeCell ref="B16:D17"/>
    <mergeCell ref="E16:E19"/>
    <mergeCell ref="F16:G17"/>
    <mergeCell ref="B21:D22"/>
    <mergeCell ref="B20:D20"/>
    <mergeCell ref="B18:D18"/>
    <mergeCell ref="N6:N7"/>
    <mergeCell ref="A1:O1"/>
    <mergeCell ref="A2:O2"/>
    <mergeCell ref="A3:O3"/>
    <mergeCell ref="F6:G7"/>
    <mergeCell ref="E6:E7"/>
    <mergeCell ref="B6:D7"/>
    <mergeCell ref="A6:A7"/>
    <mergeCell ref="O6:O7"/>
    <mergeCell ref="K6:K7"/>
    <mergeCell ref="J6:J7"/>
    <mergeCell ref="L6:M6"/>
    <mergeCell ref="H6:I7"/>
    <mergeCell ref="G116:G117"/>
    <mergeCell ref="B103:D104"/>
    <mergeCell ref="B109:D110"/>
    <mergeCell ref="G109:G110"/>
    <mergeCell ref="G35:G37"/>
    <mergeCell ref="F35:F37"/>
    <mergeCell ref="B9:D11"/>
    <mergeCell ref="E12:E14"/>
    <mergeCell ref="F12:G13"/>
    <mergeCell ref="I12:I13"/>
    <mergeCell ref="B8:D8"/>
    <mergeCell ref="F8:G8"/>
    <mergeCell ref="F10:G10"/>
    <mergeCell ref="F11:G11"/>
    <mergeCell ref="B12:D12"/>
    <mergeCell ref="B13:D13"/>
    <mergeCell ref="B14:D14"/>
    <mergeCell ref="H12:H13"/>
    <mergeCell ref="N24:N27"/>
    <mergeCell ref="N29:N30"/>
    <mergeCell ref="B28:D29"/>
    <mergeCell ref="E28:E31"/>
    <mergeCell ref="B33:D33"/>
    <mergeCell ref="B24:D25"/>
    <mergeCell ref="E24:E26"/>
    <mergeCell ref="F24:G25"/>
    <mergeCell ref="G28:G29"/>
    <mergeCell ref="B31:D31"/>
    <mergeCell ref="B30:D30"/>
    <mergeCell ref="N41:N42"/>
    <mergeCell ref="B48:D49"/>
    <mergeCell ref="G55:G56"/>
    <mergeCell ref="G57:G58"/>
    <mergeCell ref="G59:G60"/>
    <mergeCell ref="N92:N94"/>
    <mergeCell ref="G95:G96"/>
    <mergeCell ref="N95:N98"/>
    <mergeCell ref="N99:N101"/>
    <mergeCell ref="G79:G80"/>
    <mergeCell ref="G82:G83"/>
    <mergeCell ref="G84:G85"/>
    <mergeCell ref="G92:G93"/>
    <mergeCell ref="B15:D15"/>
    <mergeCell ref="K134:L134"/>
    <mergeCell ref="G111:G112"/>
    <mergeCell ref="G61:G63"/>
    <mergeCell ref="G64:G66"/>
    <mergeCell ref="B76:D77"/>
    <mergeCell ref="F76:G77"/>
    <mergeCell ref="B130:G130"/>
    <mergeCell ref="B19:D19"/>
    <mergeCell ref="F20:G20"/>
    <mergeCell ref="F21:G21"/>
    <mergeCell ref="F22:G22"/>
    <mergeCell ref="B23:D23"/>
    <mergeCell ref="F23:G23"/>
    <mergeCell ref="B119:D120"/>
    <mergeCell ref="G113:G114"/>
  </mergeCells>
  <pageMargins left="0.45" right="0.7" top="0.75" bottom="0.75" header="0.3" footer="0.3"/>
  <pageSetup paperSize="5" scale="7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132"/>
  <sheetViews>
    <sheetView topLeftCell="A7" zoomScale="70" zoomScaleNormal="70" zoomScaleSheetLayoutView="90" workbookViewId="0">
      <pane ySplit="825" activePane="bottomLeft"/>
      <selection activeCell="E7" sqref="E7:E8"/>
      <selection pane="bottomLeft" activeCell="E17" sqref="E17:E20"/>
    </sheetView>
  </sheetViews>
  <sheetFormatPr defaultRowHeight="15" x14ac:dyDescent="0.25"/>
  <cols>
    <col min="1" max="1" width="3.5703125" customWidth="1"/>
    <col min="3" max="3" width="2" customWidth="1"/>
    <col min="4" max="4" width="31.42578125" customWidth="1"/>
    <col min="5" max="5" width="18.7109375" customWidth="1"/>
    <col min="6" max="6" width="2" bestFit="1" customWidth="1"/>
    <col min="7" max="7" width="25.42578125" customWidth="1"/>
    <col min="8" max="8" width="8.28515625" style="37" customWidth="1"/>
    <col min="9" max="9" width="9.140625" style="37"/>
    <col min="10" max="10" width="14.7109375" style="8" customWidth="1"/>
    <col min="11" max="11" width="23.42578125" customWidth="1"/>
    <col min="12" max="12" width="21.7109375" customWidth="1"/>
    <col min="13" max="13" width="18.140625" customWidth="1"/>
    <col min="14" max="14" width="25" customWidth="1"/>
    <col min="17" max="18" width="11" bestFit="1" customWidth="1"/>
    <col min="19" max="19" width="10" bestFit="1" customWidth="1"/>
  </cols>
  <sheetData>
    <row r="1" spans="1:15" x14ac:dyDescent="0.25">
      <c r="A1" s="1387" t="s">
        <v>29</v>
      </c>
      <c r="B1" s="1387"/>
      <c r="C1" s="1387"/>
      <c r="D1" s="1387"/>
      <c r="E1" s="1387"/>
      <c r="F1" s="1387"/>
      <c r="G1" s="1387"/>
      <c r="H1" s="1387"/>
      <c r="I1" s="1387"/>
      <c r="J1" s="1387"/>
      <c r="K1" s="1387"/>
      <c r="L1" s="1387"/>
      <c r="M1" s="1387"/>
      <c r="N1" s="1387"/>
      <c r="O1" s="1387"/>
    </row>
    <row r="2" spans="1:15" x14ac:dyDescent="0.25">
      <c r="A2" s="1387" t="s">
        <v>15</v>
      </c>
      <c r="B2" s="1387"/>
      <c r="C2" s="1387"/>
      <c r="D2" s="1387"/>
      <c r="E2" s="1387"/>
      <c r="F2" s="1387"/>
      <c r="G2" s="1387"/>
      <c r="H2" s="1387"/>
      <c r="I2" s="1387"/>
      <c r="J2" s="1387"/>
      <c r="K2" s="1387"/>
      <c r="L2" s="1387"/>
      <c r="M2" s="1387"/>
      <c r="N2" s="1387"/>
      <c r="O2" s="1387"/>
    </row>
    <row r="3" spans="1:15" x14ac:dyDescent="0.25">
      <c r="A3" s="1387" t="s">
        <v>30</v>
      </c>
      <c r="B3" s="1387"/>
      <c r="C3" s="1387"/>
      <c r="D3" s="1387"/>
      <c r="E3" s="1387"/>
      <c r="F3" s="1387"/>
      <c r="G3" s="1387"/>
      <c r="H3" s="1387"/>
      <c r="I3" s="1387"/>
      <c r="J3" s="1387"/>
      <c r="K3" s="1387"/>
      <c r="L3" s="1387"/>
      <c r="M3" s="1387"/>
      <c r="N3" s="1387"/>
      <c r="O3" s="1387"/>
    </row>
    <row r="5" spans="1:15" x14ac:dyDescent="0.25">
      <c r="A5" s="5" t="s">
        <v>0</v>
      </c>
      <c r="B5" s="5"/>
      <c r="C5" s="336" t="s">
        <v>1</v>
      </c>
      <c r="D5" s="5" t="s">
        <v>2</v>
      </c>
    </row>
    <row r="7" spans="1:15" x14ac:dyDescent="0.25">
      <c r="A7" s="1388" t="s">
        <v>3</v>
      </c>
      <c r="B7" s="1388" t="s">
        <v>4</v>
      </c>
      <c r="C7" s="1388"/>
      <c r="D7" s="1388"/>
      <c r="E7" s="1388" t="s">
        <v>5</v>
      </c>
      <c r="F7" s="1389" t="s">
        <v>6</v>
      </c>
      <c r="G7" s="1390"/>
      <c r="H7" s="1389" t="s">
        <v>7</v>
      </c>
      <c r="I7" s="1390"/>
      <c r="J7" s="1393" t="s">
        <v>8</v>
      </c>
      <c r="K7" s="1388" t="s">
        <v>9</v>
      </c>
      <c r="L7" s="1394" t="s">
        <v>10</v>
      </c>
      <c r="M7" s="1394"/>
      <c r="N7" s="1388" t="s">
        <v>13</v>
      </c>
      <c r="O7" s="1388" t="s">
        <v>14</v>
      </c>
    </row>
    <row r="8" spans="1:15" x14ac:dyDescent="0.25">
      <c r="A8" s="1388"/>
      <c r="B8" s="1388"/>
      <c r="C8" s="1388"/>
      <c r="D8" s="1388"/>
      <c r="E8" s="1388"/>
      <c r="F8" s="1391"/>
      <c r="G8" s="1392"/>
      <c r="H8" s="1391"/>
      <c r="I8" s="1392"/>
      <c r="J8" s="1393"/>
      <c r="K8" s="1388"/>
      <c r="L8" s="343" t="s">
        <v>11</v>
      </c>
      <c r="M8" s="343" t="s">
        <v>12</v>
      </c>
      <c r="N8" s="1388"/>
      <c r="O8" s="1388"/>
    </row>
    <row r="9" spans="1:15" x14ac:dyDescent="0.25">
      <c r="A9" s="1"/>
      <c r="B9" s="1400"/>
      <c r="C9" s="1400"/>
      <c r="D9" s="1400"/>
      <c r="E9" s="1"/>
      <c r="F9" s="1401"/>
      <c r="G9" s="1402"/>
      <c r="H9" s="44"/>
      <c r="I9" s="38"/>
      <c r="J9" s="9"/>
      <c r="K9" s="1"/>
      <c r="L9" s="1"/>
      <c r="M9" s="1"/>
      <c r="N9" s="1"/>
      <c r="O9" s="1"/>
    </row>
    <row r="10" spans="1:15" x14ac:dyDescent="0.25">
      <c r="A10" s="7"/>
      <c r="B10" s="1406" t="s">
        <v>31</v>
      </c>
      <c r="C10" s="1407"/>
      <c r="D10" s="1408"/>
      <c r="E10" s="2"/>
      <c r="F10" s="337"/>
      <c r="G10" s="338"/>
      <c r="H10" s="45"/>
      <c r="I10" s="39"/>
      <c r="J10" s="10"/>
      <c r="K10" s="12"/>
      <c r="L10" s="10"/>
      <c r="M10" s="12"/>
      <c r="N10" s="2"/>
      <c r="O10" s="2"/>
    </row>
    <row r="11" spans="1:15" x14ac:dyDescent="0.25">
      <c r="A11" s="7"/>
      <c r="B11" s="1406"/>
      <c r="C11" s="1407"/>
      <c r="D11" s="1408"/>
      <c r="E11" s="2"/>
      <c r="F11" s="1412"/>
      <c r="G11" s="1413"/>
      <c r="H11" s="45"/>
      <c r="I11" s="39"/>
      <c r="J11" s="10"/>
      <c r="K11" s="2"/>
      <c r="L11" s="2"/>
      <c r="M11" s="2"/>
      <c r="N11" s="2"/>
      <c r="O11" s="2"/>
    </row>
    <row r="12" spans="1:15" x14ac:dyDescent="0.25">
      <c r="A12" s="7"/>
      <c r="B12" s="1406"/>
      <c r="C12" s="1407"/>
      <c r="D12" s="1408"/>
      <c r="E12" s="2"/>
      <c r="F12" s="1412"/>
      <c r="G12" s="1413"/>
      <c r="H12" s="45"/>
      <c r="I12" s="39"/>
      <c r="J12" s="10"/>
      <c r="K12" s="2"/>
      <c r="L12" s="2"/>
      <c r="M12" s="2"/>
      <c r="N12" s="2"/>
      <c r="O12" s="2"/>
    </row>
    <row r="13" spans="1:15" x14ac:dyDescent="0.25">
      <c r="A13" s="7"/>
      <c r="B13" s="1460" t="s">
        <v>32</v>
      </c>
      <c r="C13" s="1460"/>
      <c r="D13" s="1460"/>
      <c r="E13" s="1461" t="s">
        <v>33</v>
      </c>
      <c r="F13" s="1462" t="s">
        <v>34</v>
      </c>
      <c r="G13" s="1463"/>
      <c r="H13" s="1464">
        <v>1</v>
      </c>
      <c r="I13" s="1464" t="s">
        <v>42</v>
      </c>
      <c r="J13" s="30">
        <v>150000000</v>
      </c>
      <c r="K13" s="31">
        <f>J13</f>
        <v>150000000</v>
      </c>
      <c r="L13" s="30">
        <f>K13-M13</f>
        <v>136363636.36363637</v>
      </c>
      <c r="M13" s="30">
        <f>K13/11</f>
        <v>13636363.636363637</v>
      </c>
      <c r="N13" s="2" t="s">
        <v>64</v>
      </c>
      <c r="O13" s="2"/>
    </row>
    <row r="14" spans="1:15" x14ac:dyDescent="0.25">
      <c r="A14" s="7"/>
      <c r="B14" s="1460"/>
      <c r="C14" s="1460"/>
      <c r="D14" s="1460"/>
      <c r="E14" s="1461"/>
      <c r="F14" s="1462"/>
      <c r="G14" s="1463"/>
      <c r="H14" s="1464"/>
      <c r="I14" s="1464"/>
      <c r="J14" s="30"/>
      <c r="K14" s="32"/>
      <c r="L14" s="32"/>
      <c r="M14" s="32"/>
      <c r="N14" s="2"/>
      <c r="O14" s="2"/>
    </row>
    <row r="15" spans="1:15" x14ac:dyDescent="0.25">
      <c r="A15" s="7"/>
      <c r="B15" s="1460"/>
      <c r="C15" s="1460"/>
      <c r="D15" s="1460"/>
      <c r="E15" s="1461"/>
      <c r="F15" s="352"/>
      <c r="G15" s="353"/>
      <c r="H15" s="46"/>
      <c r="I15" s="40"/>
      <c r="J15" s="30"/>
      <c r="K15" s="32"/>
      <c r="L15" s="32"/>
      <c r="M15" s="32"/>
      <c r="N15" s="2"/>
      <c r="O15" s="2"/>
    </row>
    <row r="16" spans="1:15" x14ac:dyDescent="0.25">
      <c r="A16" s="7"/>
      <c r="B16" s="1460"/>
      <c r="C16" s="1460"/>
      <c r="D16" s="1460"/>
      <c r="E16" s="32"/>
      <c r="F16" s="352"/>
      <c r="G16" s="353"/>
      <c r="H16" s="46"/>
      <c r="I16" s="40"/>
      <c r="J16" s="30"/>
      <c r="K16" s="32"/>
      <c r="L16" s="32"/>
      <c r="M16" s="32"/>
      <c r="N16" s="2"/>
      <c r="O16" s="2"/>
    </row>
    <row r="17" spans="1:15" x14ac:dyDescent="0.25">
      <c r="A17" s="7"/>
      <c r="B17" s="1468" t="s">
        <v>35</v>
      </c>
      <c r="C17" s="1469"/>
      <c r="D17" s="1470"/>
      <c r="E17" s="1461" t="s">
        <v>36</v>
      </c>
      <c r="F17" s="1468" t="s">
        <v>37</v>
      </c>
      <c r="G17" s="1470"/>
      <c r="H17" s="42">
        <v>1</v>
      </c>
      <c r="I17" s="40" t="s">
        <v>42</v>
      </c>
      <c r="J17" s="30">
        <v>175000000</v>
      </c>
      <c r="K17" s="31">
        <f>J17</f>
        <v>175000000</v>
      </c>
      <c r="L17" s="30">
        <f>K17-M17</f>
        <v>159090909.09090909</v>
      </c>
      <c r="M17" s="30">
        <f>K17/11</f>
        <v>15909090.909090908</v>
      </c>
      <c r="N17" s="2" t="s">
        <v>65</v>
      </c>
      <c r="O17" s="2"/>
    </row>
    <row r="18" spans="1:15" x14ac:dyDescent="0.25">
      <c r="A18" s="2"/>
      <c r="B18" s="1468"/>
      <c r="C18" s="1469"/>
      <c r="D18" s="1470"/>
      <c r="E18" s="1461"/>
      <c r="F18" s="1468"/>
      <c r="G18" s="1470"/>
      <c r="H18" s="42"/>
      <c r="I18" s="40"/>
      <c r="J18" s="30"/>
      <c r="K18" s="32"/>
      <c r="L18" s="32"/>
      <c r="M18" s="32"/>
      <c r="N18" s="2"/>
      <c r="O18" s="2"/>
    </row>
    <row r="19" spans="1:15" x14ac:dyDescent="0.25">
      <c r="A19" s="2"/>
      <c r="B19" s="1460"/>
      <c r="C19" s="1460"/>
      <c r="D19" s="1460"/>
      <c r="E19" s="1461"/>
      <c r="F19" s="1471"/>
      <c r="G19" s="1472"/>
      <c r="H19" s="46"/>
      <c r="I19" s="40"/>
      <c r="J19" s="30"/>
      <c r="K19" s="32"/>
      <c r="L19" s="32"/>
      <c r="M19" s="32"/>
      <c r="N19" s="2"/>
      <c r="O19" s="2"/>
    </row>
    <row r="20" spans="1:15" x14ac:dyDescent="0.25">
      <c r="A20" s="2"/>
      <c r="B20" s="1460"/>
      <c r="C20" s="1460"/>
      <c r="D20" s="1460"/>
      <c r="E20" s="1461"/>
      <c r="F20" s="352"/>
      <c r="G20" s="353"/>
      <c r="H20" s="46"/>
      <c r="I20" s="40"/>
      <c r="J20" s="30"/>
      <c r="K20" s="31"/>
      <c r="L20" s="30"/>
      <c r="M20" s="31"/>
      <c r="N20" s="2"/>
      <c r="O20" s="2"/>
    </row>
    <row r="21" spans="1:15" x14ac:dyDescent="0.25">
      <c r="A21" s="2"/>
      <c r="B21" s="1416"/>
      <c r="C21" s="1416"/>
      <c r="D21" s="1416"/>
      <c r="E21" s="2"/>
      <c r="F21" s="1412"/>
      <c r="G21" s="1413"/>
      <c r="H21" s="45"/>
      <c r="I21" s="39"/>
      <c r="J21" s="10"/>
      <c r="K21" s="12"/>
      <c r="L21" s="10"/>
      <c r="M21" s="12"/>
      <c r="N21" s="2"/>
      <c r="O21" s="2"/>
    </row>
    <row r="22" spans="1:15" x14ac:dyDescent="0.25">
      <c r="A22" s="2"/>
      <c r="B22" s="1406" t="s">
        <v>38</v>
      </c>
      <c r="C22" s="1407"/>
      <c r="D22" s="1408"/>
      <c r="E22" s="2"/>
      <c r="F22" s="1412"/>
      <c r="G22" s="1413"/>
      <c r="H22" s="45"/>
      <c r="I22" s="39"/>
      <c r="J22" s="10"/>
      <c r="K22" s="12"/>
      <c r="L22" s="10"/>
      <c r="M22" s="12"/>
      <c r="N22" s="2"/>
      <c r="O22" s="2"/>
    </row>
    <row r="23" spans="1:15" x14ac:dyDescent="0.25">
      <c r="A23" s="2"/>
      <c r="B23" s="1406"/>
      <c r="C23" s="1407"/>
      <c r="D23" s="1408"/>
      <c r="E23" s="2"/>
      <c r="F23" s="1412"/>
      <c r="G23" s="1413"/>
      <c r="H23" s="45"/>
      <c r="I23" s="39"/>
      <c r="J23" s="10"/>
      <c r="K23" s="12"/>
      <c r="L23" s="10"/>
      <c r="M23" s="12"/>
      <c r="N23" s="2"/>
      <c r="O23" s="2"/>
    </row>
    <row r="24" spans="1:15" x14ac:dyDescent="0.25">
      <c r="A24" s="2"/>
      <c r="B24" s="1465"/>
      <c r="C24" s="1466"/>
      <c r="D24" s="1467"/>
      <c r="E24" s="2"/>
      <c r="F24" s="1412"/>
      <c r="G24" s="1413"/>
      <c r="H24" s="45"/>
      <c r="I24" s="39"/>
      <c r="J24" s="10"/>
      <c r="K24" s="2"/>
      <c r="L24" s="2"/>
      <c r="M24" s="2"/>
      <c r="N24" s="2"/>
      <c r="O24" s="2"/>
    </row>
    <row r="25" spans="1:15" ht="15" customHeight="1" x14ac:dyDescent="0.25">
      <c r="A25" s="2"/>
      <c r="B25" s="1417" t="s">
        <v>39</v>
      </c>
      <c r="C25" s="1418"/>
      <c r="D25" s="1419"/>
      <c r="E25" s="1473" t="s">
        <v>40</v>
      </c>
      <c r="F25" s="1474" t="s">
        <v>41</v>
      </c>
      <c r="G25" s="1475"/>
      <c r="H25" s="43">
        <v>4</v>
      </c>
      <c r="I25" s="39" t="s">
        <v>42</v>
      </c>
      <c r="J25" s="10">
        <v>60000000</v>
      </c>
      <c r="K25" s="12">
        <f>J25*H25</f>
        <v>240000000</v>
      </c>
      <c r="L25" s="30">
        <f>K25-M25</f>
        <v>218181818.18181819</v>
      </c>
      <c r="M25" s="30">
        <f>K25/11</f>
        <v>21818181.818181816</v>
      </c>
      <c r="N25" s="1476" t="s">
        <v>66</v>
      </c>
      <c r="O25" s="2"/>
    </row>
    <row r="26" spans="1:15" x14ac:dyDescent="0.25">
      <c r="A26" s="2"/>
      <c r="B26" s="1417"/>
      <c r="C26" s="1418"/>
      <c r="D26" s="1419"/>
      <c r="E26" s="1473"/>
      <c r="F26" s="1474"/>
      <c r="G26" s="1475"/>
      <c r="H26" s="43"/>
      <c r="I26" s="39"/>
      <c r="J26" s="10"/>
      <c r="K26" s="12"/>
      <c r="L26" s="10"/>
      <c r="M26" s="12"/>
      <c r="N26" s="1476"/>
      <c r="O26" s="2"/>
    </row>
    <row r="27" spans="1:15" x14ac:dyDescent="0.25">
      <c r="A27" s="2"/>
      <c r="B27" s="337"/>
      <c r="C27" s="351"/>
      <c r="D27" s="338"/>
      <c r="E27" s="1473"/>
      <c r="F27" s="35"/>
      <c r="G27" s="36"/>
      <c r="H27" s="43"/>
      <c r="I27" s="39"/>
      <c r="J27" s="10"/>
      <c r="K27" s="12"/>
      <c r="L27" s="10"/>
      <c r="M27" s="12"/>
      <c r="N27" s="1476"/>
      <c r="O27" s="2"/>
    </row>
    <row r="28" spans="1:15" x14ac:dyDescent="0.25">
      <c r="A28" s="2"/>
      <c r="B28" s="337"/>
      <c r="C28" s="351"/>
      <c r="D28" s="338"/>
      <c r="E28" s="2"/>
      <c r="F28" s="337"/>
      <c r="G28" s="338"/>
      <c r="H28" s="45"/>
      <c r="I28" s="39"/>
      <c r="J28" s="10"/>
      <c r="K28" s="12"/>
      <c r="L28" s="10"/>
      <c r="M28" s="12"/>
      <c r="N28" s="1476"/>
      <c r="O28" s="2"/>
    </row>
    <row r="29" spans="1:15" ht="15" customHeight="1" x14ac:dyDescent="0.25">
      <c r="A29" s="2"/>
      <c r="B29" s="1444" t="s">
        <v>43</v>
      </c>
      <c r="C29" s="1477"/>
      <c r="D29" s="1445"/>
      <c r="E29" s="1478" t="s">
        <v>44</v>
      </c>
      <c r="F29" s="69">
        <v>1</v>
      </c>
      <c r="G29" s="1445" t="s">
        <v>45</v>
      </c>
      <c r="H29" s="45">
        <v>1</v>
      </c>
      <c r="I29" s="39" t="s">
        <v>47</v>
      </c>
      <c r="J29" s="10">
        <v>120000000</v>
      </c>
      <c r="K29" s="12">
        <f>J29*H29</f>
        <v>120000000</v>
      </c>
      <c r="L29" s="30">
        <f>K29-M29</f>
        <v>109090909.09090909</v>
      </c>
      <c r="M29" s="30">
        <f>K29/11</f>
        <v>10909090.909090908</v>
      </c>
      <c r="N29" s="2" t="s">
        <v>67</v>
      </c>
      <c r="O29" s="2"/>
    </row>
    <row r="30" spans="1:15" x14ac:dyDescent="0.25">
      <c r="A30" s="22"/>
      <c r="B30" s="1444"/>
      <c r="C30" s="1477"/>
      <c r="D30" s="1445"/>
      <c r="E30" s="1478"/>
      <c r="F30" s="69"/>
      <c r="G30" s="1445"/>
      <c r="H30" s="45"/>
      <c r="I30" s="39"/>
      <c r="J30" s="10"/>
      <c r="K30" s="12"/>
      <c r="L30" s="30"/>
      <c r="M30" s="30"/>
      <c r="N30" s="1478" t="s">
        <v>68</v>
      </c>
      <c r="O30" s="2"/>
    </row>
    <row r="31" spans="1:15" x14ac:dyDescent="0.25">
      <c r="A31" s="2"/>
      <c r="B31" s="1465"/>
      <c r="C31" s="1466"/>
      <c r="D31" s="1467"/>
      <c r="E31" s="1478"/>
      <c r="F31" s="69">
        <v>2</v>
      </c>
      <c r="G31" s="36" t="s">
        <v>46</v>
      </c>
      <c r="H31" s="45">
        <v>4</v>
      </c>
      <c r="I31" s="39" t="s">
        <v>48</v>
      </c>
      <c r="J31" s="10">
        <v>17500000</v>
      </c>
      <c r="K31" s="12">
        <f>J31*H31</f>
        <v>70000000</v>
      </c>
      <c r="L31" s="30">
        <f>K31-M31</f>
        <v>63636363.63636364</v>
      </c>
      <c r="M31" s="30">
        <f>K31/11</f>
        <v>6363636.3636363633</v>
      </c>
      <c r="N31" s="1478"/>
      <c r="O31" s="2"/>
    </row>
    <row r="32" spans="1:15" x14ac:dyDescent="0.25">
      <c r="A32" s="2"/>
      <c r="B32" s="1412"/>
      <c r="C32" s="1479"/>
      <c r="D32" s="1413"/>
      <c r="E32" s="1478"/>
      <c r="F32" s="69"/>
      <c r="G32" s="29"/>
      <c r="H32" s="45"/>
      <c r="I32" s="39"/>
      <c r="J32" s="10"/>
      <c r="K32" s="12"/>
      <c r="L32" s="10"/>
      <c r="M32" s="12"/>
      <c r="N32" s="2"/>
      <c r="O32" s="2"/>
    </row>
    <row r="33" spans="1:15" x14ac:dyDescent="0.25">
      <c r="A33" s="2"/>
      <c r="B33" s="337"/>
      <c r="C33" s="351"/>
      <c r="D33" s="338"/>
      <c r="E33" s="349"/>
      <c r="F33" s="337"/>
      <c r="G33" s="338"/>
      <c r="H33" s="45"/>
      <c r="I33" s="39"/>
      <c r="J33" s="10"/>
      <c r="K33" s="12"/>
      <c r="L33" s="10"/>
      <c r="M33" s="12"/>
      <c r="N33" s="2"/>
      <c r="O33" s="2"/>
    </row>
    <row r="34" spans="1:15" ht="30" x14ac:dyDescent="0.25">
      <c r="A34" s="2"/>
      <c r="B34" s="1396" t="s">
        <v>51</v>
      </c>
      <c r="C34" s="1397"/>
      <c r="D34" s="1398"/>
      <c r="E34" s="51" t="s">
        <v>49</v>
      </c>
      <c r="F34" s="340">
        <v>1</v>
      </c>
      <c r="G34" s="345" t="s">
        <v>50</v>
      </c>
      <c r="H34" s="52">
        <v>1</v>
      </c>
      <c r="I34" s="53" t="s">
        <v>47</v>
      </c>
      <c r="J34" s="54">
        <v>45000000</v>
      </c>
      <c r="K34" s="55">
        <f>J34*H34</f>
        <v>45000000</v>
      </c>
      <c r="L34" s="56">
        <f>K34-M34</f>
        <v>40909090.909090906</v>
      </c>
      <c r="M34" s="56">
        <f>K34/11</f>
        <v>4090909.0909090908</v>
      </c>
      <c r="N34" s="59" t="s">
        <v>55</v>
      </c>
      <c r="O34" s="2"/>
    </row>
    <row r="35" spans="1:15" ht="60" x14ac:dyDescent="0.25">
      <c r="A35" s="2"/>
      <c r="B35" s="337"/>
      <c r="C35" s="351"/>
      <c r="D35" s="338"/>
      <c r="E35" s="349" t="s">
        <v>52</v>
      </c>
      <c r="F35" s="340">
        <v>2</v>
      </c>
      <c r="G35" s="342" t="s">
        <v>53</v>
      </c>
      <c r="H35" s="52">
        <v>1</v>
      </c>
      <c r="I35" s="53" t="s">
        <v>47</v>
      </c>
      <c r="J35" s="54">
        <v>200000000</v>
      </c>
      <c r="K35" s="55">
        <f>J35*H35</f>
        <v>200000000</v>
      </c>
      <c r="L35" s="56">
        <f>K35-M35</f>
        <v>181818181.81818181</v>
      </c>
      <c r="M35" s="56">
        <f>K35/11</f>
        <v>18181818.181818184</v>
      </c>
      <c r="N35" s="58" t="s">
        <v>67</v>
      </c>
      <c r="O35" s="2"/>
    </row>
    <row r="36" spans="1:15" ht="15" customHeight="1" x14ac:dyDescent="0.25">
      <c r="A36" s="2"/>
      <c r="B36" s="337"/>
      <c r="C36" s="351"/>
      <c r="D36" s="338"/>
      <c r="E36" s="349"/>
      <c r="F36" s="1480">
        <v>3</v>
      </c>
      <c r="G36" s="1481" t="s">
        <v>54</v>
      </c>
      <c r="H36" s="52"/>
      <c r="I36" s="53"/>
      <c r="J36" s="54"/>
      <c r="K36" s="55"/>
      <c r="L36" s="54"/>
      <c r="M36" s="55"/>
      <c r="N36" s="2" t="s">
        <v>67</v>
      </c>
      <c r="O36" s="2"/>
    </row>
    <row r="37" spans="1:15" x14ac:dyDescent="0.25">
      <c r="A37" s="2"/>
      <c r="B37" s="337"/>
      <c r="C37" s="351"/>
      <c r="D37" s="338"/>
      <c r="E37" s="349"/>
      <c r="F37" s="1480"/>
      <c r="G37" s="1481"/>
      <c r="H37" s="52"/>
      <c r="I37" s="53"/>
      <c r="J37" s="54"/>
      <c r="K37" s="55"/>
      <c r="L37" s="54"/>
      <c r="M37" s="55"/>
      <c r="N37" s="2"/>
      <c r="O37" s="2"/>
    </row>
    <row r="38" spans="1:15" x14ac:dyDescent="0.25">
      <c r="A38" s="2"/>
      <c r="B38" s="337"/>
      <c r="C38" s="351"/>
      <c r="D38" s="338"/>
      <c r="E38" s="349"/>
      <c r="F38" s="1480"/>
      <c r="G38" s="1481"/>
      <c r="H38" s="52"/>
      <c r="I38" s="53"/>
      <c r="J38" s="54"/>
      <c r="K38" s="55"/>
      <c r="L38" s="54"/>
      <c r="M38" s="55"/>
      <c r="N38" s="2"/>
      <c r="O38" s="2"/>
    </row>
    <row r="39" spans="1:15" x14ac:dyDescent="0.25">
      <c r="A39" s="2"/>
      <c r="B39" s="337"/>
      <c r="C39" s="351"/>
      <c r="D39" s="338"/>
      <c r="E39" s="349"/>
      <c r="F39" s="337" t="s">
        <v>59</v>
      </c>
      <c r="G39" s="338" t="s">
        <v>55</v>
      </c>
      <c r="H39" s="45">
        <v>1</v>
      </c>
      <c r="I39" s="39" t="s">
        <v>47</v>
      </c>
      <c r="J39" s="10">
        <v>35000000</v>
      </c>
      <c r="K39" s="55">
        <f>J39*H39</f>
        <v>35000000</v>
      </c>
      <c r="L39" s="56">
        <f>K39-M39</f>
        <v>31818181.81818182</v>
      </c>
      <c r="M39" s="56">
        <f>K39/11</f>
        <v>3181818.1818181816</v>
      </c>
      <c r="N39" s="2" t="s">
        <v>69</v>
      </c>
      <c r="O39" s="2"/>
    </row>
    <row r="40" spans="1:15" x14ac:dyDescent="0.25">
      <c r="A40" s="2"/>
      <c r="B40" s="337"/>
      <c r="C40" s="351"/>
      <c r="D40" s="338"/>
      <c r="E40" s="349"/>
      <c r="F40" s="337" t="s">
        <v>60</v>
      </c>
      <c r="G40" s="338" t="s">
        <v>56</v>
      </c>
      <c r="H40" s="45">
        <v>3</v>
      </c>
      <c r="I40" s="39" t="s">
        <v>63</v>
      </c>
      <c r="J40" s="10">
        <v>15000000</v>
      </c>
      <c r="K40" s="55">
        <f>J40*H40</f>
        <v>45000000</v>
      </c>
      <c r="L40" s="56">
        <f>K40-M40</f>
        <v>40909090.909090906</v>
      </c>
      <c r="M40" s="56">
        <f>K40/11</f>
        <v>4090909.0909090908</v>
      </c>
      <c r="N40" s="2" t="s">
        <v>69</v>
      </c>
      <c r="O40" s="2"/>
    </row>
    <row r="41" spans="1:15" x14ac:dyDescent="0.25">
      <c r="A41" s="2"/>
      <c r="B41" s="337"/>
      <c r="C41" s="351"/>
      <c r="D41" s="338"/>
      <c r="E41" s="349"/>
      <c r="F41" s="337" t="s">
        <v>61</v>
      </c>
      <c r="G41" s="338" t="s">
        <v>57</v>
      </c>
      <c r="H41" s="45">
        <v>1</v>
      </c>
      <c r="I41" s="39" t="s">
        <v>47</v>
      </c>
      <c r="J41" s="10">
        <v>40000000</v>
      </c>
      <c r="K41" s="55">
        <f>J41*H41</f>
        <v>40000000</v>
      </c>
      <c r="L41" s="56">
        <f>K41-M41</f>
        <v>36363636.363636367</v>
      </c>
      <c r="M41" s="56">
        <f>K41/11</f>
        <v>3636363.6363636362</v>
      </c>
      <c r="N41" s="2" t="s">
        <v>70</v>
      </c>
      <c r="O41" s="2"/>
    </row>
    <row r="42" spans="1:15" x14ac:dyDescent="0.25">
      <c r="A42" s="2"/>
      <c r="B42" s="337"/>
      <c r="C42" s="351"/>
      <c r="D42" s="338"/>
      <c r="E42" s="349"/>
      <c r="F42" s="337" t="s">
        <v>62</v>
      </c>
      <c r="G42" s="338" t="s">
        <v>58</v>
      </c>
      <c r="H42" s="45">
        <v>4</v>
      </c>
      <c r="I42" s="39" t="s">
        <v>63</v>
      </c>
      <c r="J42" s="10">
        <v>7500000</v>
      </c>
      <c r="K42" s="55">
        <f>J42*H42</f>
        <v>30000000</v>
      </c>
      <c r="L42" s="56">
        <f>K42-M42</f>
        <v>27272727.272727273</v>
      </c>
      <c r="M42" s="56">
        <f>K42/11</f>
        <v>2727272.7272727271</v>
      </c>
      <c r="N42" s="1473" t="s">
        <v>71</v>
      </c>
      <c r="O42" s="2"/>
    </row>
    <row r="43" spans="1:15" x14ac:dyDescent="0.25">
      <c r="A43" s="2"/>
      <c r="B43" s="337"/>
      <c r="C43" s="351"/>
      <c r="D43" s="338"/>
      <c r="E43" s="349"/>
      <c r="F43" s="337"/>
      <c r="G43" s="338"/>
      <c r="H43" s="45"/>
      <c r="I43" s="39"/>
      <c r="J43" s="10"/>
      <c r="K43" s="12"/>
      <c r="L43" s="10"/>
      <c r="M43" s="12"/>
      <c r="N43" s="1473"/>
      <c r="O43" s="2"/>
    </row>
    <row r="44" spans="1:15" ht="15" customHeight="1" x14ac:dyDescent="0.25">
      <c r="A44" s="2"/>
      <c r="B44" s="1406" t="s">
        <v>72</v>
      </c>
      <c r="C44" s="1407"/>
      <c r="D44" s="1408"/>
      <c r="E44" s="349"/>
      <c r="F44" s="337"/>
      <c r="G44" s="338"/>
      <c r="H44" s="45"/>
      <c r="I44" s="39"/>
      <c r="J44" s="10"/>
      <c r="K44" s="55"/>
      <c r="L44" s="56"/>
      <c r="M44" s="56"/>
      <c r="N44" s="2"/>
      <c r="O44" s="2"/>
    </row>
    <row r="45" spans="1:15" x14ac:dyDescent="0.25">
      <c r="A45" s="2"/>
      <c r="B45" s="1406"/>
      <c r="C45" s="1407"/>
      <c r="D45" s="1408"/>
      <c r="E45" s="349"/>
      <c r="F45" s="337" t="s">
        <v>73</v>
      </c>
      <c r="G45" s="338"/>
      <c r="H45" s="45">
        <v>4</v>
      </c>
      <c r="I45" s="39" t="s">
        <v>47</v>
      </c>
      <c r="J45" s="10">
        <v>20000000</v>
      </c>
      <c r="K45" s="55">
        <f>J45*H45</f>
        <v>80000000</v>
      </c>
      <c r="L45" s="56">
        <f>K45-M45</f>
        <v>72727272.727272734</v>
      </c>
      <c r="M45" s="56">
        <f>K45/11</f>
        <v>7272727.2727272725</v>
      </c>
      <c r="N45" s="2"/>
      <c r="O45" s="2"/>
    </row>
    <row r="46" spans="1:15" x14ac:dyDescent="0.25">
      <c r="A46" s="2"/>
      <c r="B46" s="337"/>
      <c r="C46" s="351"/>
      <c r="D46" s="338"/>
      <c r="E46" s="349"/>
      <c r="F46" s="337" t="s">
        <v>74</v>
      </c>
      <c r="G46" s="338"/>
      <c r="H46" s="45">
        <v>6</v>
      </c>
      <c r="I46" s="39" t="s">
        <v>47</v>
      </c>
      <c r="J46" s="10">
        <v>30000000</v>
      </c>
      <c r="K46" s="55">
        <f>J46*H46</f>
        <v>180000000</v>
      </c>
      <c r="L46" s="56">
        <f>K46-M46</f>
        <v>163636363.63636363</v>
      </c>
      <c r="M46" s="56">
        <f>K46/11</f>
        <v>16363636.363636363</v>
      </c>
      <c r="N46" s="2"/>
      <c r="O46" s="2"/>
    </row>
    <row r="47" spans="1:15" x14ac:dyDescent="0.25">
      <c r="A47" s="2"/>
      <c r="B47" s="337"/>
      <c r="C47" s="351"/>
      <c r="D47" s="338"/>
      <c r="E47" s="349"/>
      <c r="F47" s="337" t="s">
        <v>75</v>
      </c>
      <c r="G47" s="338"/>
      <c r="H47" s="45">
        <v>6</v>
      </c>
      <c r="I47" s="39" t="s">
        <v>47</v>
      </c>
      <c r="J47" s="10">
        <v>50000000</v>
      </c>
      <c r="K47" s="55">
        <f>J47*H47</f>
        <v>300000000</v>
      </c>
      <c r="L47" s="56">
        <f>K47-M47</f>
        <v>272727272.72727275</v>
      </c>
      <c r="M47" s="56">
        <f>K47/11</f>
        <v>27272727.272727273</v>
      </c>
      <c r="N47" s="2"/>
      <c r="O47" s="2"/>
    </row>
    <row r="48" spans="1:15" x14ac:dyDescent="0.25">
      <c r="A48" s="2"/>
      <c r="B48" s="337"/>
      <c r="C48" s="351"/>
      <c r="D48" s="338"/>
      <c r="E48" s="349"/>
      <c r="F48" s="337" t="s">
        <v>76</v>
      </c>
      <c r="G48" s="338"/>
      <c r="H48" s="45">
        <v>2</v>
      </c>
      <c r="I48" s="39" t="s">
        <v>47</v>
      </c>
      <c r="J48" s="10">
        <v>50000000</v>
      </c>
      <c r="K48" s="55">
        <f>J48*H48</f>
        <v>100000000</v>
      </c>
      <c r="L48" s="56">
        <f>K48-M48</f>
        <v>90909090.909090906</v>
      </c>
      <c r="M48" s="56">
        <f>K48/11</f>
        <v>9090909.0909090918</v>
      </c>
      <c r="N48" s="2"/>
      <c r="O48" s="2"/>
    </row>
    <row r="49" spans="1:15" x14ac:dyDescent="0.25">
      <c r="A49" s="2"/>
      <c r="B49" s="337"/>
      <c r="C49" s="351"/>
      <c r="D49" s="338"/>
      <c r="E49" s="349"/>
      <c r="F49" s="337"/>
      <c r="G49" s="338"/>
      <c r="H49" s="45"/>
      <c r="I49" s="39"/>
      <c r="J49" s="10"/>
      <c r="K49" s="12"/>
      <c r="L49" s="10"/>
      <c r="M49" s="12"/>
      <c r="N49" s="2"/>
      <c r="O49" s="2"/>
    </row>
    <row r="50" spans="1:15" x14ac:dyDescent="0.25">
      <c r="A50" s="2"/>
      <c r="B50" s="337"/>
      <c r="C50" s="351"/>
      <c r="D50" s="338"/>
      <c r="E50" s="349"/>
      <c r="F50" s="337" t="s">
        <v>77</v>
      </c>
      <c r="G50" s="338"/>
      <c r="H50" s="45"/>
      <c r="I50" s="39"/>
      <c r="J50" s="10"/>
      <c r="K50" s="12"/>
      <c r="L50" s="10"/>
      <c r="M50" s="12"/>
      <c r="N50" s="2"/>
      <c r="O50" s="2"/>
    </row>
    <row r="51" spans="1:15" x14ac:dyDescent="0.25">
      <c r="A51" s="2"/>
      <c r="B51" s="337"/>
      <c r="C51" s="351"/>
      <c r="D51" s="338"/>
      <c r="E51" s="349"/>
      <c r="F51" s="337" t="s">
        <v>83</v>
      </c>
      <c r="G51" s="1445" t="s">
        <v>78</v>
      </c>
      <c r="H51" s="45">
        <v>2</v>
      </c>
      <c r="I51" s="39" t="s">
        <v>47</v>
      </c>
      <c r="J51" s="10">
        <v>75000000</v>
      </c>
      <c r="K51" s="55">
        <f>J51*H51</f>
        <v>150000000</v>
      </c>
      <c r="L51" s="56">
        <f>K51-M51</f>
        <v>136363636.36363637</v>
      </c>
      <c r="M51" s="56">
        <f>K51/11</f>
        <v>13636363.636363637</v>
      </c>
      <c r="N51" s="2"/>
      <c r="O51" s="2"/>
    </row>
    <row r="52" spans="1:15" x14ac:dyDescent="0.25">
      <c r="A52" s="2"/>
      <c r="B52" s="337"/>
      <c r="C52" s="351"/>
      <c r="D52" s="338"/>
      <c r="E52" s="349"/>
      <c r="F52" s="337"/>
      <c r="G52" s="1445"/>
      <c r="H52" s="45"/>
      <c r="I52" s="39"/>
      <c r="J52" s="10"/>
      <c r="K52" s="12"/>
      <c r="L52" s="10"/>
      <c r="M52" s="12"/>
      <c r="N52" s="2"/>
      <c r="O52" s="2"/>
    </row>
    <row r="53" spans="1:15" x14ac:dyDescent="0.25">
      <c r="A53" s="2"/>
      <c r="B53" s="337"/>
      <c r="C53" s="351"/>
      <c r="D53" s="338"/>
      <c r="E53" s="349"/>
      <c r="F53" s="337" t="s">
        <v>80</v>
      </c>
      <c r="G53" s="1445" t="s">
        <v>79</v>
      </c>
      <c r="H53" s="45">
        <v>1</v>
      </c>
      <c r="I53" s="39" t="s">
        <v>47</v>
      </c>
      <c r="J53" s="10">
        <v>75000000</v>
      </c>
      <c r="K53" s="55">
        <f>J53*H53</f>
        <v>75000000</v>
      </c>
      <c r="L53" s="56">
        <f>K53-M53</f>
        <v>68181818.181818187</v>
      </c>
      <c r="M53" s="56">
        <f>K53/11</f>
        <v>6818181.8181818184</v>
      </c>
      <c r="N53" s="2"/>
      <c r="O53" s="2"/>
    </row>
    <row r="54" spans="1:15" x14ac:dyDescent="0.25">
      <c r="A54" s="2"/>
      <c r="B54" s="337"/>
      <c r="C54" s="351"/>
      <c r="D54" s="338"/>
      <c r="E54" s="349"/>
      <c r="F54" s="337"/>
      <c r="G54" s="1445"/>
      <c r="H54" s="45"/>
      <c r="I54" s="39"/>
      <c r="J54" s="10"/>
      <c r="K54" s="12"/>
      <c r="L54" s="10"/>
      <c r="M54" s="12"/>
      <c r="N54" s="2"/>
      <c r="O54" s="2"/>
    </row>
    <row r="55" spans="1:15" x14ac:dyDescent="0.25">
      <c r="A55" s="2"/>
      <c r="B55" s="337"/>
      <c r="C55" s="351"/>
      <c r="D55" s="338"/>
      <c r="E55" s="349"/>
      <c r="F55" s="337" t="s">
        <v>81</v>
      </c>
      <c r="G55" s="1445" t="s">
        <v>82</v>
      </c>
      <c r="H55" s="45">
        <v>1</v>
      </c>
      <c r="I55" s="39" t="s">
        <v>47</v>
      </c>
      <c r="J55" s="10">
        <v>75000000</v>
      </c>
      <c r="K55" s="55">
        <f>J55*H55</f>
        <v>75000000</v>
      </c>
      <c r="L55" s="56">
        <f>K55-M55</f>
        <v>68181818.181818187</v>
      </c>
      <c r="M55" s="56">
        <f>K55/11</f>
        <v>6818181.8181818184</v>
      </c>
      <c r="N55" s="2"/>
      <c r="O55" s="2"/>
    </row>
    <row r="56" spans="1:15" x14ac:dyDescent="0.25">
      <c r="A56" s="2"/>
      <c r="B56" s="337"/>
      <c r="C56" s="351"/>
      <c r="D56" s="338"/>
      <c r="E56" s="349"/>
      <c r="F56" s="337"/>
      <c r="G56" s="1445"/>
      <c r="H56" s="45"/>
      <c r="I56" s="39"/>
      <c r="J56" s="10"/>
      <c r="K56" s="12"/>
      <c r="L56" s="10"/>
      <c r="M56" s="12"/>
      <c r="N56" s="2"/>
      <c r="O56" s="2"/>
    </row>
    <row r="57" spans="1:15" ht="15" customHeight="1" x14ac:dyDescent="0.25">
      <c r="A57" s="2"/>
      <c r="B57" s="337"/>
      <c r="C57" s="351"/>
      <c r="D57" s="338"/>
      <c r="E57" s="349"/>
      <c r="F57" s="337" t="s">
        <v>84</v>
      </c>
      <c r="G57" s="1437" t="s">
        <v>85</v>
      </c>
      <c r="H57" s="45">
        <v>1</v>
      </c>
      <c r="I57" s="39" t="s">
        <v>47</v>
      </c>
      <c r="J57" s="10">
        <v>50000000</v>
      </c>
      <c r="K57" s="55">
        <f>J57*H57</f>
        <v>50000000</v>
      </c>
      <c r="L57" s="56">
        <f>K57-M57</f>
        <v>45454545.454545453</v>
      </c>
      <c r="M57" s="56">
        <f>K57/11</f>
        <v>4545454.5454545459</v>
      </c>
      <c r="N57" s="2"/>
      <c r="O57" s="2"/>
    </row>
    <row r="58" spans="1:15" x14ac:dyDescent="0.25">
      <c r="A58" s="2"/>
      <c r="B58" s="337"/>
      <c r="C58" s="351"/>
      <c r="D58" s="338"/>
      <c r="E58" s="349"/>
      <c r="F58" s="337"/>
      <c r="G58" s="1437"/>
      <c r="H58" s="45"/>
      <c r="I58" s="39"/>
      <c r="J58" s="10"/>
      <c r="K58" s="12"/>
      <c r="L58" s="10"/>
      <c r="M58" s="12"/>
      <c r="N58" s="2"/>
      <c r="O58" s="2"/>
    </row>
    <row r="59" spans="1:15" x14ac:dyDescent="0.25">
      <c r="A59" s="2"/>
      <c r="B59" s="337"/>
      <c r="C59" s="351"/>
      <c r="D59" s="338"/>
      <c r="E59" s="349"/>
      <c r="F59" s="337"/>
      <c r="G59" s="1437"/>
      <c r="H59" s="45"/>
      <c r="I59" s="39"/>
      <c r="J59" s="10"/>
      <c r="K59" s="12"/>
      <c r="L59" s="10"/>
      <c r="M59" s="12"/>
      <c r="N59" s="2"/>
      <c r="O59" s="2"/>
    </row>
    <row r="60" spans="1:15" x14ac:dyDescent="0.25">
      <c r="A60" s="2"/>
      <c r="B60" s="337"/>
      <c r="C60" s="351"/>
      <c r="D60" s="338"/>
      <c r="E60" s="349"/>
      <c r="F60" s="337" t="s">
        <v>86</v>
      </c>
      <c r="G60" s="1437" t="s">
        <v>87</v>
      </c>
      <c r="H60" s="45">
        <v>1</v>
      </c>
      <c r="I60" s="39" t="s">
        <v>47</v>
      </c>
      <c r="J60" s="10">
        <v>175000000</v>
      </c>
      <c r="K60" s="55">
        <f>J60*H60</f>
        <v>175000000</v>
      </c>
      <c r="L60" s="56">
        <f>K60-M60</f>
        <v>159090909.09090909</v>
      </c>
      <c r="M60" s="56">
        <f>K60/11</f>
        <v>15909090.909090908</v>
      </c>
      <c r="N60" s="2"/>
      <c r="O60" s="2"/>
    </row>
    <row r="61" spans="1:15" x14ac:dyDescent="0.25">
      <c r="A61" s="2"/>
      <c r="B61" s="337"/>
      <c r="C61" s="351"/>
      <c r="D61" s="338"/>
      <c r="E61" s="349"/>
      <c r="F61" s="337"/>
      <c r="G61" s="1437"/>
      <c r="H61" s="45"/>
      <c r="I61" s="39"/>
      <c r="J61" s="10"/>
      <c r="K61" s="12"/>
      <c r="L61" s="10"/>
      <c r="M61" s="12"/>
      <c r="N61" s="2"/>
      <c r="O61" s="2"/>
    </row>
    <row r="62" spans="1:15" x14ac:dyDescent="0.25">
      <c r="A62" s="2"/>
      <c r="B62" s="337"/>
      <c r="C62" s="351"/>
      <c r="D62" s="338"/>
      <c r="E62" s="349"/>
      <c r="F62" s="337"/>
      <c r="G62" s="1437"/>
      <c r="H62" s="45"/>
      <c r="I62" s="39"/>
      <c r="J62" s="10"/>
      <c r="K62" s="12"/>
      <c r="L62" s="10"/>
      <c r="M62" s="12"/>
      <c r="N62" s="2"/>
      <c r="O62" s="2"/>
    </row>
    <row r="63" spans="1:15" x14ac:dyDescent="0.25">
      <c r="A63" s="2"/>
      <c r="B63" s="337"/>
      <c r="C63" s="351"/>
      <c r="D63" s="338"/>
      <c r="E63" s="349"/>
      <c r="F63" s="337" t="s">
        <v>88</v>
      </c>
      <c r="G63" s="338"/>
      <c r="H63" s="45">
        <v>1</v>
      </c>
      <c r="I63" s="39" t="s">
        <v>47</v>
      </c>
      <c r="J63" s="10">
        <v>10000000</v>
      </c>
      <c r="K63" s="55">
        <f>J63*H63</f>
        <v>10000000</v>
      </c>
      <c r="L63" s="56">
        <f>K63-M63</f>
        <v>9090909.0909090918</v>
      </c>
      <c r="M63" s="56">
        <f>K63/11</f>
        <v>909090.90909090906</v>
      </c>
      <c r="N63" s="2"/>
      <c r="O63" s="2"/>
    </row>
    <row r="64" spans="1:15" x14ac:dyDescent="0.25">
      <c r="A64" s="2"/>
      <c r="B64" s="337"/>
      <c r="C64" s="351"/>
      <c r="D64" s="338"/>
      <c r="E64" s="349"/>
      <c r="F64" s="337"/>
      <c r="G64" s="338"/>
      <c r="H64" s="45"/>
      <c r="I64" s="39"/>
      <c r="J64" s="10"/>
      <c r="K64" s="12"/>
      <c r="L64" s="10"/>
      <c r="M64" s="12"/>
      <c r="N64" s="2"/>
      <c r="O64" s="2"/>
    </row>
    <row r="65" spans="1:15" x14ac:dyDescent="0.25">
      <c r="A65" s="2"/>
      <c r="B65" s="337" t="s">
        <v>89</v>
      </c>
      <c r="C65" s="351"/>
      <c r="D65" s="338"/>
      <c r="E65" s="349"/>
      <c r="F65" s="337" t="s">
        <v>90</v>
      </c>
      <c r="G65" s="338"/>
      <c r="H65" s="45">
        <v>79000</v>
      </c>
      <c r="I65" s="39" t="s">
        <v>91</v>
      </c>
      <c r="J65" s="10">
        <v>5500</v>
      </c>
      <c r="K65" s="55">
        <f t="shared" ref="K65:K70" si="0">J65*H65</f>
        <v>434500000</v>
      </c>
      <c r="L65" s="56">
        <f t="shared" ref="L65:L70" si="1">K65-M65</f>
        <v>395000000</v>
      </c>
      <c r="M65" s="56">
        <f t="shared" ref="M65:M70" si="2">K65/11</f>
        <v>39500000</v>
      </c>
      <c r="N65" s="2"/>
      <c r="O65" s="2"/>
    </row>
    <row r="66" spans="1:15" x14ac:dyDescent="0.25">
      <c r="A66" s="2"/>
      <c r="B66" s="337"/>
      <c r="C66" s="351"/>
      <c r="D66" s="338"/>
      <c r="E66" s="349"/>
      <c r="F66" s="337" t="s">
        <v>92</v>
      </c>
      <c r="G66" s="338"/>
      <c r="H66" s="45">
        <v>1</v>
      </c>
      <c r="I66" s="39" t="s">
        <v>47</v>
      </c>
      <c r="J66" s="10">
        <v>30000000</v>
      </c>
      <c r="K66" s="55">
        <f t="shared" si="0"/>
        <v>30000000</v>
      </c>
      <c r="L66" s="56">
        <f t="shared" si="1"/>
        <v>27272727.272727273</v>
      </c>
      <c r="M66" s="56">
        <f t="shared" si="2"/>
        <v>2727272.7272727271</v>
      </c>
      <c r="N66" s="2"/>
      <c r="O66" s="2"/>
    </row>
    <row r="67" spans="1:15" x14ac:dyDescent="0.25">
      <c r="A67" s="2"/>
      <c r="B67" s="337"/>
      <c r="C67" s="351"/>
      <c r="D67" s="338"/>
      <c r="E67" s="349"/>
      <c r="F67" s="337" t="s">
        <v>93</v>
      </c>
      <c r="G67" s="338"/>
      <c r="H67" s="45">
        <v>35000</v>
      </c>
      <c r="I67" s="39" t="s">
        <v>94</v>
      </c>
      <c r="J67" s="10">
        <v>12500</v>
      </c>
      <c r="K67" s="55">
        <f t="shared" si="0"/>
        <v>437500000</v>
      </c>
      <c r="L67" s="56">
        <f t="shared" si="1"/>
        <v>397727272.72727275</v>
      </c>
      <c r="M67" s="56">
        <f t="shared" si="2"/>
        <v>39772727.272727273</v>
      </c>
      <c r="N67" s="2"/>
      <c r="O67" s="2"/>
    </row>
    <row r="68" spans="1:15" x14ac:dyDescent="0.25">
      <c r="A68" s="2"/>
      <c r="B68" s="337"/>
      <c r="C68" s="351"/>
      <c r="D68" s="338"/>
      <c r="E68" s="349"/>
      <c r="F68" s="337" t="s">
        <v>95</v>
      </c>
      <c r="G68" s="338"/>
      <c r="H68" s="45">
        <v>1</v>
      </c>
      <c r="I68" s="39" t="s">
        <v>47</v>
      </c>
      <c r="J68" s="10">
        <v>40000000</v>
      </c>
      <c r="K68" s="12">
        <f t="shared" si="0"/>
        <v>40000000</v>
      </c>
      <c r="L68" s="10">
        <f t="shared" si="1"/>
        <v>36363636.363636367</v>
      </c>
      <c r="M68" s="12">
        <f t="shared" si="2"/>
        <v>3636363.6363636362</v>
      </c>
      <c r="N68" s="2"/>
      <c r="O68" s="2"/>
    </row>
    <row r="69" spans="1:15" x14ac:dyDescent="0.25">
      <c r="A69" s="2"/>
      <c r="B69" s="337"/>
      <c r="C69" s="351"/>
      <c r="D69" s="338"/>
      <c r="E69" s="349"/>
      <c r="F69" s="337" t="s">
        <v>96</v>
      </c>
      <c r="G69" s="338"/>
      <c r="H69" s="45">
        <v>1</v>
      </c>
      <c r="I69" s="39" t="s">
        <v>47</v>
      </c>
      <c r="J69" s="10">
        <v>100000000</v>
      </c>
      <c r="K69" s="12">
        <f t="shared" si="0"/>
        <v>100000000</v>
      </c>
      <c r="L69" s="10">
        <f t="shared" si="1"/>
        <v>90909090.909090906</v>
      </c>
      <c r="M69" s="12">
        <f t="shared" si="2"/>
        <v>9090909.0909090918</v>
      </c>
      <c r="N69" s="2"/>
      <c r="O69" s="2"/>
    </row>
    <row r="70" spans="1:15" x14ac:dyDescent="0.25">
      <c r="A70" s="2"/>
      <c r="B70" s="337"/>
      <c r="C70" s="351"/>
      <c r="D70" s="338"/>
      <c r="E70" s="349"/>
      <c r="F70" s="337" t="s">
        <v>97</v>
      </c>
      <c r="G70" s="338"/>
      <c r="H70" s="45">
        <v>1</v>
      </c>
      <c r="I70" s="39" t="s">
        <v>47</v>
      </c>
      <c r="J70" s="10">
        <v>45000000</v>
      </c>
      <c r="K70" s="12">
        <f t="shared" si="0"/>
        <v>45000000</v>
      </c>
      <c r="L70" s="10">
        <f t="shared" si="1"/>
        <v>40909090.909090906</v>
      </c>
      <c r="M70" s="12">
        <f t="shared" si="2"/>
        <v>4090909.0909090908</v>
      </c>
      <c r="N70" s="2"/>
      <c r="O70" s="2"/>
    </row>
    <row r="71" spans="1:15" x14ac:dyDescent="0.25">
      <c r="A71" s="2"/>
      <c r="B71" s="337"/>
      <c r="C71" s="351"/>
      <c r="D71" s="338"/>
      <c r="E71" s="349"/>
      <c r="F71" s="337"/>
      <c r="G71" s="338"/>
      <c r="H71" s="45"/>
      <c r="I71" s="39"/>
      <c r="J71" s="10"/>
      <c r="K71" s="12"/>
      <c r="L71" s="10"/>
      <c r="M71" s="12"/>
      <c r="N71" s="2"/>
      <c r="O71" s="2"/>
    </row>
    <row r="72" spans="1:15" ht="60" x14ac:dyDescent="0.25">
      <c r="A72" s="2"/>
      <c r="B72" s="1435" t="s">
        <v>98</v>
      </c>
      <c r="C72" s="1436"/>
      <c r="D72" s="1437"/>
      <c r="E72" s="349" t="s">
        <v>100</v>
      </c>
      <c r="F72" s="1444"/>
      <c r="G72" s="1445"/>
      <c r="H72" s="45"/>
      <c r="I72" s="39"/>
      <c r="J72" s="10"/>
      <c r="K72" s="12"/>
      <c r="L72" s="10"/>
      <c r="M72" s="12"/>
      <c r="N72" s="2"/>
      <c r="O72" s="2"/>
    </row>
    <row r="73" spans="1:15" x14ac:dyDescent="0.25">
      <c r="A73" s="2"/>
      <c r="B73" s="1435"/>
      <c r="C73" s="1436"/>
      <c r="D73" s="1437"/>
      <c r="E73" s="349"/>
      <c r="F73" s="1444"/>
      <c r="G73" s="1445"/>
      <c r="H73" s="45"/>
      <c r="I73" s="39"/>
      <c r="J73" s="10"/>
      <c r="K73" s="12"/>
      <c r="L73" s="10"/>
      <c r="M73" s="12"/>
      <c r="N73" s="2"/>
      <c r="O73" s="2"/>
    </row>
    <row r="74" spans="1:15" s="68" customFormat="1" ht="45" x14ac:dyDescent="0.25">
      <c r="A74" s="64"/>
      <c r="B74" s="340" t="s">
        <v>99</v>
      </c>
      <c r="C74" s="341"/>
      <c r="D74" s="342"/>
      <c r="E74" s="348"/>
      <c r="F74" s="344">
        <v>1</v>
      </c>
      <c r="G74" s="345" t="s">
        <v>101</v>
      </c>
      <c r="H74" s="52">
        <v>2</v>
      </c>
      <c r="I74" s="53" t="s">
        <v>47</v>
      </c>
      <c r="J74" s="70">
        <v>150000000</v>
      </c>
      <c r="K74" s="71">
        <f>J74*H74</f>
        <v>300000000</v>
      </c>
      <c r="L74" s="70">
        <f>K74-M74</f>
        <v>272727272.72727275</v>
      </c>
      <c r="M74" s="67">
        <f>K74/11</f>
        <v>27272727.272727273</v>
      </c>
      <c r="N74" s="348" t="s">
        <v>102</v>
      </c>
      <c r="O74" s="64"/>
    </row>
    <row r="75" spans="1:15" x14ac:dyDescent="0.25">
      <c r="A75" s="2"/>
      <c r="B75" s="337"/>
      <c r="C75" s="351"/>
      <c r="D75" s="338"/>
      <c r="E75" s="349"/>
      <c r="F75" s="337">
        <v>2</v>
      </c>
      <c r="G75" s="1445" t="s">
        <v>103</v>
      </c>
      <c r="H75" s="45">
        <v>1</v>
      </c>
      <c r="I75" s="39" t="s">
        <v>47</v>
      </c>
      <c r="J75" s="10">
        <v>50000000</v>
      </c>
      <c r="K75" s="67">
        <f>J75*H75</f>
        <v>50000000</v>
      </c>
      <c r="L75" s="66">
        <f>K75-M75</f>
        <v>45454545.454545453</v>
      </c>
      <c r="M75" s="67">
        <f>K75/11</f>
        <v>4545454.5454545459</v>
      </c>
      <c r="N75" s="2" t="s">
        <v>104</v>
      </c>
      <c r="O75" s="2"/>
    </row>
    <row r="76" spans="1:15" x14ac:dyDescent="0.25">
      <c r="A76" s="2"/>
      <c r="B76" s="337"/>
      <c r="C76" s="351"/>
      <c r="D76" s="338"/>
      <c r="E76" s="349"/>
      <c r="F76" s="337"/>
      <c r="G76" s="1445"/>
      <c r="H76" s="45"/>
      <c r="I76" s="39"/>
      <c r="J76" s="10"/>
      <c r="K76" s="12"/>
      <c r="L76" s="10"/>
      <c r="M76" s="12"/>
      <c r="N76" s="2"/>
      <c r="O76" s="2"/>
    </row>
    <row r="77" spans="1:15" x14ac:dyDescent="0.25">
      <c r="A77" s="2"/>
      <c r="B77" s="337"/>
      <c r="C77" s="351"/>
      <c r="D77" s="338"/>
      <c r="E77" s="349"/>
      <c r="F77" s="337"/>
      <c r="G77" s="338"/>
      <c r="H77" s="45"/>
      <c r="I77" s="39"/>
      <c r="J77" s="10"/>
      <c r="K77" s="12"/>
      <c r="L77" s="10"/>
      <c r="M77" s="12"/>
      <c r="N77" s="2"/>
      <c r="O77" s="2"/>
    </row>
    <row r="78" spans="1:15" x14ac:dyDescent="0.25">
      <c r="A78" s="2"/>
      <c r="B78" s="337" t="s">
        <v>105</v>
      </c>
      <c r="C78" s="351"/>
      <c r="D78" s="338"/>
      <c r="E78" s="349"/>
      <c r="F78" s="337">
        <v>1</v>
      </c>
      <c r="G78" s="1445" t="s">
        <v>106</v>
      </c>
      <c r="H78" s="45">
        <v>1</v>
      </c>
      <c r="I78" s="39" t="s">
        <v>47</v>
      </c>
      <c r="J78" s="10">
        <v>50000000</v>
      </c>
      <c r="K78" s="67">
        <f>J78*H78</f>
        <v>50000000</v>
      </c>
      <c r="L78" s="66">
        <f>K78-M78</f>
        <v>45454545.454545453</v>
      </c>
      <c r="M78" s="67">
        <f>K78/11</f>
        <v>4545454.5454545459</v>
      </c>
      <c r="N78" s="2" t="s">
        <v>107</v>
      </c>
      <c r="O78" s="2"/>
    </row>
    <row r="79" spans="1:15" x14ac:dyDescent="0.25">
      <c r="A79" s="2"/>
      <c r="B79" s="337"/>
      <c r="C79" s="351"/>
      <c r="D79" s="338"/>
      <c r="E79" s="349"/>
      <c r="F79" s="337"/>
      <c r="G79" s="1445"/>
      <c r="H79" s="45"/>
      <c r="I79" s="39"/>
      <c r="J79" s="10"/>
      <c r="K79" s="12"/>
      <c r="L79" s="10"/>
      <c r="M79" s="12"/>
      <c r="N79" s="2"/>
      <c r="O79" s="2"/>
    </row>
    <row r="80" spans="1:15" x14ac:dyDescent="0.25">
      <c r="A80" s="2"/>
      <c r="B80" s="337"/>
      <c r="C80" s="351"/>
      <c r="D80" s="338"/>
      <c r="E80" s="349"/>
      <c r="F80" s="337">
        <v>2</v>
      </c>
      <c r="G80" s="1445" t="s">
        <v>108</v>
      </c>
      <c r="H80" s="45">
        <v>1</v>
      </c>
      <c r="I80" s="39" t="s">
        <v>47</v>
      </c>
      <c r="J80" s="10">
        <v>10000000</v>
      </c>
      <c r="K80" s="67">
        <f>J80*H80</f>
        <v>10000000</v>
      </c>
      <c r="L80" s="66">
        <f>K80-M80</f>
        <v>9090909.0909090918</v>
      </c>
      <c r="M80" s="67">
        <f>K80/11</f>
        <v>909090.90909090906</v>
      </c>
      <c r="N80" s="2" t="s">
        <v>107</v>
      </c>
      <c r="O80" s="2"/>
    </row>
    <row r="81" spans="1:15" x14ac:dyDescent="0.25">
      <c r="A81" s="2"/>
      <c r="B81" s="337"/>
      <c r="C81" s="351"/>
      <c r="D81" s="338"/>
      <c r="E81" s="349"/>
      <c r="F81" s="337"/>
      <c r="G81" s="1445"/>
      <c r="H81" s="45"/>
      <c r="I81" s="39"/>
      <c r="J81" s="10"/>
      <c r="K81" s="12"/>
      <c r="L81" s="10"/>
      <c r="M81" s="12"/>
      <c r="N81" s="2"/>
      <c r="O81" s="2"/>
    </row>
    <row r="82" spans="1:15" x14ac:dyDescent="0.25">
      <c r="A82" s="2"/>
      <c r="B82" s="337"/>
      <c r="C82" s="351"/>
      <c r="D82" s="338"/>
      <c r="E82" s="349"/>
      <c r="F82" s="337">
        <v>3</v>
      </c>
      <c r="G82" s="1445" t="s">
        <v>109</v>
      </c>
      <c r="H82" s="45">
        <v>1</v>
      </c>
      <c r="I82" s="39" t="s">
        <v>47</v>
      </c>
      <c r="J82" s="10">
        <v>110000000</v>
      </c>
      <c r="K82" s="67">
        <f>J82*H82</f>
        <v>110000000</v>
      </c>
      <c r="L82" s="66">
        <f>K82-M82</f>
        <v>100000000</v>
      </c>
      <c r="M82" s="67">
        <f>K82/11</f>
        <v>10000000</v>
      </c>
      <c r="N82" s="2" t="s">
        <v>107</v>
      </c>
      <c r="O82" s="2"/>
    </row>
    <row r="83" spans="1:15" x14ac:dyDescent="0.25">
      <c r="A83" s="2"/>
      <c r="B83" s="337"/>
      <c r="C83" s="351"/>
      <c r="D83" s="338"/>
      <c r="E83" s="349"/>
      <c r="F83" s="337"/>
      <c r="G83" s="1445"/>
      <c r="H83" s="45"/>
      <c r="I83" s="39"/>
      <c r="J83" s="10"/>
      <c r="K83" s="12"/>
      <c r="L83" s="10"/>
      <c r="M83" s="12"/>
      <c r="N83" s="2"/>
      <c r="O83" s="2"/>
    </row>
    <row r="84" spans="1:15" x14ac:dyDescent="0.25">
      <c r="A84" s="2"/>
      <c r="B84" s="337"/>
      <c r="C84" s="351"/>
      <c r="D84" s="338"/>
      <c r="E84" s="349"/>
      <c r="F84" s="337"/>
      <c r="G84" s="346"/>
      <c r="H84" s="45"/>
      <c r="I84" s="39"/>
      <c r="J84" s="10"/>
      <c r="K84" s="12"/>
      <c r="L84" s="10"/>
      <c r="M84" s="12"/>
      <c r="N84" s="2"/>
      <c r="O84" s="2"/>
    </row>
    <row r="85" spans="1:15" ht="15" customHeight="1" x14ac:dyDescent="0.25">
      <c r="A85" s="2"/>
      <c r="B85" s="337" t="s">
        <v>110</v>
      </c>
      <c r="C85" s="351"/>
      <c r="D85" s="338"/>
      <c r="E85" s="349"/>
      <c r="F85" s="337">
        <v>1</v>
      </c>
      <c r="G85" s="1437" t="s">
        <v>111</v>
      </c>
      <c r="H85" s="45">
        <v>8</v>
      </c>
      <c r="I85" s="39" t="s">
        <v>47</v>
      </c>
      <c r="J85" s="10">
        <v>5000000</v>
      </c>
      <c r="K85" s="67">
        <f>J85*H85</f>
        <v>40000000</v>
      </c>
      <c r="L85" s="66">
        <f>K85-M85</f>
        <v>36363636.363636367</v>
      </c>
      <c r="M85" s="67">
        <f>K85/11</f>
        <v>3636363.6363636362</v>
      </c>
      <c r="N85" s="1473" t="s">
        <v>112</v>
      </c>
      <c r="O85" s="2"/>
    </row>
    <row r="86" spans="1:15" x14ac:dyDescent="0.25">
      <c r="A86" s="2"/>
      <c r="B86" s="337"/>
      <c r="C86" s="351"/>
      <c r="D86" s="338"/>
      <c r="E86" s="349"/>
      <c r="F86" s="337"/>
      <c r="G86" s="1437"/>
      <c r="H86" s="45"/>
      <c r="I86" s="39"/>
      <c r="J86" s="10"/>
      <c r="K86" s="12"/>
      <c r="L86" s="10"/>
      <c r="M86" s="12"/>
      <c r="N86" s="1473"/>
      <c r="O86" s="2"/>
    </row>
    <row r="87" spans="1:15" x14ac:dyDescent="0.25">
      <c r="A87" s="2"/>
      <c r="B87" s="337"/>
      <c r="C87" s="351"/>
      <c r="D87" s="338"/>
      <c r="E87" s="349"/>
      <c r="F87" s="337"/>
      <c r="G87" s="338"/>
      <c r="H87" s="45"/>
      <c r="I87" s="39"/>
      <c r="J87" s="10"/>
      <c r="K87" s="12"/>
      <c r="L87" s="10"/>
      <c r="M87" s="12"/>
      <c r="N87" s="1473"/>
      <c r="O87" s="2"/>
    </row>
    <row r="88" spans="1:15" x14ac:dyDescent="0.25">
      <c r="A88" s="2"/>
      <c r="B88" s="337"/>
      <c r="C88" s="351"/>
      <c r="D88" s="338"/>
      <c r="E88" s="349"/>
      <c r="F88" s="337">
        <v>2</v>
      </c>
      <c r="G88" s="1437" t="s">
        <v>113</v>
      </c>
      <c r="H88" s="45">
        <v>5</v>
      </c>
      <c r="I88" s="39" t="s">
        <v>47</v>
      </c>
      <c r="J88" s="10">
        <v>50000000</v>
      </c>
      <c r="K88" s="67">
        <f>J88*H88</f>
        <v>250000000</v>
      </c>
      <c r="L88" s="66">
        <f>K88-M88</f>
        <v>227272727.27272728</v>
      </c>
      <c r="M88" s="67">
        <f>K88/11</f>
        <v>22727272.727272727</v>
      </c>
      <c r="N88" s="1476" t="s">
        <v>114</v>
      </c>
      <c r="O88" s="2"/>
    </row>
    <row r="89" spans="1:15" x14ac:dyDescent="0.25">
      <c r="A89" s="2"/>
      <c r="B89" s="337"/>
      <c r="C89" s="351"/>
      <c r="D89" s="338"/>
      <c r="E89" s="349"/>
      <c r="F89" s="337"/>
      <c r="G89" s="1437"/>
      <c r="H89" s="45"/>
      <c r="I89" s="39"/>
      <c r="J89" s="10"/>
      <c r="K89" s="12"/>
      <c r="L89" s="10"/>
      <c r="M89" s="12"/>
      <c r="N89" s="1476"/>
      <c r="O89" s="2"/>
    </row>
    <row r="90" spans="1:15" x14ac:dyDescent="0.25">
      <c r="A90" s="2"/>
      <c r="B90" s="337"/>
      <c r="C90" s="351"/>
      <c r="D90" s="338"/>
      <c r="E90" s="349"/>
      <c r="F90" s="337"/>
      <c r="G90" s="338"/>
      <c r="H90" s="45"/>
      <c r="I90" s="39"/>
      <c r="J90" s="10"/>
      <c r="K90" s="12"/>
      <c r="L90" s="10"/>
      <c r="M90" s="12"/>
      <c r="N90" s="1476"/>
      <c r="O90" s="2"/>
    </row>
    <row r="91" spans="1:15" x14ac:dyDescent="0.25">
      <c r="A91" s="2"/>
      <c r="B91" s="337"/>
      <c r="C91" s="351"/>
      <c r="D91" s="338"/>
      <c r="E91" s="349"/>
      <c r="F91" s="337"/>
      <c r="G91" s="338"/>
      <c r="H91" s="45"/>
      <c r="I91" s="39"/>
      <c r="J91" s="10"/>
      <c r="K91" s="12"/>
      <c r="L91" s="10"/>
      <c r="M91" s="12"/>
      <c r="N91" s="1476"/>
      <c r="O91" s="2"/>
    </row>
    <row r="92" spans="1:15" x14ac:dyDescent="0.25">
      <c r="A92" s="2"/>
      <c r="B92" s="337"/>
      <c r="C92" s="351"/>
      <c r="D92" s="338"/>
      <c r="E92" s="349"/>
      <c r="F92" s="337">
        <v>3</v>
      </c>
      <c r="G92" s="338" t="s">
        <v>115</v>
      </c>
      <c r="H92" s="45">
        <v>170</v>
      </c>
      <c r="I92" s="39" t="s">
        <v>116</v>
      </c>
      <c r="J92" s="10">
        <v>1000000</v>
      </c>
      <c r="K92" s="67">
        <f>J92*H92</f>
        <v>170000000</v>
      </c>
      <c r="L92" s="66">
        <f>K92-M92</f>
        <v>154545454.54545453</v>
      </c>
      <c r="M92" s="67">
        <f>K92/11</f>
        <v>15454545.454545455</v>
      </c>
      <c r="N92" s="1476" t="s">
        <v>117</v>
      </c>
      <c r="O92" s="2"/>
    </row>
    <row r="93" spans="1:15" x14ac:dyDescent="0.25">
      <c r="A93" s="2"/>
      <c r="B93" s="337"/>
      <c r="C93" s="351"/>
      <c r="D93" s="338"/>
      <c r="E93" s="349"/>
      <c r="F93" s="337"/>
      <c r="G93" s="338"/>
      <c r="H93" s="45"/>
      <c r="I93" s="39"/>
      <c r="J93" s="10"/>
      <c r="K93" s="67"/>
      <c r="L93" s="66"/>
      <c r="M93" s="67"/>
      <c r="N93" s="1476"/>
      <c r="O93" s="2"/>
    </row>
    <row r="94" spans="1:15" x14ac:dyDescent="0.25">
      <c r="A94" s="2"/>
      <c r="B94" s="337"/>
      <c r="C94" s="351"/>
      <c r="D94" s="338"/>
      <c r="E94" s="349"/>
      <c r="F94" s="337"/>
      <c r="G94" s="338"/>
      <c r="H94" s="45"/>
      <c r="I94" s="39"/>
      <c r="J94" s="10"/>
      <c r="K94" s="67"/>
      <c r="L94" s="66"/>
      <c r="M94" s="67"/>
      <c r="N94" s="1476"/>
      <c r="O94" s="2"/>
    </row>
    <row r="95" spans="1:15" ht="45" x14ac:dyDescent="0.25">
      <c r="A95" s="2"/>
      <c r="B95" s="337"/>
      <c r="C95" s="351"/>
      <c r="D95" s="338"/>
      <c r="E95" s="349"/>
      <c r="F95" s="69">
        <v>4</v>
      </c>
      <c r="G95" s="63" t="s">
        <v>118</v>
      </c>
      <c r="H95" s="52">
        <v>4</v>
      </c>
      <c r="I95" s="53" t="s">
        <v>47</v>
      </c>
      <c r="J95" s="70">
        <v>15000000</v>
      </c>
      <c r="K95" s="71">
        <f>J95*H95</f>
        <v>60000000</v>
      </c>
      <c r="L95" s="70">
        <f>K95-M95</f>
        <v>54545454.545454547</v>
      </c>
      <c r="M95" s="71">
        <f>K95/11</f>
        <v>5454545.4545454541</v>
      </c>
      <c r="N95" s="51" t="s">
        <v>119</v>
      </c>
      <c r="O95" s="2"/>
    </row>
    <row r="96" spans="1:15" x14ac:dyDescent="0.25">
      <c r="A96" s="2"/>
      <c r="B96" s="1406" t="s">
        <v>120</v>
      </c>
      <c r="C96" s="1407"/>
      <c r="D96" s="1408"/>
      <c r="E96" s="349"/>
      <c r="F96" s="337"/>
      <c r="G96" s="338"/>
      <c r="H96" s="45"/>
      <c r="I96" s="39"/>
      <c r="J96" s="10"/>
      <c r="K96" s="67"/>
      <c r="L96" s="66"/>
      <c r="M96" s="67"/>
      <c r="N96" s="348"/>
      <c r="O96" s="2"/>
    </row>
    <row r="97" spans="1:15" x14ac:dyDescent="0.25">
      <c r="A97" s="2"/>
      <c r="B97" s="1406"/>
      <c r="C97" s="1407"/>
      <c r="D97" s="1408"/>
      <c r="E97" s="349"/>
      <c r="F97" s="337"/>
      <c r="G97" s="338"/>
      <c r="H97" s="45"/>
      <c r="I97" s="39"/>
      <c r="J97" s="10"/>
      <c r="K97" s="67"/>
      <c r="L97" s="66"/>
      <c r="M97" s="67"/>
      <c r="N97" s="348"/>
      <c r="O97" s="2"/>
    </row>
    <row r="98" spans="1:15" ht="30" x14ac:dyDescent="0.25">
      <c r="A98" s="2"/>
      <c r="B98" s="340" t="s">
        <v>121</v>
      </c>
      <c r="C98" s="341"/>
      <c r="D98" s="342"/>
      <c r="E98" s="348"/>
      <c r="F98" s="340">
        <v>1</v>
      </c>
      <c r="G98" s="342" t="s">
        <v>122</v>
      </c>
      <c r="H98" s="52">
        <v>10</v>
      </c>
      <c r="I98" s="53" t="s">
        <v>47</v>
      </c>
      <c r="J98" s="70">
        <v>15000000</v>
      </c>
      <c r="K98" s="71">
        <f>J98*H98</f>
        <v>150000000</v>
      </c>
      <c r="L98" s="70">
        <f>K98-M98</f>
        <v>136363636.36363637</v>
      </c>
      <c r="M98" s="71">
        <f>K98/11</f>
        <v>13636363.636363637</v>
      </c>
      <c r="N98" s="348" t="s">
        <v>123</v>
      </c>
      <c r="O98" s="2"/>
    </row>
    <row r="99" spans="1:15" ht="45" x14ac:dyDescent="0.25">
      <c r="A99" s="2"/>
      <c r="B99" s="337"/>
      <c r="C99" s="351"/>
      <c r="D99" s="338"/>
      <c r="E99" s="349"/>
      <c r="F99" s="340">
        <v>2</v>
      </c>
      <c r="G99" s="342" t="s">
        <v>124</v>
      </c>
      <c r="H99" s="52">
        <v>100</v>
      </c>
      <c r="I99" s="53" t="s">
        <v>42</v>
      </c>
      <c r="J99" s="70">
        <v>200000</v>
      </c>
      <c r="K99" s="71">
        <f>J99*H99</f>
        <v>20000000</v>
      </c>
      <c r="L99" s="70">
        <f>K99-M99</f>
        <v>18181818.181818184</v>
      </c>
      <c r="M99" s="71">
        <f>K99/11</f>
        <v>1818181.8181818181</v>
      </c>
      <c r="N99" s="348" t="s">
        <v>125</v>
      </c>
      <c r="O99" s="2"/>
    </row>
    <row r="100" spans="1:15" x14ac:dyDescent="0.25">
      <c r="A100" s="2"/>
      <c r="B100" s="337"/>
      <c r="C100" s="351"/>
      <c r="D100" s="338"/>
      <c r="E100" s="349"/>
      <c r="F100" s="337"/>
      <c r="G100" s="338"/>
      <c r="H100" s="45"/>
      <c r="I100" s="39"/>
      <c r="J100" s="10"/>
      <c r="K100" s="67"/>
      <c r="L100" s="66"/>
      <c r="M100" s="67"/>
      <c r="N100" s="348"/>
      <c r="O100" s="2"/>
    </row>
    <row r="101" spans="1:15" x14ac:dyDescent="0.25">
      <c r="A101" s="2"/>
      <c r="B101" s="350" t="s">
        <v>126</v>
      </c>
      <c r="C101" s="351"/>
      <c r="D101" s="338"/>
      <c r="E101" s="349"/>
      <c r="F101" s="337"/>
      <c r="G101" s="338"/>
      <c r="H101" s="45"/>
      <c r="I101" s="39"/>
      <c r="J101" s="10"/>
      <c r="K101" s="67"/>
      <c r="L101" s="66"/>
      <c r="M101" s="67"/>
      <c r="N101" s="348"/>
      <c r="O101" s="2"/>
    </row>
    <row r="102" spans="1:15" x14ac:dyDescent="0.25">
      <c r="A102" s="2"/>
      <c r="B102" s="1435" t="s">
        <v>127</v>
      </c>
      <c r="C102" s="1436"/>
      <c r="D102" s="1437"/>
      <c r="E102" s="349"/>
      <c r="F102" s="337">
        <v>1</v>
      </c>
      <c r="G102" s="1445" t="s">
        <v>128</v>
      </c>
      <c r="H102" s="45">
        <v>2</v>
      </c>
      <c r="I102" s="39" t="s">
        <v>47</v>
      </c>
      <c r="J102" s="10">
        <v>15000000</v>
      </c>
      <c r="K102" s="73">
        <f>J102*H102</f>
        <v>30000000</v>
      </c>
      <c r="L102" s="72">
        <f>K102-M102</f>
        <v>27272727.272727273</v>
      </c>
      <c r="M102" s="73">
        <f>K102/11</f>
        <v>2727272.7272727271</v>
      </c>
      <c r="N102" s="348" t="s">
        <v>129</v>
      </c>
      <c r="O102" s="2"/>
    </row>
    <row r="103" spans="1:15" x14ac:dyDescent="0.25">
      <c r="A103" s="2"/>
      <c r="B103" s="1435"/>
      <c r="C103" s="1436"/>
      <c r="D103" s="1437"/>
      <c r="E103" s="349"/>
      <c r="F103" s="337"/>
      <c r="G103" s="1445"/>
      <c r="H103" s="45"/>
      <c r="I103" s="39"/>
      <c r="J103" s="10"/>
      <c r="K103" s="67"/>
      <c r="L103" s="66"/>
      <c r="M103" s="67"/>
      <c r="N103" s="348"/>
      <c r="O103" s="2"/>
    </row>
    <row r="104" spans="1:15" x14ac:dyDescent="0.25">
      <c r="A104" s="2"/>
      <c r="B104" s="337"/>
      <c r="C104" s="351"/>
      <c r="D104" s="338"/>
      <c r="E104" s="349"/>
      <c r="F104" s="337">
        <v>2</v>
      </c>
      <c r="G104" s="1445" t="s">
        <v>130</v>
      </c>
      <c r="H104" s="45">
        <v>1</v>
      </c>
      <c r="I104" s="39" t="s">
        <v>47</v>
      </c>
      <c r="J104" s="10">
        <v>100000000</v>
      </c>
      <c r="K104" s="73">
        <f>J104*H104</f>
        <v>100000000</v>
      </c>
      <c r="L104" s="72">
        <f>K104-M104</f>
        <v>90909090.909090906</v>
      </c>
      <c r="M104" s="73">
        <f>K104/11</f>
        <v>9090909.0909090918</v>
      </c>
      <c r="N104" s="348" t="s">
        <v>129</v>
      </c>
      <c r="O104" s="2"/>
    </row>
    <row r="105" spans="1:15" x14ac:dyDescent="0.25">
      <c r="A105" s="2"/>
      <c r="B105" s="337"/>
      <c r="C105" s="351"/>
      <c r="D105" s="338"/>
      <c r="E105" s="349"/>
      <c r="F105" s="337"/>
      <c r="G105" s="1445"/>
      <c r="H105" s="45"/>
      <c r="I105" s="39"/>
      <c r="J105" s="10"/>
      <c r="K105" s="67"/>
      <c r="L105" s="66"/>
      <c r="M105" s="67"/>
      <c r="N105" s="348"/>
      <c r="O105" s="2"/>
    </row>
    <row r="106" spans="1:15" x14ac:dyDescent="0.25">
      <c r="A106" s="2"/>
      <c r="B106" s="337"/>
      <c r="C106" s="351"/>
      <c r="D106" s="338"/>
      <c r="E106" s="349"/>
      <c r="F106" s="337">
        <v>3</v>
      </c>
      <c r="G106" s="1445" t="s">
        <v>131</v>
      </c>
      <c r="H106" s="45">
        <v>1</v>
      </c>
      <c r="I106" s="39" t="s">
        <v>47</v>
      </c>
      <c r="J106" s="10">
        <v>60000000</v>
      </c>
      <c r="K106" s="73">
        <f>J106*H106</f>
        <v>60000000</v>
      </c>
      <c r="L106" s="72">
        <f>K106-M106</f>
        <v>54545454.545454547</v>
      </c>
      <c r="M106" s="73">
        <f>K106/11</f>
        <v>5454545.4545454541</v>
      </c>
      <c r="N106" s="348" t="s">
        <v>129</v>
      </c>
      <c r="O106" s="2"/>
    </row>
    <row r="107" spans="1:15" x14ac:dyDescent="0.25">
      <c r="A107" s="2"/>
      <c r="B107" s="337"/>
      <c r="C107" s="351"/>
      <c r="D107" s="338"/>
      <c r="E107" s="349"/>
      <c r="F107" s="337"/>
      <c r="G107" s="1445"/>
      <c r="H107" s="45"/>
      <c r="I107" s="39"/>
      <c r="J107" s="10"/>
      <c r="K107" s="67"/>
      <c r="L107" s="66"/>
      <c r="M107" s="67"/>
      <c r="N107" s="2"/>
      <c r="O107" s="2"/>
    </row>
    <row r="108" spans="1:15" x14ac:dyDescent="0.25">
      <c r="A108" s="2"/>
      <c r="B108" s="350" t="s">
        <v>126</v>
      </c>
      <c r="C108" s="351"/>
      <c r="D108" s="338"/>
      <c r="E108" s="349"/>
      <c r="F108" s="337"/>
      <c r="G108" s="338"/>
      <c r="H108" s="45"/>
      <c r="I108" s="39"/>
      <c r="J108" s="10"/>
      <c r="K108" s="67"/>
      <c r="L108" s="66"/>
      <c r="M108" s="67"/>
      <c r="N108" s="2"/>
      <c r="O108" s="2"/>
    </row>
    <row r="109" spans="1:15" x14ac:dyDescent="0.25">
      <c r="A109" s="2"/>
      <c r="B109" s="337" t="s">
        <v>132</v>
      </c>
      <c r="C109" s="351"/>
      <c r="D109" s="338"/>
      <c r="E109" s="349"/>
      <c r="F109" s="337">
        <v>1</v>
      </c>
      <c r="G109" s="1437" t="s">
        <v>133</v>
      </c>
      <c r="H109" s="45">
        <v>1</v>
      </c>
      <c r="I109" s="39" t="s">
        <v>47</v>
      </c>
      <c r="J109" s="10">
        <v>75000000</v>
      </c>
      <c r="K109" s="73">
        <f>J109*H109</f>
        <v>75000000</v>
      </c>
      <c r="L109" s="72">
        <f>K109-M109</f>
        <v>68181818.181818187</v>
      </c>
      <c r="M109" s="73">
        <f>K109/11</f>
        <v>6818181.8181818184</v>
      </c>
      <c r="N109" s="348" t="s">
        <v>129</v>
      </c>
      <c r="O109" s="2"/>
    </row>
    <row r="110" spans="1:15" x14ac:dyDescent="0.25">
      <c r="A110" s="2"/>
      <c r="B110" s="337"/>
      <c r="C110" s="351"/>
      <c r="D110" s="338"/>
      <c r="E110" s="349"/>
      <c r="F110" s="337"/>
      <c r="G110" s="1437"/>
      <c r="H110" s="45"/>
      <c r="I110" s="39"/>
      <c r="J110" s="10"/>
      <c r="K110" s="67"/>
      <c r="L110" s="66"/>
      <c r="M110" s="67"/>
      <c r="N110" s="2"/>
      <c r="O110" s="2"/>
    </row>
    <row r="111" spans="1:15" x14ac:dyDescent="0.25">
      <c r="A111" s="2"/>
      <c r="B111" s="337"/>
      <c r="C111" s="351"/>
      <c r="D111" s="338"/>
      <c r="E111" s="349"/>
      <c r="F111" s="337"/>
      <c r="G111" s="345"/>
      <c r="H111" s="45"/>
      <c r="I111" s="39"/>
      <c r="J111" s="10"/>
      <c r="K111" s="67"/>
      <c r="L111" s="66"/>
      <c r="M111" s="67"/>
      <c r="N111" s="2"/>
      <c r="O111" s="2"/>
    </row>
    <row r="112" spans="1:15" ht="45" x14ac:dyDescent="0.25">
      <c r="A112" s="2"/>
      <c r="B112" s="1417" t="s">
        <v>134</v>
      </c>
      <c r="C112" s="1418"/>
      <c r="D112" s="1419"/>
      <c r="E112" s="349" t="s">
        <v>135</v>
      </c>
      <c r="F112" s="340">
        <v>1</v>
      </c>
      <c r="G112" s="345" t="s">
        <v>136</v>
      </c>
      <c r="H112" s="52">
        <v>3</v>
      </c>
      <c r="I112" s="53" t="s">
        <v>42</v>
      </c>
      <c r="J112" s="54">
        <v>150000000</v>
      </c>
      <c r="K112" s="67">
        <f>J112*H112</f>
        <v>450000000</v>
      </c>
      <c r="L112" s="66">
        <f>K112-M112</f>
        <v>409090909.09090912</v>
      </c>
      <c r="M112" s="67">
        <f>K112/11</f>
        <v>40909090.909090906</v>
      </c>
      <c r="N112" s="2"/>
      <c r="O112" s="2"/>
    </row>
    <row r="113" spans="1:15" x14ac:dyDescent="0.25">
      <c r="A113" s="2"/>
      <c r="B113" s="1417"/>
      <c r="C113" s="1418"/>
      <c r="D113" s="1419"/>
      <c r="E113" s="349"/>
      <c r="F113" s="340">
        <v>2</v>
      </c>
      <c r="G113" s="345" t="s">
        <v>137</v>
      </c>
      <c r="H113" s="52">
        <v>3</v>
      </c>
      <c r="I113" s="53" t="s">
        <v>42</v>
      </c>
      <c r="J113" s="54">
        <v>115000000</v>
      </c>
      <c r="K113" s="67">
        <f t="shared" ref="K113:K116" si="3">J113*H113</f>
        <v>345000000</v>
      </c>
      <c r="L113" s="66">
        <f t="shared" ref="L113:L116" si="4">K113-M113</f>
        <v>313636363.63636363</v>
      </c>
      <c r="M113" s="67">
        <f t="shared" ref="M113:M116" si="5">K113/11</f>
        <v>31363636.363636363</v>
      </c>
      <c r="N113" s="2"/>
      <c r="O113" s="2"/>
    </row>
    <row r="114" spans="1:15" x14ac:dyDescent="0.25">
      <c r="A114" s="2"/>
      <c r="B114" s="337"/>
      <c r="C114" s="351"/>
      <c r="D114" s="338"/>
      <c r="E114" s="349"/>
      <c r="F114" s="340">
        <v>3</v>
      </c>
      <c r="G114" s="345" t="s">
        <v>138</v>
      </c>
      <c r="H114" s="52">
        <v>2</v>
      </c>
      <c r="I114" s="53" t="s">
        <v>42</v>
      </c>
      <c r="J114" s="54">
        <v>150000000</v>
      </c>
      <c r="K114" s="67">
        <f t="shared" si="3"/>
        <v>300000000</v>
      </c>
      <c r="L114" s="66">
        <f t="shared" si="4"/>
        <v>272727272.72727275</v>
      </c>
      <c r="M114" s="67">
        <f t="shared" si="5"/>
        <v>27272727.272727273</v>
      </c>
      <c r="N114" s="2"/>
      <c r="O114" s="2"/>
    </row>
    <row r="115" spans="1:15" x14ac:dyDescent="0.25">
      <c r="A115" s="2"/>
      <c r="B115" s="337"/>
      <c r="C115" s="351"/>
      <c r="D115" s="338"/>
      <c r="E115" s="349"/>
      <c r="F115" s="340">
        <v>4</v>
      </c>
      <c r="G115" s="345" t="s">
        <v>139</v>
      </c>
      <c r="H115" s="52">
        <v>5</v>
      </c>
      <c r="I115" s="53" t="s">
        <v>42</v>
      </c>
      <c r="J115" s="54">
        <v>42500000</v>
      </c>
      <c r="K115" s="67">
        <f t="shared" si="3"/>
        <v>212500000</v>
      </c>
      <c r="L115" s="66">
        <f t="shared" si="4"/>
        <v>193181818.18181819</v>
      </c>
      <c r="M115" s="67">
        <f t="shared" si="5"/>
        <v>19318181.818181816</v>
      </c>
      <c r="N115" s="2"/>
      <c r="O115" s="2"/>
    </row>
    <row r="116" spans="1:15" ht="30" x14ac:dyDescent="0.25">
      <c r="A116" s="2"/>
      <c r="B116" s="337"/>
      <c r="C116" s="351"/>
      <c r="D116" s="338"/>
      <c r="E116" s="349"/>
      <c r="F116" s="340">
        <v>5</v>
      </c>
      <c r="G116" s="345" t="s">
        <v>140</v>
      </c>
      <c r="H116" s="52">
        <v>17</v>
      </c>
      <c r="I116" s="53" t="s">
        <v>42</v>
      </c>
      <c r="J116" s="54">
        <v>25000000</v>
      </c>
      <c r="K116" s="67">
        <f t="shared" si="3"/>
        <v>425000000</v>
      </c>
      <c r="L116" s="66">
        <f t="shared" si="4"/>
        <v>386363636.36363637</v>
      </c>
      <c r="M116" s="67">
        <f t="shared" si="5"/>
        <v>38636363.636363633</v>
      </c>
      <c r="N116" s="2"/>
      <c r="O116" s="2"/>
    </row>
    <row r="117" spans="1:15" x14ac:dyDescent="0.25">
      <c r="A117" s="3"/>
      <c r="B117" s="1409" t="s">
        <v>9</v>
      </c>
      <c r="C117" s="1410"/>
      <c r="D117" s="1410"/>
      <c r="E117" s="1410"/>
      <c r="F117" s="1410"/>
      <c r="G117" s="1411"/>
      <c r="H117" s="343"/>
      <c r="I117" s="84"/>
      <c r="J117" s="85"/>
      <c r="K117" s="87">
        <f>SUM(K10:K116)</f>
        <v>6639500000</v>
      </c>
      <c r="L117" s="87">
        <f>SUM(L10:L116)</f>
        <v>6035909090.9090919</v>
      </c>
      <c r="M117" s="87">
        <f>SUM(M10:M116)</f>
        <v>603590909.090909</v>
      </c>
      <c r="N117" s="86"/>
      <c r="O117" s="86"/>
    </row>
    <row r="121" spans="1:15" ht="18.75" customHeight="1" x14ac:dyDescent="0.3">
      <c r="K121" s="81" t="s">
        <v>144</v>
      </c>
    </row>
    <row r="123" spans="1:15" ht="18.75" x14ac:dyDescent="0.3">
      <c r="D123" s="1484"/>
      <c r="E123" s="1484"/>
      <c r="F123" s="81"/>
      <c r="G123" s="81"/>
      <c r="H123" s="347"/>
      <c r="I123" s="347"/>
      <c r="J123" s="83"/>
      <c r="K123" s="1482" t="s">
        <v>145</v>
      </c>
      <c r="L123" s="1482"/>
      <c r="M123" s="81"/>
    </row>
    <row r="124" spans="1:15" ht="18.75" x14ac:dyDescent="0.3">
      <c r="D124" s="1484"/>
      <c r="E124" s="1484"/>
      <c r="F124" s="81"/>
      <c r="G124" s="81"/>
      <c r="H124" s="347"/>
      <c r="I124" s="347"/>
      <c r="J124" s="83"/>
      <c r="K124" s="1482" t="s">
        <v>146</v>
      </c>
      <c r="L124" s="1482"/>
      <c r="M124" s="81"/>
    </row>
    <row r="125" spans="1:15" ht="18.75" x14ac:dyDescent="0.3">
      <c r="D125" s="1483"/>
      <c r="E125" s="1483"/>
      <c r="F125" s="81"/>
      <c r="G125" s="81"/>
      <c r="H125" s="347"/>
      <c r="I125" s="347"/>
      <c r="J125" s="83"/>
      <c r="K125" s="81"/>
      <c r="L125" s="81"/>
      <c r="M125" s="81"/>
    </row>
    <row r="126" spans="1:15" ht="18.75" x14ac:dyDescent="0.3">
      <c r="D126" s="1483"/>
      <c r="E126" s="1483"/>
      <c r="F126" s="81"/>
      <c r="G126" s="81"/>
      <c r="H126" s="347"/>
      <c r="I126" s="347"/>
      <c r="J126" s="83"/>
      <c r="K126" s="81"/>
      <c r="L126" s="81"/>
      <c r="M126" s="81"/>
    </row>
    <row r="127" spans="1:15" ht="18.75" x14ac:dyDescent="0.3">
      <c r="D127" s="1483"/>
      <c r="E127" s="1483"/>
      <c r="F127" s="81"/>
      <c r="G127" s="81"/>
      <c r="H127" s="347"/>
      <c r="I127" s="347"/>
      <c r="J127" s="83"/>
      <c r="K127" s="81"/>
      <c r="L127" s="81"/>
      <c r="M127" s="81"/>
    </row>
    <row r="128" spans="1:15" ht="18.75" x14ac:dyDescent="0.3">
      <c r="D128" s="1483"/>
      <c r="E128" s="1483"/>
      <c r="F128" s="81"/>
      <c r="G128" s="81"/>
      <c r="H128" s="347"/>
      <c r="I128" s="347"/>
      <c r="J128" s="83"/>
      <c r="K128" s="81"/>
      <c r="L128" s="81"/>
      <c r="M128" s="81"/>
    </row>
    <row r="129" spans="4:13" ht="18.75" x14ac:dyDescent="0.3">
      <c r="D129" s="1483"/>
      <c r="E129" s="1483"/>
      <c r="F129" s="81"/>
      <c r="G129" s="81"/>
      <c r="H129" s="347"/>
      <c r="I129" s="347"/>
      <c r="J129" s="83"/>
      <c r="K129" s="1395" t="s">
        <v>142</v>
      </c>
      <c r="L129" s="1395"/>
      <c r="M129" s="81"/>
    </row>
    <row r="130" spans="4:13" ht="18.75" x14ac:dyDescent="0.3">
      <c r="D130" s="1483"/>
      <c r="E130" s="1483"/>
      <c r="F130" s="81"/>
      <c r="G130" s="81"/>
      <c r="H130" s="347"/>
      <c r="I130" s="347"/>
      <c r="J130" s="83"/>
      <c r="K130" s="1405" t="s">
        <v>143</v>
      </c>
      <c r="L130" s="1405"/>
      <c r="M130" s="81"/>
    </row>
    <row r="131" spans="4:13" ht="18.75" x14ac:dyDescent="0.3">
      <c r="D131" s="1483"/>
      <c r="E131" s="1483"/>
      <c r="F131" s="81"/>
      <c r="G131" s="81"/>
      <c r="H131" s="347"/>
      <c r="I131" s="347"/>
      <c r="J131" s="83"/>
      <c r="K131" s="81"/>
      <c r="L131" s="81"/>
      <c r="M131" s="81"/>
    </row>
    <row r="132" spans="4:13" ht="18.75" x14ac:dyDescent="0.3">
      <c r="D132" s="1483"/>
      <c r="E132" s="1483"/>
      <c r="F132" s="81"/>
      <c r="G132" s="81"/>
      <c r="H132" s="347"/>
      <c r="I132" s="347"/>
      <c r="J132" s="83"/>
      <c r="K132" s="81"/>
      <c r="L132" s="81"/>
      <c r="M132" s="81"/>
    </row>
  </sheetData>
  <mergeCells count="91">
    <mergeCell ref="D129:D130"/>
    <mergeCell ref="E129:E130"/>
    <mergeCell ref="K129:L129"/>
    <mergeCell ref="K130:L130"/>
    <mergeCell ref="D131:D132"/>
    <mergeCell ref="E131:E132"/>
    <mergeCell ref="K123:L123"/>
    <mergeCell ref="K124:L124"/>
    <mergeCell ref="D125:D126"/>
    <mergeCell ref="E125:E126"/>
    <mergeCell ref="D127:D128"/>
    <mergeCell ref="E127:E128"/>
    <mergeCell ref="D123:E124"/>
    <mergeCell ref="G104:G105"/>
    <mergeCell ref="G106:G107"/>
    <mergeCell ref="G109:G110"/>
    <mergeCell ref="B112:D113"/>
    <mergeCell ref="B117:G117"/>
    <mergeCell ref="G88:G89"/>
    <mergeCell ref="N88:N91"/>
    <mergeCell ref="N92:N94"/>
    <mergeCell ref="B96:D97"/>
    <mergeCell ref="B102:D103"/>
    <mergeCell ref="G102:G103"/>
    <mergeCell ref="N85:N87"/>
    <mergeCell ref="G53:G54"/>
    <mergeCell ref="G55:G56"/>
    <mergeCell ref="G57:G59"/>
    <mergeCell ref="G60:G62"/>
    <mergeCell ref="G75:G76"/>
    <mergeCell ref="G78:G79"/>
    <mergeCell ref="G80:G81"/>
    <mergeCell ref="G82:G83"/>
    <mergeCell ref="G85:G86"/>
    <mergeCell ref="B72:D73"/>
    <mergeCell ref="F72:G73"/>
    <mergeCell ref="B34:D34"/>
    <mergeCell ref="F36:F38"/>
    <mergeCell ref="G36:G38"/>
    <mergeCell ref="F22:G22"/>
    <mergeCell ref="F23:G23"/>
    <mergeCell ref="N42:N43"/>
    <mergeCell ref="B44:D45"/>
    <mergeCell ref="G51:G52"/>
    <mergeCell ref="B25:D26"/>
    <mergeCell ref="E25:E27"/>
    <mergeCell ref="F25:G26"/>
    <mergeCell ref="N25:N28"/>
    <mergeCell ref="B29:D30"/>
    <mergeCell ref="E29:E32"/>
    <mergeCell ref="G29:G30"/>
    <mergeCell ref="N30:N31"/>
    <mergeCell ref="B31:D31"/>
    <mergeCell ref="B32:D32"/>
    <mergeCell ref="H13:H14"/>
    <mergeCell ref="I13:I14"/>
    <mergeCell ref="B14:D14"/>
    <mergeCell ref="B15:D15"/>
    <mergeCell ref="B24:D24"/>
    <mergeCell ref="F24:G24"/>
    <mergeCell ref="B16:D16"/>
    <mergeCell ref="B17:D18"/>
    <mergeCell ref="E17:E20"/>
    <mergeCell ref="F17:G18"/>
    <mergeCell ref="B19:D19"/>
    <mergeCell ref="F19:G19"/>
    <mergeCell ref="B20:D20"/>
    <mergeCell ref="B21:D21"/>
    <mergeCell ref="F21:G21"/>
    <mergeCell ref="B22:D23"/>
    <mergeCell ref="B9:D9"/>
    <mergeCell ref="F9:G9"/>
    <mergeCell ref="B13:D13"/>
    <mergeCell ref="E13:E15"/>
    <mergeCell ref="F13:G14"/>
    <mergeCell ref="B10:D12"/>
    <mergeCell ref="F11:G11"/>
    <mergeCell ref="F12:G12"/>
    <mergeCell ref="A1:O1"/>
    <mergeCell ref="A2:O2"/>
    <mergeCell ref="A3:O3"/>
    <mergeCell ref="A7:A8"/>
    <mergeCell ref="B7:D8"/>
    <mergeCell ref="E7:E8"/>
    <mergeCell ref="F7:G8"/>
    <mergeCell ref="H7:I8"/>
    <mergeCell ref="J7:J8"/>
    <mergeCell ref="K7:K8"/>
    <mergeCell ref="L7:M7"/>
    <mergeCell ref="N7:N8"/>
    <mergeCell ref="O7:O8"/>
  </mergeCells>
  <pageMargins left="0.7" right="0.7" top="0.75" bottom="0.75" header="0.3" footer="0.3"/>
  <pageSetup paperSize="5" scale="7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82"/>
  <sheetViews>
    <sheetView view="pageBreakPreview" topLeftCell="A6" zoomScale="90" zoomScaleNormal="90" zoomScaleSheetLayoutView="90" workbookViewId="0">
      <pane ySplit="1065" topLeftCell="A5" activePane="bottomLeft"/>
      <selection activeCell="L6" sqref="L1:N1048576"/>
      <selection pane="bottomLeft" activeCell="E61" sqref="E61"/>
    </sheetView>
  </sheetViews>
  <sheetFormatPr defaultRowHeight="15" x14ac:dyDescent="0.25"/>
  <cols>
    <col min="1" max="1" width="3.5703125" customWidth="1"/>
    <col min="2" max="2" width="8.7109375" customWidth="1"/>
    <col min="3" max="3" width="2" customWidth="1"/>
    <col min="4" max="4" width="22.28515625" customWidth="1"/>
    <col min="5" max="5" width="18.7109375" customWidth="1"/>
    <col min="6" max="6" width="2.140625" bestFit="1" customWidth="1"/>
    <col min="7" max="7" width="28.140625" customWidth="1"/>
    <col min="8" max="8" width="8.28515625" style="37" customWidth="1"/>
    <col min="9" max="9" width="9.140625" style="37"/>
    <col min="10" max="10" width="14.7109375" style="8" customWidth="1"/>
    <col min="11" max="11" width="16.42578125" customWidth="1"/>
    <col min="12" max="12" width="17.28515625" hidden="1" customWidth="1"/>
    <col min="13" max="13" width="15.42578125" hidden="1" customWidth="1"/>
    <col min="14" max="14" width="17.42578125" hidden="1" customWidth="1"/>
    <col min="15" max="15" width="17.7109375" customWidth="1"/>
    <col min="16" max="16" width="12" customWidth="1"/>
    <col min="18" max="18" width="11" bestFit="1" customWidth="1"/>
    <col min="19" max="19" width="16.140625" bestFit="1" customWidth="1"/>
    <col min="20" max="20" width="10" bestFit="1" customWidth="1"/>
  </cols>
  <sheetData>
    <row r="1" spans="1:18" ht="25.5" x14ac:dyDescent="0.35">
      <c r="A1" s="1532" t="s">
        <v>307</v>
      </c>
      <c r="B1" s="1532"/>
      <c r="C1" s="1532"/>
      <c r="D1" s="1532"/>
      <c r="E1" s="1532"/>
      <c r="F1" s="1532"/>
      <c r="G1" s="1532"/>
      <c r="H1" s="1532"/>
      <c r="I1" s="1532"/>
      <c r="J1" s="1532"/>
      <c r="K1" s="1532"/>
      <c r="L1" s="1532"/>
      <c r="M1" s="1532"/>
      <c r="N1" s="1532"/>
      <c r="O1" s="1532"/>
      <c r="P1" s="1532"/>
    </row>
    <row r="2" spans="1:18" ht="25.5" x14ac:dyDescent="0.35">
      <c r="A2" s="366"/>
      <c r="B2" s="366"/>
      <c r="C2" s="366"/>
      <c r="D2" s="366"/>
      <c r="E2" s="366"/>
      <c r="F2" s="366"/>
      <c r="G2" s="366"/>
      <c r="H2" s="366"/>
      <c r="I2" s="366"/>
      <c r="J2" s="366"/>
      <c r="K2" s="366"/>
      <c r="L2" s="366"/>
      <c r="M2" s="366"/>
      <c r="N2" s="366"/>
      <c r="O2" s="366"/>
      <c r="P2" s="366"/>
    </row>
    <row r="3" spans="1:18" x14ac:dyDescent="0.25">
      <c r="A3" s="1533" t="s">
        <v>308</v>
      </c>
      <c r="B3" s="1533"/>
      <c r="C3" s="1533"/>
      <c r="D3" s="1533"/>
      <c r="E3" s="1533"/>
      <c r="F3" s="1533"/>
      <c r="G3" s="1533"/>
      <c r="H3" s="1533"/>
      <c r="I3" s="1533"/>
      <c r="J3" s="1533"/>
      <c r="K3" s="1533"/>
      <c r="L3" s="1533"/>
      <c r="M3" s="1533"/>
      <c r="N3" s="1533"/>
      <c r="O3" s="1533"/>
      <c r="P3" s="1533"/>
    </row>
    <row r="4" spans="1:18" ht="32.25" customHeight="1" x14ac:dyDescent="0.25">
      <c r="A4" s="1527" t="s">
        <v>3</v>
      </c>
      <c r="B4" s="1527" t="s">
        <v>4</v>
      </c>
      <c r="C4" s="1527"/>
      <c r="D4" s="1527"/>
      <c r="E4" s="1527" t="s">
        <v>5</v>
      </c>
      <c r="F4" s="1514" t="s">
        <v>6</v>
      </c>
      <c r="G4" s="1515"/>
      <c r="H4" s="1514" t="s">
        <v>7</v>
      </c>
      <c r="I4" s="1515"/>
      <c r="J4" s="1534" t="s">
        <v>8</v>
      </c>
      <c r="K4" s="1527" t="s">
        <v>9</v>
      </c>
      <c r="L4" s="1528" t="s">
        <v>10</v>
      </c>
      <c r="M4" s="1528"/>
      <c r="N4" s="1514" t="s">
        <v>306</v>
      </c>
      <c r="O4" s="1515"/>
      <c r="P4" s="1527" t="s">
        <v>211</v>
      </c>
    </row>
    <row r="5" spans="1:18" x14ac:dyDescent="0.25">
      <c r="A5" s="1527"/>
      <c r="B5" s="1527"/>
      <c r="C5" s="1527"/>
      <c r="D5" s="1527"/>
      <c r="E5" s="1527"/>
      <c r="F5" s="1516"/>
      <c r="G5" s="1517"/>
      <c r="H5" s="1516"/>
      <c r="I5" s="1517"/>
      <c r="J5" s="1534"/>
      <c r="K5" s="1527"/>
      <c r="L5" s="378" t="s">
        <v>11</v>
      </c>
      <c r="M5" s="378" t="s">
        <v>12</v>
      </c>
      <c r="N5" s="1516"/>
      <c r="O5" s="1517"/>
      <c r="P5" s="1527"/>
    </row>
    <row r="6" spans="1:18" x14ac:dyDescent="0.25">
      <c r="A6" s="379">
        <v>1</v>
      </c>
      <c r="B6" s="1529">
        <v>2</v>
      </c>
      <c r="C6" s="1529"/>
      <c r="D6" s="1529"/>
      <c r="E6" s="379">
        <v>3</v>
      </c>
      <c r="F6" s="1530">
        <v>4</v>
      </c>
      <c r="G6" s="1531"/>
      <c r="H6" s="380">
        <v>5</v>
      </c>
      <c r="I6" s="381">
        <v>6</v>
      </c>
      <c r="J6" s="382">
        <v>7</v>
      </c>
      <c r="K6" s="379">
        <v>8</v>
      </c>
      <c r="L6" s="379">
        <v>9</v>
      </c>
      <c r="M6" s="379">
        <v>10</v>
      </c>
      <c r="N6" s="379">
        <v>11</v>
      </c>
      <c r="O6" s="379">
        <v>9</v>
      </c>
      <c r="P6" s="379">
        <v>10</v>
      </c>
    </row>
    <row r="7" spans="1:18" ht="45" customHeight="1" x14ac:dyDescent="0.25">
      <c r="A7" s="600" t="s">
        <v>204</v>
      </c>
      <c r="B7" s="1518" t="s">
        <v>203</v>
      </c>
      <c r="C7" s="1519"/>
      <c r="D7" s="1520"/>
      <c r="E7" s="384"/>
      <c r="F7" s="385"/>
      <c r="G7" s="386"/>
      <c r="H7" s="387"/>
      <c r="I7" s="388"/>
      <c r="J7" s="389"/>
      <c r="K7" s="390"/>
      <c r="L7" s="391"/>
      <c r="M7" s="390"/>
      <c r="N7" s="392"/>
      <c r="O7" s="393"/>
      <c r="P7" s="392"/>
      <c r="R7" s="357" t="s">
        <v>147</v>
      </c>
    </row>
    <row r="8" spans="1:18" ht="39.75" customHeight="1" x14ac:dyDescent="0.25">
      <c r="A8" s="601" t="s">
        <v>81</v>
      </c>
      <c r="B8" s="1521" t="s">
        <v>205</v>
      </c>
      <c r="C8" s="1522"/>
      <c r="D8" s="1523"/>
      <c r="E8" s="602" t="s">
        <v>303</v>
      </c>
      <c r="F8" s="603">
        <v>1</v>
      </c>
      <c r="G8" s="604" t="s">
        <v>263</v>
      </c>
      <c r="H8" s="605">
        <f>SUM(H9:H15)</f>
        <v>6</v>
      </c>
      <c r="I8" s="601" t="s">
        <v>42</v>
      </c>
      <c r="J8" s="606">
        <v>59750000</v>
      </c>
      <c r="K8" s="607">
        <f t="shared" ref="K8" si="0">J8*H8</f>
        <v>358500000</v>
      </c>
      <c r="L8" s="608">
        <f t="shared" ref="L8:L13" si="1">K8-M8</f>
        <v>325909090.90909094</v>
      </c>
      <c r="M8" s="607">
        <f t="shared" ref="M8:M13" si="2">K8/11</f>
        <v>32590909.09090909</v>
      </c>
      <c r="N8" s="601" t="s">
        <v>273</v>
      </c>
      <c r="O8" s="610" t="s">
        <v>274</v>
      </c>
      <c r="P8" s="509"/>
      <c r="R8" s="357"/>
    </row>
    <row r="9" spans="1:18" hidden="1" x14ac:dyDescent="0.25">
      <c r="A9" s="510"/>
      <c r="B9" s="511"/>
      <c r="C9" s="512"/>
      <c r="D9" s="513"/>
      <c r="E9" s="514"/>
      <c r="F9" s="515" t="s">
        <v>206</v>
      </c>
      <c r="G9" s="516" t="s">
        <v>208</v>
      </c>
      <c r="H9" s="517">
        <v>1</v>
      </c>
      <c r="I9" s="518" t="s">
        <v>42</v>
      </c>
      <c r="J9" s="519">
        <v>59750000</v>
      </c>
      <c r="K9" s="520">
        <f>J9*H9</f>
        <v>59750000</v>
      </c>
      <c r="L9" s="521">
        <f t="shared" si="1"/>
        <v>54318181.81818182</v>
      </c>
      <c r="M9" s="520">
        <f t="shared" si="2"/>
        <v>5431818.1818181816</v>
      </c>
      <c r="N9" s="522" t="s">
        <v>213</v>
      </c>
      <c r="O9" s="616" t="s">
        <v>214</v>
      </c>
      <c r="P9" s="522"/>
      <c r="R9" s="357" t="s">
        <v>148</v>
      </c>
    </row>
    <row r="10" spans="1:18" hidden="1" x14ac:dyDescent="0.25">
      <c r="A10" s="510"/>
      <c r="B10" s="511"/>
      <c r="C10" s="512"/>
      <c r="D10" s="513"/>
      <c r="E10" s="514"/>
      <c r="F10" s="523" t="s">
        <v>206</v>
      </c>
      <c r="G10" s="524" t="s">
        <v>268</v>
      </c>
      <c r="H10" s="525">
        <v>1</v>
      </c>
      <c r="I10" s="526" t="s">
        <v>42</v>
      </c>
      <c r="J10" s="519">
        <v>59750000</v>
      </c>
      <c r="K10" s="520">
        <f>J10*H10</f>
        <v>59750000</v>
      </c>
      <c r="L10" s="521">
        <f>K10-M10</f>
        <v>54318181.81818182</v>
      </c>
      <c r="M10" s="520">
        <f>K10/11</f>
        <v>5431818.1818181816</v>
      </c>
      <c r="N10" s="527" t="s">
        <v>266</v>
      </c>
      <c r="O10" s="617" t="s">
        <v>214</v>
      </c>
      <c r="P10" s="522"/>
      <c r="R10" s="358"/>
    </row>
    <row r="11" spans="1:18" hidden="1" x14ac:dyDescent="0.25">
      <c r="A11" s="510"/>
      <c r="B11" s="511"/>
      <c r="C11" s="512"/>
      <c r="D11" s="513"/>
      <c r="E11" s="514"/>
      <c r="F11" s="523" t="s">
        <v>206</v>
      </c>
      <c r="G11" s="528" t="s">
        <v>253</v>
      </c>
      <c r="H11" s="529">
        <v>2</v>
      </c>
      <c r="I11" s="530" t="s">
        <v>42</v>
      </c>
      <c r="J11" s="519">
        <v>59750000</v>
      </c>
      <c r="K11" s="520">
        <f>J11*H11</f>
        <v>119500000</v>
      </c>
      <c r="L11" s="521">
        <f t="shared" si="1"/>
        <v>108636363.63636364</v>
      </c>
      <c r="M11" s="520">
        <f t="shared" si="2"/>
        <v>10863636.363636363</v>
      </c>
      <c r="N11" s="527" t="s">
        <v>254</v>
      </c>
      <c r="O11" s="617" t="s">
        <v>255</v>
      </c>
      <c r="P11" s="531"/>
    </row>
    <row r="12" spans="1:18" hidden="1" x14ac:dyDescent="0.25">
      <c r="A12" s="510"/>
      <c r="B12" s="511"/>
      <c r="C12" s="512"/>
      <c r="D12" s="513"/>
      <c r="E12" s="514"/>
      <c r="F12" s="523" t="s">
        <v>206</v>
      </c>
      <c r="G12" s="492" t="s">
        <v>269</v>
      </c>
      <c r="H12" s="525">
        <v>1</v>
      </c>
      <c r="I12" s="526" t="s">
        <v>42</v>
      </c>
      <c r="J12" s="519">
        <v>59750000</v>
      </c>
      <c r="K12" s="520">
        <f>J12*H12</f>
        <v>59750000</v>
      </c>
      <c r="L12" s="521">
        <f t="shared" si="1"/>
        <v>54318181.81818182</v>
      </c>
      <c r="M12" s="520">
        <f t="shared" si="2"/>
        <v>5431818.1818181816</v>
      </c>
      <c r="N12" s="527" t="s">
        <v>272</v>
      </c>
      <c r="O12" s="617" t="s">
        <v>226</v>
      </c>
      <c r="P12" s="531"/>
    </row>
    <row r="13" spans="1:18" hidden="1" x14ac:dyDescent="0.25">
      <c r="A13" s="510"/>
      <c r="B13" s="511"/>
      <c r="C13" s="512"/>
      <c r="D13" s="513"/>
      <c r="E13" s="514"/>
      <c r="F13" s="523" t="s">
        <v>206</v>
      </c>
      <c r="G13" s="492" t="s">
        <v>261</v>
      </c>
      <c r="H13" s="525">
        <v>1</v>
      </c>
      <c r="I13" s="526" t="s">
        <v>42</v>
      </c>
      <c r="J13" s="519">
        <v>59750000</v>
      </c>
      <c r="K13" s="520">
        <f>J13*H13</f>
        <v>59750000</v>
      </c>
      <c r="L13" s="521">
        <f t="shared" si="1"/>
        <v>54318181.81818182</v>
      </c>
      <c r="M13" s="520">
        <f t="shared" si="2"/>
        <v>5431818.1818181816</v>
      </c>
      <c r="N13" s="527" t="s">
        <v>262</v>
      </c>
      <c r="O13" s="617" t="s">
        <v>223</v>
      </c>
      <c r="P13" s="531"/>
    </row>
    <row r="14" spans="1:18" hidden="1" x14ac:dyDescent="0.25">
      <c r="A14" s="510"/>
      <c r="B14" s="511"/>
      <c r="C14" s="512"/>
      <c r="D14" s="513"/>
      <c r="E14" s="514"/>
      <c r="F14" s="523"/>
      <c r="G14" s="528"/>
      <c r="H14" s="529"/>
      <c r="I14" s="530"/>
      <c r="J14" s="519"/>
      <c r="K14" s="520"/>
      <c r="L14" s="521"/>
      <c r="M14" s="520"/>
      <c r="N14" s="527"/>
      <c r="O14" s="617"/>
      <c r="P14" s="531"/>
    </row>
    <row r="15" spans="1:18" hidden="1" x14ac:dyDescent="0.25">
      <c r="A15" s="510"/>
      <c r="B15" s="511"/>
      <c r="C15" s="512"/>
      <c r="D15" s="513"/>
      <c r="E15" s="514"/>
      <c r="F15" s="523"/>
      <c r="G15" s="528"/>
      <c r="H15" s="529"/>
      <c r="I15" s="530"/>
      <c r="J15" s="519"/>
      <c r="K15" s="520"/>
      <c r="L15" s="521"/>
      <c r="M15" s="520"/>
      <c r="N15" s="527"/>
      <c r="O15" s="617"/>
      <c r="P15" s="531"/>
    </row>
    <row r="16" spans="1:18" hidden="1" x14ac:dyDescent="0.25">
      <c r="A16" s="510"/>
      <c r="B16" s="511"/>
      <c r="C16" s="512"/>
      <c r="D16" s="513"/>
      <c r="E16" s="514"/>
      <c r="F16" s="523"/>
      <c r="G16" s="532"/>
      <c r="H16" s="533"/>
      <c r="I16" s="534"/>
      <c r="J16" s="535"/>
      <c r="K16" s="536"/>
      <c r="L16" s="537"/>
      <c r="M16" s="536"/>
      <c r="N16" s="538"/>
      <c r="O16" s="618"/>
      <c r="P16" s="539"/>
    </row>
    <row r="17" spans="1:16" ht="38.25" x14ac:dyDescent="0.25">
      <c r="A17" s="601" t="s">
        <v>84</v>
      </c>
      <c r="B17" s="609" t="s">
        <v>207</v>
      </c>
      <c r="C17" s="610"/>
      <c r="D17" s="611"/>
      <c r="E17" s="602" t="s">
        <v>304</v>
      </c>
      <c r="F17" s="603">
        <v>1</v>
      </c>
      <c r="G17" s="611" t="s">
        <v>212</v>
      </c>
      <c r="H17" s="605">
        <f>SUM(H18:H28)</f>
        <v>120</v>
      </c>
      <c r="I17" s="601" t="s">
        <v>42</v>
      </c>
      <c r="J17" s="606">
        <v>3800000</v>
      </c>
      <c r="K17" s="607">
        <f>H17*J17</f>
        <v>456000000</v>
      </c>
      <c r="L17" s="608">
        <f t="shared" ref="L17:L28" si="3">K17-M17</f>
        <v>414545454.54545456</v>
      </c>
      <c r="M17" s="607">
        <f t="shared" ref="M17:M28" si="4">K17/11</f>
        <v>41454545.454545453</v>
      </c>
      <c r="N17" s="612" t="s">
        <v>275</v>
      </c>
      <c r="O17" s="604" t="s">
        <v>276</v>
      </c>
      <c r="P17" s="465"/>
    </row>
    <row r="18" spans="1:16" hidden="1" x14ac:dyDescent="0.25">
      <c r="A18" s="540"/>
      <c r="B18" s="490"/>
      <c r="C18" s="491"/>
      <c r="D18" s="492"/>
      <c r="E18" s="541"/>
      <c r="F18" s="542" t="s">
        <v>206</v>
      </c>
      <c r="G18" s="543" t="s">
        <v>208</v>
      </c>
      <c r="H18" s="544">
        <v>10</v>
      </c>
      <c r="I18" s="545" t="s">
        <v>42</v>
      </c>
      <c r="J18" s="546">
        <v>3700000</v>
      </c>
      <c r="K18" s="520">
        <f t="shared" ref="K18:K28" si="5">J18*H18</f>
        <v>37000000</v>
      </c>
      <c r="L18" s="521">
        <f t="shared" si="3"/>
        <v>33636363.636363633</v>
      </c>
      <c r="M18" s="520">
        <f t="shared" si="4"/>
        <v>3363636.3636363638</v>
      </c>
      <c r="N18" s="522" t="s">
        <v>213</v>
      </c>
      <c r="O18" s="616" t="s">
        <v>214</v>
      </c>
      <c r="P18" s="547"/>
    </row>
    <row r="19" spans="1:16" hidden="1" x14ac:dyDescent="0.25">
      <c r="A19" s="540"/>
      <c r="B19" s="490"/>
      <c r="C19" s="491"/>
      <c r="D19" s="492"/>
      <c r="E19" s="541"/>
      <c r="F19" s="548" t="s">
        <v>206</v>
      </c>
      <c r="G19" s="549" t="s">
        <v>249</v>
      </c>
      <c r="H19" s="529">
        <v>10</v>
      </c>
      <c r="I19" s="530" t="s">
        <v>42</v>
      </c>
      <c r="J19" s="550">
        <v>3700000</v>
      </c>
      <c r="K19" s="520">
        <f>J19*H19</f>
        <v>37000000</v>
      </c>
      <c r="L19" s="521">
        <f>K19-M19</f>
        <v>33636363.636363633</v>
      </c>
      <c r="M19" s="520">
        <f>K19/11</f>
        <v>3363636.3636363638</v>
      </c>
      <c r="N19" s="551" t="s">
        <v>250</v>
      </c>
      <c r="O19" s="528" t="s">
        <v>214</v>
      </c>
      <c r="P19" s="547"/>
    </row>
    <row r="20" spans="1:16" hidden="1" x14ac:dyDescent="0.25">
      <c r="A20" s="540"/>
      <c r="B20" s="490"/>
      <c r="C20" s="491"/>
      <c r="D20" s="492"/>
      <c r="E20" s="541"/>
      <c r="F20" s="548" t="s">
        <v>206</v>
      </c>
      <c r="G20" s="549" t="s">
        <v>221</v>
      </c>
      <c r="H20" s="529">
        <v>10</v>
      </c>
      <c r="I20" s="530" t="s">
        <v>42</v>
      </c>
      <c r="J20" s="550">
        <v>3700000</v>
      </c>
      <c r="K20" s="520">
        <f t="shared" si="5"/>
        <v>37000000</v>
      </c>
      <c r="L20" s="521">
        <f t="shared" si="3"/>
        <v>33636363.636363633</v>
      </c>
      <c r="M20" s="520">
        <f t="shared" si="4"/>
        <v>3363636.3636363638</v>
      </c>
      <c r="N20" s="551" t="s">
        <v>222</v>
      </c>
      <c r="O20" s="528" t="s">
        <v>223</v>
      </c>
      <c r="P20" s="552"/>
    </row>
    <row r="21" spans="1:16" hidden="1" x14ac:dyDescent="0.25">
      <c r="A21" s="540"/>
      <c r="B21" s="490"/>
      <c r="C21" s="491"/>
      <c r="D21" s="492"/>
      <c r="E21" s="541"/>
      <c r="F21" s="548" t="s">
        <v>206</v>
      </c>
      <c r="G21" s="549" t="s">
        <v>224</v>
      </c>
      <c r="H21" s="529">
        <v>10</v>
      </c>
      <c r="I21" s="530" t="s">
        <v>42</v>
      </c>
      <c r="J21" s="550">
        <v>3700000</v>
      </c>
      <c r="K21" s="520">
        <f t="shared" si="5"/>
        <v>37000000</v>
      </c>
      <c r="L21" s="521">
        <f t="shared" si="3"/>
        <v>33636363.636363633</v>
      </c>
      <c r="M21" s="520">
        <f t="shared" si="4"/>
        <v>3363636.3636363638</v>
      </c>
      <c r="N21" s="551" t="s">
        <v>222</v>
      </c>
      <c r="O21" s="528" t="s">
        <v>223</v>
      </c>
      <c r="P21" s="552"/>
    </row>
    <row r="22" spans="1:16" hidden="1" x14ac:dyDescent="0.25">
      <c r="A22" s="540"/>
      <c r="B22" s="490"/>
      <c r="C22" s="491"/>
      <c r="D22" s="492"/>
      <c r="E22" s="541"/>
      <c r="F22" s="548" t="s">
        <v>206</v>
      </c>
      <c r="G22" s="549" t="s">
        <v>237</v>
      </c>
      <c r="H22" s="529">
        <v>10</v>
      </c>
      <c r="I22" s="530" t="s">
        <v>42</v>
      </c>
      <c r="J22" s="550">
        <v>3700000</v>
      </c>
      <c r="K22" s="520">
        <f t="shared" si="5"/>
        <v>37000000</v>
      </c>
      <c r="L22" s="521">
        <f t="shared" si="3"/>
        <v>33636363.636363633</v>
      </c>
      <c r="M22" s="520">
        <f t="shared" si="4"/>
        <v>3363636.3636363638</v>
      </c>
      <c r="N22" s="551" t="s">
        <v>238</v>
      </c>
      <c r="O22" s="528" t="s">
        <v>226</v>
      </c>
      <c r="P22" s="552"/>
    </row>
    <row r="23" spans="1:16" hidden="1" x14ac:dyDescent="0.25">
      <c r="A23" s="540"/>
      <c r="B23" s="490"/>
      <c r="C23" s="491"/>
      <c r="D23" s="492"/>
      <c r="E23" s="541"/>
      <c r="F23" s="548" t="s">
        <v>206</v>
      </c>
      <c r="G23" s="549" t="s">
        <v>248</v>
      </c>
      <c r="H23" s="529">
        <v>10</v>
      </c>
      <c r="I23" s="530" t="s">
        <v>42</v>
      </c>
      <c r="J23" s="550">
        <v>3700000</v>
      </c>
      <c r="K23" s="520">
        <f>J23*H23</f>
        <v>37000000</v>
      </c>
      <c r="L23" s="521">
        <f>K23-M23</f>
        <v>33636363.636363633</v>
      </c>
      <c r="M23" s="520">
        <f>K23/11</f>
        <v>3363636.3636363638</v>
      </c>
      <c r="N23" s="551" t="s">
        <v>243</v>
      </c>
      <c r="O23" s="528" t="s">
        <v>226</v>
      </c>
      <c r="P23" s="552"/>
    </row>
    <row r="24" spans="1:16" hidden="1" x14ac:dyDescent="0.25">
      <c r="A24" s="540"/>
      <c r="B24" s="490"/>
      <c r="C24" s="491"/>
      <c r="D24" s="492"/>
      <c r="E24" s="541"/>
      <c r="F24" s="548" t="s">
        <v>206</v>
      </c>
      <c r="G24" s="549" t="s">
        <v>244</v>
      </c>
      <c r="H24" s="529">
        <v>10</v>
      </c>
      <c r="I24" s="530" t="s">
        <v>42</v>
      </c>
      <c r="J24" s="550">
        <v>3700000</v>
      </c>
      <c r="K24" s="520">
        <f t="shared" si="5"/>
        <v>37000000</v>
      </c>
      <c r="L24" s="521">
        <f t="shared" si="3"/>
        <v>33636363.636363633</v>
      </c>
      <c r="M24" s="520">
        <f t="shared" si="4"/>
        <v>3363636.3636363638</v>
      </c>
      <c r="N24" s="551" t="s">
        <v>245</v>
      </c>
      <c r="O24" s="528" t="s">
        <v>233</v>
      </c>
      <c r="P24" s="552"/>
    </row>
    <row r="25" spans="1:16" hidden="1" x14ac:dyDescent="0.25">
      <c r="A25" s="540"/>
      <c r="B25" s="490"/>
      <c r="C25" s="491"/>
      <c r="D25" s="492"/>
      <c r="E25" s="541"/>
      <c r="F25" s="548" t="s">
        <v>206</v>
      </c>
      <c r="G25" s="549" t="s">
        <v>251</v>
      </c>
      <c r="H25" s="529">
        <v>10</v>
      </c>
      <c r="I25" s="530" t="s">
        <v>42</v>
      </c>
      <c r="J25" s="550">
        <v>3700000</v>
      </c>
      <c r="K25" s="520">
        <f t="shared" si="5"/>
        <v>37000000</v>
      </c>
      <c r="L25" s="521">
        <f t="shared" si="3"/>
        <v>33636363.636363633</v>
      </c>
      <c r="M25" s="520">
        <f t="shared" si="4"/>
        <v>3363636.3636363638</v>
      </c>
      <c r="N25" s="551" t="s">
        <v>252</v>
      </c>
      <c r="O25" s="528" t="s">
        <v>236</v>
      </c>
      <c r="P25" s="552"/>
    </row>
    <row r="26" spans="1:16" hidden="1" x14ac:dyDescent="0.25">
      <c r="A26" s="540"/>
      <c r="B26" s="490"/>
      <c r="C26" s="491"/>
      <c r="D26" s="492"/>
      <c r="E26" s="541"/>
      <c r="F26" s="548" t="s">
        <v>206</v>
      </c>
      <c r="G26" s="528" t="s">
        <v>253</v>
      </c>
      <c r="H26" s="529">
        <v>10</v>
      </c>
      <c r="I26" s="530" t="s">
        <v>42</v>
      </c>
      <c r="J26" s="550">
        <v>3700000</v>
      </c>
      <c r="K26" s="520">
        <f t="shared" si="5"/>
        <v>37000000</v>
      </c>
      <c r="L26" s="521">
        <f t="shared" si="3"/>
        <v>33636363.636363633</v>
      </c>
      <c r="M26" s="520">
        <f t="shared" si="4"/>
        <v>3363636.3636363638</v>
      </c>
      <c r="N26" s="551" t="s">
        <v>254</v>
      </c>
      <c r="O26" s="528" t="s">
        <v>255</v>
      </c>
      <c r="P26" s="552"/>
    </row>
    <row r="27" spans="1:16" hidden="1" x14ac:dyDescent="0.25">
      <c r="A27" s="540"/>
      <c r="B27" s="490"/>
      <c r="C27" s="491"/>
      <c r="D27" s="492"/>
      <c r="E27" s="541"/>
      <c r="F27" s="515" t="s">
        <v>206</v>
      </c>
      <c r="G27" s="553" t="s">
        <v>292</v>
      </c>
      <c r="H27" s="517">
        <v>15</v>
      </c>
      <c r="I27" s="518" t="s">
        <v>42</v>
      </c>
      <c r="J27" s="550">
        <v>3700000</v>
      </c>
      <c r="K27" s="520">
        <f t="shared" si="5"/>
        <v>55500000</v>
      </c>
      <c r="L27" s="521">
        <f t="shared" si="3"/>
        <v>50454545.454545453</v>
      </c>
      <c r="M27" s="520">
        <f t="shared" si="4"/>
        <v>5045454.5454545459</v>
      </c>
      <c r="N27" s="551" t="s">
        <v>293</v>
      </c>
      <c r="O27" s="528" t="s">
        <v>223</v>
      </c>
      <c r="P27" s="552"/>
    </row>
    <row r="28" spans="1:16" hidden="1" x14ac:dyDescent="0.25">
      <c r="A28" s="540"/>
      <c r="B28" s="490"/>
      <c r="C28" s="491"/>
      <c r="D28" s="492"/>
      <c r="E28" s="541"/>
      <c r="F28" s="515" t="s">
        <v>206</v>
      </c>
      <c r="G28" s="549" t="s">
        <v>294</v>
      </c>
      <c r="H28" s="517">
        <v>15</v>
      </c>
      <c r="I28" s="518" t="s">
        <v>42</v>
      </c>
      <c r="J28" s="550">
        <v>3700000</v>
      </c>
      <c r="K28" s="520">
        <f t="shared" si="5"/>
        <v>55500000</v>
      </c>
      <c r="L28" s="521">
        <f t="shared" si="3"/>
        <v>50454545.454545453</v>
      </c>
      <c r="M28" s="520">
        <f t="shared" si="4"/>
        <v>5045454.5454545459</v>
      </c>
      <c r="N28" s="551" t="s">
        <v>293</v>
      </c>
      <c r="O28" s="528" t="s">
        <v>223</v>
      </c>
      <c r="P28" s="552"/>
    </row>
    <row r="29" spans="1:16" hidden="1" x14ac:dyDescent="0.25">
      <c r="A29" s="540"/>
      <c r="B29" s="490"/>
      <c r="C29" s="491"/>
      <c r="D29" s="492"/>
      <c r="E29" s="541"/>
      <c r="F29" s="554"/>
      <c r="G29" s="555"/>
      <c r="H29" s="533"/>
      <c r="I29" s="534"/>
      <c r="J29" s="556"/>
      <c r="K29" s="536"/>
      <c r="L29" s="537"/>
      <c r="M29" s="536"/>
      <c r="N29" s="557"/>
      <c r="O29" s="532"/>
      <c r="P29" s="558"/>
    </row>
    <row r="30" spans="1:16" x14ac:dyDescent="0.25">
      <c r="A30" s="613"/>
      <c r="B30" s="609"/>
      <c r="C30" s="610"/>
      <c r="D30" s="611"/>
      <c r="E30" s="602"/>
      <c r="F30" s="603">
        <v>2</v>
      </c>
      <c r="G30" s="611" t="s">
        <v>217</v>
      </c>
      <c r="H30" s="605">
        <f>SUM(H31:H38)</f>
        <v>14</v>
      </c>
      <c r="I30" s="601" t="s">
        <v>42</v>
      </c>
      <c r="J30" s="606">
        <v>20000000</v>
      </c>
      <c r="K30" s="607">
        <f>H30*J30</f>
        <v>280000000</v>
      </c>
      <c r="L30" s="608">
        <f t="shared" ref="L30:L36" si="6">K30-M30</f>
        <v>254545454.54545456</v>
      </c>
      <c r="M30" s="607">
        <f t="shared" ref="M30:M36" si="7">K30/11</f>
        <v>25454545.454545453</v>
      </c>
      <c r="N30" s="614" t="s">
        <v>273</v>
      </c>
      <c r="O30" s="604" t="s">
        <v>277</v>
      </c>
      <c r="P30" s="465"/>
    </row>
    <row r="31" spans="1:16" hidden="1" x14ac:dyDescent="0.25">
      <c r="A31" s="540"/>
      <c r="B31" s="490"/>
      <c r="C31" s="491"/>
      <c r="D31" s="492"/>
      <c r="E31" s="541"/>
      <c r="F31" s="515" t="s">
        <v>206</v>
      </c>
      <c r="G31" s="553" t="s">
        <v>220</v>
      </c>
      <c r="H31" s="517">
        <v>2</v>
      </c>
      <c r="I31" s="518" t="s">
        <v>42</v>
      </c>
      <c r="J31" s="519">
        <v>20000000</v>
      </c>
      <c r="K31" s="520">
        <f t="shared" ref="K31:K36" si="8">J31*H31</f>
        <v>40000000</v>
      </c>
      <c r="L31" s="521">
        <f t="shared" si="6"/>
        <v>36363636.363636367</v>
      </c>
      <c r="M31" s="520">
        <f t="shared" si="7"/>
        <v>3636363.6363636362</v>
      </c>
      <c r="N31" s="559" t="s">
        <v>218</v>
      </c>
      <c r="O31" s="516" t="s">
        <v>226</v>
      </c>
      <c r="P31" s="547"/>
    </row>
    <row r="32" spans="1:16" hidden="1" x14ac:dyDescent="0.25">
      <c r="A32" s="540"/>
      <c r="B32" s="490"/>
      <c r="C32" s="491"/>
      <c r="D32" s="492"/>
      <c r="E32" s="541"/>
      <c r="F32" s="515" t="s">
        <v>206</v>
      </c>
      <c r="G32" s="553" t="s">
        <v>289</v>
      </c>
      <c r="H32" s="517">
        <v>2</v>
      </c>
      <c r="I32" s="518" t="s">
        <v>42</v>
      </c>
      <c r="J32" s="550">
        <v>20000000</v>
      </c>
      <c r="K32" s="520">
        <f t="shared" si="8"/>
        <v>40000000</v>
      </c>
      <c r="L32" s="521">
        <f t="shared" si="6"/>
        <v>36363636.363636367</v>
      </c>
      <c r="M32" s="520">
        <f t="shared" si="7"/>
        <v>3636363.6363636362</v>
      </c>
      <c r="N32" s="559" t="s">
        <v>218</v>
      </c>
      <c r="O32" s="516" t="s">
        <v>226</v>
      </c>
      <c r="P32" s="547"/>
    </row>
    <row r="33" spans="1:16" hidden="1" x14ac:dyDescent="0.25">
      <c r="A33" s="540"/>
      <c r="B33" s="490"/>
      <c r="C33" s="491"/>
      <c r="D33" s="492"/>
      <c r="E33" s="541"/>
      <c r="F33" s="515" t="s">
        <v>206</v>
      </c>
      <c r="G33" s="549" t="s">
        <v>246</v>
      </c>
      <c r="H33" s="529">
        <v>2</v>
      </c>
      <c r="I33" s="530" t="s">
        <v>42</v>
      </c>
      <c r="J33" s="550">
        <v>20000000</v>
      </c>
      <c r="K33" s="520">
        <f t="shared" si="8"/>
        <v>40000000</v>
      </c>
      <c r="L33" s="521">
        <f t="shared" si="6"/>
        <v>36363636.363636367</v>
      </c>
      <c r="M33" s="520">
        <f t="shared" si="7"/>
        <v>3636363.6363636362</v>
      </c>
      <c r="N33" s="551" t="s">
        <v>247</v>
      </c>
      <c r="O33" s="528" t="s">
        <v>226</v>
      </c>
      <c r="P33" s="552"/>
    </row>
    <row r="34" spans="1:16" hidden="1" x14ac:dyDescent="0.25">
      <c r="A34" s="540"/>
      <c r="B34" s="490"/>
      <c r="C34" s="491"/>
      <c r="D34" s="492"/>
      <c r="E34" s="541"/>
      <c r="F34" s="515" t="s">
        <v>206</v>
      </c>
      <c r="G34" s="549" t="s">
        <v>271</v>
      </c>
      <c r="H34" s="529">
        <v>3</v>
      </c>
      <c r="I34" s="530" t="s">
        <v>42</v>
      </c>
      <c r="J34" s="550">
        <v>20000000</v>
      </c>
      <c r="K34" s="520">
        <f t="shared" si="8"/>
        <v>60000000</v>
      </c>
      <c r="L34" s="521">
        <f t="shared" si="6"/>
        <v>54545454.545454547</v>
      </c>
      <c r="M34" s="520">
        <f t="shared" si="7"/>
        <v>5454545.4545454541</v>
      </c>
      <c r="N34" s="551" t="s">
        <v>272</v>
      </c>
      <c r="O34" s="528" t="s">
        <v>226</v>
      </c>
      <c r="P34" s="552"/>
    </row>
    <row r="35" spans="1:16" hidden="1" x14ac:dyDescent="0.25">
      <c r="A35" s="540"/>
      <c r="B35" s="490"/>
      <c r="C35" s="491"/>
      <c r="D35" s="492"/>
      <c r="E35" s="541"/>
      <c r="F35" s="515" t="s">
        <v>206</v>
      </c>
      <c r="G35" s="549" t="s">
        <v>256</v>
      </c>
      <c r="H35" s="529">
        <v>2</v>
      </c>
      <c r="I35" s="530" t="s">
        <v>42</v>
      </c>
      <c r="J35" s="550">
        <v>20000000</v>
      </c>
      <c r="K35" s="520">
        <f t="shared" si="8"/>
        <v>40000000</v>
      </c>
      <c r="L35" s="521">
        <f t="shared" si="6"/>
        <v>36363636.363636367</v>
      </c>
      <c r="M35" s="520">
        <f t="shared" si="7"/>
        <v>3636363.6363636362</v>
      </c>
      <c r="N35" s="551" t="s">
        <v>257</v>
      </c>
      <c r="O35" s="528" t="s">
        <v>258</v>
      </c>
      <c r="P35" s="552"/>
    </row>
    <row r="36" spans="1:16" hidden="1" x14ac:dyDescent="0.25">
      <c r="A36" s="540"/>
      <c r="B36" s="490"/>
      <c r="C36" s="491"/>
      <c r="D36" s="492"/>
      <c r="E36" s="541"/>
      <c r="F36" s="515" t="s">
        <v>206</v>
      </c>
      <c r="G36" s="549" t="s">
        <v>295</v>
      </c>
      <c r="H36" s="529">
        <v>3</v>
      </c>
      <c r="I36" s="530" t="s">
        <v>42</v>
      </c>
      <c r="J36" s="550">
        <v>20000000</v>
      </c>
      <c r="K36" s="520">
        <f t="shared" si="8"/>
        <v>60000000</v>
      </c>
      <c r="L36" s="521">
        <f t="shared" si="6"/>
        <v>54545454.545454547</v>
      </c>
      <c r="M36" s="520">
        <f t="shared" si="7"/>
        <v>5454545.4545454541</v>
      </c>
      <c r="N36" s="551" t="s">
        <v>296</v>
      </c>
      <c r="O36" s="528" t="s">
        <v>255</v>
      </c>
      <c r="P36" s="552"/>
    </row>
    <row r="37" spans="1:16" hidden="1" x14ac:dyDescent="0.25">
      <c r="A37" s="540"/>
      <c r="B37" s="490"/>
      <c r="C37" s="491"/>
      <c r="D37" s="492"/>
      <c r="E37" s="541"/>
      <c r="F37" s="515"/>
      <c r="G37" s="549"/>
      <c r="H37" s="529"/>
      <c r="I37" s="530"/>
      <c r="J37" s="550"/>
      <c r="K37" s="520"/>
      <c r="L37" s="521"/>
      <c r="M37" s="520"/>
      <c r="N37" s="551"/>
      <c r="O37" s="528"/>
      <c r="P37" s="552"/>
    </row>
    <row r="38" spans="1:16" hidden="1" x14ac:dyDescent="0.25">
      <c r="A38" s="540"/>
      <c r="B38" s="490"/>
      <c r="C38" s="491"/>
      <c r="D38" s="492"/>
      <c r="E38" s="541"/>
      <c r="F38" s="554"/>
      <c r="G38" s="555"/>
      <c r="H38" s="533"/>
      <c r="I38" s="534"/>
      <c r="J38" s="556"/>
      <c r="K38" s="536"/>
      <c r="L38" s="537"/>
      <c r="M38" s="536"/>
      <c r="N38" s="557"/>
      <c r="O38" s="532"/>
      <c r="P38" s="558"/>
    </row>
    <row r="39" spans="1:16" ht="38.25" x14ac:dyDescent="0.25">
      <c r="A39" s="601" t="s">
        <v>86</v>
      </c>
      <c r="B39" s="609" t="s">
        <v>215</v>
      </c>
      <c r="C39" s="610"/>
      <c r="D39" s="611"/>
      <c r="E39" s="602" t="s">
        <v>305</v>
      </c>
      <c r="F39" s="603">
        <v>1</v>
      </c>
      <c r="G39" s="611" t="s">
        <v>216</v>
      </c>
      <c r="H39" s="605">
        <f>SUM(H40:H53)</f>
        <v>11</v>
      </c>
      <c r="I39" s="601" t="s">
        <v>42</v>
      </c>
      <c r="J39" s="606">
        <v>32000000</v>
      </c>
      <c r="K39" s="607">
        <f t="shared" ref="K39:K51" si="9">J39*H39</f>
        <v>352000000</v>
      </c>
      <c r="L39" s="608">
        <f t="shared" ref="L39:L51" si="10">K39-M39</f>
        <v>320000000</v>
      </c>
      <c r="M39" s="607">
        <f t="shared" ref="M39:M51" si="11">K39/11</f>
        <v>32000000</v>
      </c>
      <c r="N39" s="614" t="s">
        <v>278</v>
      </c>
      <c r="O39" s="604" t="s">
        <v>279</v>
      </c>
      <c r="P39" s="465"/>
    </row>
    <row r="40" spans="1:16" hidden="1" x14ac:dyDescent="0.25">
      <c r="A40" s="540"/>
      <c r="B40" s="490"/>
      <c r="C40" s="491"/>
      <c r="D40" s="492"/>
      <c r="E40" s="541"/>
      <c r="F40" s="542" t="s">
        <v>206</v>
      </c>
      <c r="G40" s="543" t="s">
        <v>208</v>
      </c>
      <c r="H40" s="544">
        <v>2</v>
      </c>
      <c r="I40" s="545" t="s">
        <v>42</v>
      </c>
      <c r="J40" s="546">
        <v>32000000</v>
      </c>
      <c r="K40" s="560">
        <f t="shared" si="9"/>
        <v>64000000</v>
      </c>
      <c r="L40" s="561">
        <f t="shared" si="10"/>
        <v>58181818.18181818</v>
      </c>
      <c r="M40" s="560">
        <f t="shared" si="11"/>
        <v>5818181.8181818184</v>
      </c>
      <c r="N40" s="562" t="s">
        <v>213</v>
      </c>
      <c r="O40" s="619" t="s">
        <v>214</v>
      </c>
      <c r="P40" s="563"/>
    </row>
    <row r="41" spans="1:16" hidden="1" x14ac:dyDescent="0.25">
      <c r="A41" s="540"/>
      <c r="B41" s="490"/>
      <c r="C41" s="491"/>
      <c r="D41" s="492"/>
      <c r="E41" s="541"/>
      <c r="F41" s="548" t="s">
        <v>206</v>
      </c>
      <c r="G41" s="549" t="s">
        <v>268</v>
      </c>
      <c r="H41" s="529">
        <v>1</v>
      </c>
      <c r="I41" s="530" t="s">
        <v>42</v>
      </c>
      <c r="J41" s="550">
        <v>32000000</v>
      </c>
      <c r="K41" s="564">
        <f t="shared" si="9"/>
        <v>32000000</v>
      </c>
      <c r="L41" s="565">
        <f>K41-M41</f>
        <v>29090909.09090909</v>
      </c>
      <c r="M41" s="564">
        <f t="shared" si="11"/>
        <v>2909090.9090909092</v>
      </c>
      <c r="N41" s="551" t="s">
        <v>266</v>
      </c>
      <c r="O41" s="528" t="s">
        <v>214</v>
      </c>
      <c r="P41" s="552"/>
    </row>
    <row r="42" spans="1:16" hidden="1" x14ac:dyDescent="0.25">
      <c r="A42" s="540"/>
      <c r="B42" s="490"/>
      <c r="C42" s="491"/>
      <c r="D42" s="492"/>
      <c r="E42" s="541"/>
      <c r="F42" s="548" t="s">
        <v>206</v>
      </c>
      <c r="G42" s="549" t="s">
        <v>219</v>
      </c>
      <c r="H42" s="529">
        <v>1</v>
      </c>
      <c r="I42" s="530" t="s">
        <v>42</v>
      </c>
      <c r="J42" s="550">
        <v>32000000</v>
      </c>
      <c r="K42" s="564">
        <f t="shared" si="9"/>
        <v>32000000</v>
      </c>
      <c r="L42" s="565">
        <f t="shared" si="10"/>
        <v>29090909.09090909</v>
      </c>
      <c r="M42" s="564">
        <f t="shared" si="11"/>
        <v>2909090.9090909092</v>
      </c>
      <c r="N42" s="551" t="s">
        <v>225</v>
      </c>
      <c r="O42" s="528" t="s">
        <v>226</v>
      </c>
      <c r="P42" s="552"/>
    </row>
    <row r="43" spans="1:16" hidden="1" x14ac:dyDescent="0.25">
      <c r="A43" s="540"/>
      <c r="B43" s="490"/>
      <c r="C43" s="491"/>
      <c r="D43" s="492"/>
      <c r="E43" s="541"/>
      <c r="F43" s="548" t="s">
        <v>206</v>
      </c>
      <c r="G43" s="549" t="s">
        <v>227</v>
      </c>
      <c r="H43" s="529">
        <v>1</v>
      </c>
      <c r="I43" s="530" t="s">
        <v>42</v>
      </c>
      <c r="J43" s="550">
        <v>32000000</v>
      </c>
      <c r="K43" s="564">
        <f t="shared" si="9"/>
        <v>32000000</v>
      </c>
      <c r="L43" s="565">
        <f t="shared" si="10"/>
        <v>29090909.09090909</v>
      </c>
      <c r="M43" s="564">
        <f t="shared" si="11"/>
        <v>2909090.9090909092</v>
      </c>
      <c r="N43" s="551" t="s">
        <v>228</v>
      </c>
      <c r="O43" s="528" t="s">
        <v>223</v>
      </c>
      <c r="P43" s="552"/>
    </row>
    <row r="44" spans="1:16" hidden="1" x14ac:dyDescent="0.25">
      <c r="A44" s="540"/>
      <c r="B44" s="490"/>
      <c r="C44" s="491"/>
      <c r="D44" s="492"/>
      <c r="E44" s="541"/>
      <c r="F44" s="548" t="s">
        <v>206</v>
      </c>
      <c r="G44" s="549" t="s">
        <v>229</v>
      </c>
      <c r="H44" s="529">
        <v>1</v>
      </c>
      <c r="I44" s="530" t="s">
        <v>42</v>
      </c>
      <c r="J44" s="550">
        <v>32000000</v>
      </c>
      <c r="K44" s="564">
        <f t="shared" si="9"/>
        <v>32000000</v>
      </c>
      <c r="L44" s="565">
        <f t="shared" si="10"/>
        <v>29090909.09090909</v>
      </c>
      <c r="M44" s="564">
        <f t="shared" si="11"/>
        <v>2909090.9090909092</v>
      </c>
      <c r="N44" s="551" t="s">
        <v>230</v>
      </c>
      <c r="O44" s="528" t="s">
        <v>223</v>
      </c>
      <c r="P44" s="552"/>
    </row>
    <row r="45" spans="1:16" hidden="1" x14ac:dyDescent="0.25">
      <c r="A45" s="540"/>
      <c r="B45" s="490"/>
      <c r="C45" s="491"/>
      <c r="D45" s="491"/>
      <c r="E45" s="541"/>
      <c r="F45" s="523" t="s">
        <v>206</v>
      </c>
      <c r="G45" s="555" t="s">
        <v>261</v>
      </c>
      <c r="H45" s="533">
        <v>1</v>
      </c>
      <c r="I45" s="534" t="s">
        <v>42</v>
      </c>
      <c r="J45" s="556">
        <v>32000000</v>
      </c>
      <c r="K45" s="566">
        <f t="shared" si="9"/>
        <v>32000000</v>
      </c>
      <c r="L45" s="567">
        <f>K45-M45</f>
        <v>29090909.09090909</v>
      </c>
      <c r="M45" s="566">
        <f t="shared" si="11"/>
        <v>2909090.9090909092</v>
      </c>
      <c r="N45" s="557" t="s">
        <v>262</v>
      </c>
      <c r="O45" s="532" t="s">
        <v>223</v>
      </c>
      <c r="P45" s="558"/>
    </row>
    <row r="46" spans="1:16" s="365" customFormat="1" hidden="1" x14ac:dyDescent="0.25">
      <c r="A46" s="568"/>
      <c r="B46" s="569"/>
      <c r="C46" s="569"/>
      <c r="D46" s="569"/>
      <c r="E46" s="570"/>
      <c r="F46" s="571"/>
      <c r="G46" s="569"/>
      <c r="H46" s="572"/>
      <c r="I46" s="572"/>
      <c r="J46" s="573"/>
      <c r="K46" s="574"/>
      <c r="L46" s="575"/>
      <c r="M46" s="574"/>
      <c r="N46" s="576"/>
      <c r="O46" s="620"/>
      <c r="P46" s="568"/>
    </row>
    <row r="47" spans="1:16" s="191" customFormat="1" hidden="1" x14ac:dyDescent="0.25">
      <c r="A47" s="577"/>
      <c r="B47" s="578"/>
      <c r="C47" s="578"/>
      <c r="D47" s="578"/>
      <c r="E47" s="579"/>
      <c r="F47" s="580"/>
      <c r="G47" s="578"/>
      <c r="H47" s="581"/>
      <c r="I47" s="581"/>
      <c r="J47" s="582"/>
      <c r="K47" s="583"/>
      <c r="L47" s="584"/>
      <c r="M47" s="583"/>
      <c r="N47" s="585"/>
      <c r="O47" s="621"/>
      <c r="P47" s="577"/>
    </row>
    <row r="48" spans="1:16" hidden="1" x14ac:dyDescent="0.25">
      <c r="A48" s="540"/>
      <c r="B48" s="490"/>
      <c r="C48" s="491"/>
      <c r="D48" s="491"/>
      <c r="E48" s="541"/>
      <c r="F48" s="515" t="s">
        <v>206</v>
      </c>
      <c r="G48" s="553" t="s">
        <v>231</v>
      </c>
      <c r="H48" s="517">
        <v>1</v>
      </c>
      <c r="I48" s="518" t="s">
        <v>42</v>
      </c>
      <c r="J48" s="519">
        <v>32000000</v>
      </c>
      <c r="K48" s="520">
        <f t="shared" si="9"/>
        <v>32000000</v>
      </c>
      <c r="L48" s="521">
        <f t="shared" si="10"/>
        <v>29090909.09090909</v>
      </c>
      <c r="M48" s="520">
        <f t="shared" si="11"/>
        <v>2909090.9090909092</v>
      </c>
      <c r="N48" s="559" t="s">
        <v>232</v>
      </c>
      <c r="O48" s="516" t="s">
        <v>233</v>
      </c>
      <c r="P48" s="547"/>
    </row>
    <row r="49" spans="1:16" hidden="1" x14ac:dyDescent="0.25">
      <c r="A49" s="540"/>
      <c r="B49" s="490"/>
      <c r="C49" s="491"/>
      <c r="D49" s="491"/>
      <c r="E49" s="541"/>
      <c r="F49" s="548" t="s">
        <v>206</v>
      </c>
      <c r="G49" s="549" t="s">
        <v>234</v>
      </c>
      <c r="H49" s="529">
        <v>1</v>
      </c>
      <c r="I49" s="530" t="s">
        <v>42</v>
      </c>
      <c r="J49" s="550">
        <v>32000000</v>
      </c>
      <c r="K49" s="564">
        <f t="shared" si="9"/>
        <v>32000000</v>
      </c>
      <c r="L49" s="565">
        <f t="shared" si="10"/>
        <v>29090909.09090909</v>
      </c>
      <c r="M49" s="564">
        <f t="shared" si="11"/>
        <v>2909090.9090909092</v>
      </c>
      <c r="N49" s="551" t="s">
        <v>235</v>
      </c>
      <c r="O49" s="528" t="s">
        <v>236</v>
      </c>
      <c r="P49" s="552"/>
    </row>
    <row r="50" spans="1:16" hidden="1" x14ac:dyDescent="0.25">
      <c r="A50" s="540"/>
      <c r="B50" s="490"/>
      <c r="C50" s="491"/>
      <c r="D50" s="491"/>
      <c r="E50" s="541"/>
      <c r="F50" s="548" t="s">
        <v>206</v>
      </c>
      <c r="G50" s="549" t="s">
        <v>239</v>
      </c>
      <c r="H50" s="529">
        <v>1</v>
      </c>
      <c r="I50" s="530" t="s">
        <v>42</v>
      </c>
      <c r="J50" s="550">
        <v>32000000</v>
      </c>
      <c r="K50" s="564">
        <f t="shared" si="9"/>
        <v>32000000</v>
      </c>
      <c r="L50" s="565">
        <f t="shared" si="10"/>
        <v>29090909.09090909</v>
      </c>
      <c r="M50" s="564">
        <f t="shared" si="11"/>
        <v>2909090.9090909092</v>
      </c>
      <c r="N50" s="551" t="s">
        <v>240</v>
      </c>
      <c r="O50" s="528" t="s">
        <v>214</v>
      </c>
      <c r="P50" s="552"/>
    </row>
    <row r="51" spans="1:16" hidden="1" x14ac:dyDescent="0.25">
      <c r="A51" s="540"/>
      <c r="B51" s="490"/>
      <c r="C51" s="491"/>
      <c r="D51" s="491"/>
      <c r="E51" s="541"/>
      <c r="F51" s="548" t="s">
        <v>206</v>
      </c>
      <c r="G51" s="549" t="s">
        <v>267</v>
      </c>
      <c r="H51" s="529">
        <v>1</v>
      </c>
      <c r="I51" s="530" t="s">
        <v>42</v>
      </c>
      <c r="J51" s="550">
        <v>32000000</v>
      </c>
      <c r="K51" s="564">
        <f t="shared" si="9"/>
        <v>32000000</v>
      </c>
      <c r="L51" s="565">
        <f t="shared" si="10"/>
        <v>29090909.09090909</v>
      </c>
      <c r="M51" s="564">
        <f t="shared" si="11"/>
        <v>2909090.9090909092</v>
      </c>
      <c r="N51" s="551" t="s">
        <v>259</v>
      </c>
      <c r="O51" s="528" t="s">
        <v>260</v>
      </c>
      <c r="P51" s="552"/>
    </row>
    <row r="52" spans="1:16" hidden="1" x14ac:dyDescent="0.25">
      <c r="A52" s="540"/>
      <c r="B52" s="490"/>
      <c r="C52" s="491"/>
      <c r="D52" s="491"/>
      <c r="E52" s="541"/>
      <c r="F52" s="548"/>
      <c r="G52" s="549"/>
      <c r="H52" s="529"/>
      <c r="I52" s="530"/>
      <c r="J52" s="550"/>
      <c r="K52" s="564"/>
      <c r="L52" s="565"/>
      <c r="M52" s="564"/>
      <c r="N52" s="551"/>
      <c r="O52" s="528"/>
      <c r="P52" s="552"/>
    </row>
    <row r="53" spans="1:16" hidden="1" x14ac:dyDescent="0.25">
      <c r="A53" s="489"/>
      <c r="B53" s="586"/>
      <c r="C53" s="578"/>
      <c r="D53" s="587"/>
      <c r="E53" s="588"/>
      <c r="F53" s="554"/>
      <c r="G53" s="492"/>
      <c r="H53" s="525"/>
      <c r="I53" s="526"/>
      <c r="J53" s="535"/>
      <c r="K53" s="536"/>
      <c r="L53" s="537"/>
      <c r="M53" s="536"/>
      <c r="N53" s="589"/>
      <c r="O53" s="524"/>
      <c r="P53" s="540"/>
    </row>
    <row r="54" spans="1:16" x14ac:dyDescent="0.25">
      <c r="A54" s="615"/>
      <c r="B54" s="609"/>
      <c r="C54" s="610"/>
      <c r="D54" s="611"/>
      <c r="E54" s="604"/>
      <c r="F54" s="603">
        <v>2</v>
      </c>
      <c r="G54" s="611" t="s">
        <v>241</v>
      </c>
      <c r="H54" s="605">
        <f>SUM(H55:H56)</f>
        <v>10</v>
      </c>
      <c r="I54" s="601" t="s">
        <v>42</v>
      </c>
      <c r="J54" s="606">
        <v>13500000</v>
      </c>
      <c r="K54" s="607">
        <f>J54*H54</f>
        <v>135000000</v>
      </c>
      <c r="L54" s="608">
        <f>K54-M54</f>
        <v>122727272.72727272</v>
      </c>
      <c r="M54" s="607">
        <f>K54/11</f>
        <v>12272727.272727273</v>
      </c>
      <c r="N54" s="614" t="s">
        <v>286</v>
      </c>
      <c r="O54" s="604" t="s">
        <v>287</v>
      </c>
      <c r="P54" s="465"/>
    </row>
    <row r="55" spans="1:16" hidden="1" x14ac:dyDescent="0.25">
      <c r="A55" s="489"/>
      <c r="B55" s="490"/>
      <c r="C55" s="491"/>
      <c r="D55" s="492"/>
      <c r="E55" s="493"/>
      <c r="F55" s="542" t="s">
        <v>206</v>
      </c>
      <c r="G55" s="543" t="s">
        <v>242</v>
      </c>
      <c r="H55" s="544">
        <v>10</v>
      </c>
      <c r="I55" s="545" t="s">
        <v>42</v>
      </c>
      <c r="J55" s="546">
        <v>13500000</v>
      </c>
      <c r="K55" s="560">
        <f>J55*H55</f>
        <v>135000000</v>
      </c>
      <c r="L55" s="561">
        <f>K55-M55</f>
        <v>122727272.72727272</v>
      </c>
      <c r="M55" s="560">
        <f>K55/11</f>
        <v>12272727.272727273</v>
      </c>
      <c r="N55" s="590" t="s">
        <v>243</v>
      </c>
      <c r="O55" s="622" t="s">
        <v>226</v>
      </c>
      <c r="P55" s="563"/>
    </row>
    <row r="56" spans="1:16" hidden="1" x14ac:dyDescent="0.25">
      <c r="A56" s="489"/>
      <c r="B56" s="490"/>
      <c r="C56" s="491"/>
      <c r="D56" s="492"/>
      <c r="E56" s="493"/>
      <c r="F56" s="591"/>
      <c r="G56" s="592"/>
      <c r="H56" s="593"/>
      <c r="I56" s="594"/>
      <c r="J56" s="595"/>
      <c r="K56" s="596"/>
      <c r="L56" s="597"/>
      <c r="M56" s="596"/>
      <c r="N56" s="598"/>
      <c r="O56" s="623"/>
      <c r="P56" s="599"/>
    </row>
    <row r="57" spans="1:16" x14ac:dyDescent="0.25">
      <c r="A57" s="615"/>
      <c r="B57" s="609"/>
      <c r="C57" s="610"/>
      <c r="D57" s="611"/>
      <c r="E57" s="604"/>
      <c r="F57" s="603">
        <v>3</v>
      </c>
      <c r="G57" s="611" t="s">
        <v>281</v>
      </c>
      <c r="H57" s="605">
        <f>SUM(H58:H60)</f>
        <v>6</v>
      </c>
      <c r="I57" s="601" t="s">
        <v>42</v>
      </c>
      <c r="J57" s="606">
        <f>J58</f>
        <v>9500000</v>
      </c>
      <c r="K57" s="607">
        <f>J57*H57</f>
        <v>57000000</v>
      </c>
      <c r="L57" s="608">
        <f>K57-M57</f>
        <v>51818181.81818182</v>
      </c>
      <c r="M57" s="607">
        <f>K57/11</f>
        <v>5181818.1818181816</v>
      </c>
      <c r="N57" s="614" t="s">
        <v>286</v>
      </c>
      <c r="O57" s="604" t="s">
        <v>287</v>
      </c>
      <c r="P57" s="465"/>
    </row>
    <row r="58" spans="1:16" hidden="1" x14ac:dyDescent="0.25">
      <c r="A58" s="489"/>
      <c r="B58" s="490"/>
      <c r="C58" s="491"/>
      <c r="D58" s="492"/>
      <c r="E58" s="493"/>
      <c r="F58" s="542" t="s">
        <v>206</v>
      </c>
      <c r="G58" s="543" t="s">
        <v>280</v>
      </c>
      <c r="H58" s="544">
        <v>6</v>
      </c>
      <c r="I58" s="545" t="s">
        <v>42</v>
      </c>
      <c r="J58" s="546">
        <v>9500000</v>
      </c>
      <c r="K58" s="560">
        <f>J58*H58</f>
        <v>57000000</v>
      </c>
      <c r="L58" s="561">
        <f>K58-M58</f>
        <v>51818181.81818182</v>
      </c>
      <c r="M58" s="560">
        <f>K58/11</f>
        <v>5181818.1818181816</v>
      </c>
      <c r="N58" s="590" t="s">
        <v>282</v>
      </c>
      <c r="O58" s="622" t="s">
        <v>223</v>
      </c>
      <c r="P58" s="563"/>
    </row>
    <row r="59" spans="1:16" hidden="1" x14ac:dyDescent="0.25">
      <c r="A59" s="489"/>
      <c r="B59" s="490"/>
      <c r="C59" s="491"/>
      <c r="D59" s="492"/>
      <c r="E59" s="493"/>
      <c r="F59" s="548"/>
      <c r="G59" s="549"/>
      <c r="H59" s="529"/>
      <c r="I59" s="530"/>
      <c r="J59" s="550"/>
      <c r="K59" s="564"/>
      <c r="L59" s="565"/>
      <c r="M59" s="564"/>
      <c r="N59" s="551"/>
      <c r="O59" s="528"/>
      <c r="P59" s="552"/>
    </row>
    <row r="60" spans="1:16" hidden="1" x14ac:dyDescent="0.25">
      <c r="A60" s="489"/>
      <c r="B60" s="490"/>
      <c r="C60" s="491"/>
      <c r="D60" s="492"/>
      <c r="E60" s="493"/>
      <c r="F60" s="523"/>
      <c r="G60" s="555"/>
      <c r="H60" s="533"/>
      <c r="I60" s="534"/>
      <c r="J60" s="556"/>
      <c r="K60" s="566"/>
      <c r="L60" s="567"/>
      <c r="M60" s="566"/>
      <c r="N60" s="557"/>
      <c r="O60" s="532"/>
      <c r="P60" s="558"/>
    </row>
    <row r="61" spans="1:16" x14ac:dyDescent="0.25">
      <c r="A61" s="615"/>
      <c r="B61" s="609"/>
      <c r="C61" s="610"/>
      <c r="D61" s="611"/>
      <c r="E61" s="604"/>
      <c r="F61" s="603">
        <v>4</v>
      </c>
      <c r="G61" s="611" t="s">
        <v>264</v>
      </c>
      <c r="H61" s="605">
        <f>SUM(H62:H64)</f>
        <v>2</v>
      </c>
      <c r="I61" s="601" t="s">
        <v>42</v>
      </c>
      <c r="J61" s="606">
        <f>J62</f>
        <v>56050000</v>
      </c>
      <c r="K61" s="607">
        <f>J61*H61</f>
        <v>112100000</v>
      </c>
      <c r="L61" s="608">
        <f>K61-M61</f>
        <v>101909090.90909091</v>
      </c>
      <c r="M61" s="607">
        <f>K61/11</f>
        <v>10190909.090909092</v>
      </c>
      <c r="N61" s="614" t="s">
        <v>286</v>
      </c>
      <c r="O61" s="604" t="s">
        <v>287</v>
      </c>
      <c r="P61" s="465"/>
    </row>
    <row r="62" spans="1:16" hidden="1" x14ac:dyDescent="0.25">
      <c r="A62" s="489"/>
      <c r="B62" s="490"/>
      <c r="C62" s="491"/>
      <c r="D62" s="492"/>
      <c r="E62" s="493"/>
      <c r="F62" s="542" t="s">
        <v>206</v>
      </c>
      <c r="G62" s="543" t="s">
        <v>270</v>
      </c>
      <c r="H62" s="544">
        <v>2</v>
      </c>
      <c r="I62" s="545" t="s">
        <v>42</v>
      </c>
      <c r="J62" s="546">
        <v>56050000</v>
      </c>
      <c r="K62" s="560">
        <f>J62*H62</f>
        <v>112100000</v>
      </c>
      <c r="L62" s="561">
        <f>K62-M62</f>
        <v>101909090.90909091</v>
      </c>
      <c r="M62" s="560">
        <f>K62/11</f>
        <v>10190909.090909092</v>
      </c>
      <c r="N62" s="590" t="s">
        <v>283</v>
      </c>
      <c r="O62" s="622" t="s">
        <v>284</v>
      </c>
      <c r="P62" s="563"/>
    </row>
    <row r="63" spans="1:16" hidden="1" x14ac:dyDescent="0.25">
      <c r="A63" s="489"/>
      <c r="B63" s="490"/>
      <c r="C63" s="491"/>
      <c r="D63" s="492"/>
      <c r="E63" s="493"/>
      <c r="F63" s="554"/>
      <c r="G63" s="492"/>
      <c r="H63" s="525"/>
      <c r="I63" s="526"/>
      <c r="J63" s="535"/>
      <c r="K63" s="520"/>
      <c r="L63" s="537"/>
      <c r="M63" s="536"/>
      <c r="N63" s="589"/>
      <c r="O63" s="524"/>
      <c r="P63" s="540"/>
    </row>
    <row r="64" spans="1:16" hidden="1" x14ac:dyDescent="0.25">
      <c r="A64" s="489"/>
      <c r="B64" s="490"/>
      <c r="C64" s="491"/>
      <c r="D64" s="492"/>
      <c r="E64" s="493"/>
      <c r="F64" s="554"/>
      <c r="G64" s="492"/>
      <c r="H64" s="525"/>
      <c r="I64" s="526"/>
      <c r="J64" s="535"/>
      <c r="K64" s="536"/>
      <c r="L64" s="537"/>
      <c r="M64" s="536"/>
      <c r="N64" s="589"/>
      <c r="O64" s="524"/>
      <c r="P64" s="540"/>
    </row>
    <row r="65" spans="1:19" x14ac:dyDescent="0.25">
      <c r="A65" s="615"/>
      <c r="B65" s="609"/>
      <c r="C65" s="610"/>
      <c r="D65" s="611"/>
      <c r="E65" s="604"/>
      <c r="F65" s="603">
        <v>5</v>
      </c>
      <c r="G65" s="611" t="s">
        <v>265</v>
      </c>
      <c r="H65" s="605">
        <f>SUM(H66:H67)</f>
        <v>1</v>
      </c>
      <c r="I65" s="601" t="s">
        <v>42</v>
      </c>
      <c r="J65" s="606">
        <f>J66</f>
        <v>53000000</v>
      </c>
      <c r="K65" s="607">
        <f>J65*H65</f>
        <v>53000000</v>
      </c>
      <c r="L65" s="608">
        <f>K65-M65</f>
        <v>48181818.18181818</v>
      </c>
      <c r="M65" s="607">
        <f>K65/11</f>
        <v>4818181.8181818184</v>
      </c>
      <c r="N65" s="614" t="s">
        <v>286</v>
      </c>
      <c r="O65" s="604" t="s">
        <v>290</v>
      </c>
      <c r="P65" s="465"/>
    </row>
    <row r="66" spans="1:19" hidden="1" x14ac:dyDescent="0.25">
      <c r="A66" s="481"/>
      <c r="B66" s="443"/>
      <c r="C66" s="444"/>
      <c r="D66" s="426"/>
      <c r="E66" s="508"/>
      <c r="F66" s="446" t="s">
        <v>206</v>
      </c>
      <c r="G66" s="447" t="s">
        <v>288</v>
      </c>
      <c r="H66" s="448">
        <v>1</v>
      </c>
      <c r="I66" s="449" t="s">
        <v>42</v>
      </c>
      <c r="J66" s="450">
        <v>53000000</v>
      </c>
      <c r="K66" s="506">
        <f>J66*H66</f>
        <v>53000000</v>
      </c>
      <c r="L66" s="507">
        <f>K66-M66</f>
        <v>48181818.18181818</v>
      </c>
      <c r="M66" s="506">
        <f>K66/11</f>
        <v>4818181.8181818184</v>
      </c>
      <c r="N66" s="494" t="s">
        <v>285</v>
      </c>
      <c r="O66" s="495" t="s">
        <v>233</v>
      </c>
      <c r="P66" s="475"/>
    </row>
    <row r="67" spans="1:19" hidden="1" x14ac:dyDescent="0.25">
      <c r="A67" s="69"/>
      <c r="B67" s="185"/>
      <c r="C67" s="362"/>
      <c r="D67" s="186"/>
      <c r="E67" s="361"/>
      <c r="F67" s="359"/>
      <c r="G67" s="356"/>
      <c r="H67" s="52"/>
      <c r="I67" s="53"/>
      <c r="J67" s="54"/>
      <c r="K67" s="363"/>
      <c r="L67" s="364"/>
      <c r="M67" s="363"/>
      <c r="N67" s="354"/>
      <c r="O67" s="63"/>
      <c r="P67" s="58"/>
    </row>
    <row r="68" spans="1:19" x14ac:dyDescent="0.25">
      <c r="A68" s="367"/>
      <c r="B68" s="1524" t="s">
        <v>9</v>
      </c>
      <c r="C68" s="1525"/>
      <c r="D68" s="1525"/>
      <c r="E68" s="1525"/>
      <c r="F68" s="1525"/>
      <c r="G68" s="1526"/>
      <c r="H68" s="368">
        <f>H65+H61+H57+H54+H39+H30+H17+H8</f>
        <v>170</v>
      </c>
      <c r="I68" s="369" t="s">
        <v>42</v>
      </c>
      <c r="J68" s="368">
        <f>J65+J61+J57+J54+J39+J30+J17+J8</f>
        <v>247600000</v>
      </c>
      <c r="K68" s="368">
        <f>K65+K61+K57+K54+K39+K30+K17+K8</f>
        <v>1803600000</v>
      </c>
      <c r="L68" s="368">
        <f>K68-M68</f>
        <v>1639636363.6363635</v>
      </c>
      <c r="M68" s="368">
        <f>K68/11</f>
        <v>163963636.36363637</v>
      </c>
      <c r="N68" s="367" t="s">
        <v>291</v>
      </c>
      <c r="O68" s="367" t="s">
        <v>291</v>
      </c>
      <c r="P68" s="367"/>
      <c r="S68" s="161">
        <f>budidaya!R30</f>
        <v>558518000.39999974</v>
      </c>
    </row>
    <row r="70" spans="1:19" ht="15.75" x14ac:dyDescent="0.25">
      <c r="K70" s="377" t="s">
        <v>297</v>
      </c>
      <c r="L70" s="377"/>
      <c r="M70" s="377"/>
      <c r="N70" s="377"/>
      <c r="S70" s="111" t="e">
        <f>#REF!-5899880000</f>
        <v>#REF!</v>
      </c>
    </row>
    <row r="71" spans="1:19" ht="18.75" x14ac:dyDescent="0.3">
      <c r="D71" s="1404"/>
      <c r="E71" s="1404"/>
      <c r="F71" s="81"/>
      <c r="G71" s="81"/>
      <c r="H71" s="360"/>
      <c r="I71" s="360"/>
      <c r="J71" s="83"/>
      <c r="K71" s="373" t="s">
        <v>298</v>
      </c>
      <c r="L71" s="373"/>
      <c r="M71" s="373"/>
      <c r="N71" s="373"/>
      <c r="P71" s="111"/>
      <c r="S71" s="111" t="e">
        <f>S70*10%</f>
        <v>#REF!</v>
      </c>
    </row>
    <row r="72" spans="1:19" ht="18.75" x14ac:dyDescent="0.3">
      <c r="D72" s="81"/>
      <c r="E72" s="81"/>
      <c r="F72" s="81"/>
      <c r="G72" s="81"/>
      <c r="H72" s="360"/>
      <c r="I72" s="360"/>
      <c r="J72" s="83"/>
      <c r="K72" s="371"/>
      <c r="L72" s="370"/>
      <c r="M72" s="371"/>
      <c r="S72" s="111" t="e">
        <f>S71+S70</f>
        <v>#REF!</v>
      </c>
    </row>
    <row r="73" spans="1:19" ht="18.75" x14ac:dyDescent="0.3">
      <c r="D73" s="81"/>
      <c r="E73" s="81"/>
      <c r="F73" s="81"/>
      <c r="G73" s="81"/>
      <c r="H73" s="360"/>
      <c r="I73" s="360"/>
      <c r="J73" s="83"/>
      <c r="K73" s="370"/>
      <c r="L73" s="370"/>
      <c r="M73" s="370"/>
      <c r="N73" s="171"/>
      <c r="S73" t="e">
        <f>S71*10</f>
        <v>#REF!</v>
      </c>
    </row>
    <row r="74" spans="1:19" ht="18.75" x14ac:dyDescent="0.3">
      <c r="D74" s="1395"/>
      <c r="E74" s="1395"/>
      <c r="F74" s="81"/>
      <c r="G74" s="81"/>
      <c r="H74" s="360"/>
      <c r="I74" s="360"/>
      <c r="J74" s="83"/>
      <c r="K74" s="376" t="s">
        <v>299</v>
      </c>
      <c r="L74" s="376"/>
      <c r="M74" s="376"/>
      <c r="N74" s="376"/>
    </row>
    <row r="75" spans="1:19" ht="18.75" x14ac:dyDescent="0.3">
      <c r="D75" s="1405"/>
      <c r="E75" s="1405"/>
      <c r="F75" s="81"/>
      <c r="G75" s="81"/>
      <c r="H75" s="360"/>
      <c r="I75" s="360"/>
      <c r="J75" s="83"/>
      <c r="K75" s="377" t="s">
        <v>300</v>
      </c>
      <c r="L75" s="377"/>
      <c r="M75" s="377"/>
      <c r="N75" s="377"/>
    </row>
    <row r="76" spans="1:19" ht="10.5" customHeight="1" x14ac:dyDescent="0.3">
      <c r="D76" s="81"/>
      <c r="E76" s="81"/>
      <c r="F76" s="81"/>
      <c r="G76" s="81"/>
      <c r="H76" s="360"/>
      <c r="I76" s="360"/>
      <c r="J76" s="83"/>
      <c r="K76" s="81"/>
      <c r="L76" s="81"/>
      <c r="M76" s="81"/>
    </row>
    <row r="77" spans="1:19" ht="18.75" x14ac:dyDescent="0.3">
      <c r="D77" s="81"/>
      <c r="E77" s="81"/>
      <c r="F77" s="81"/>
      <c r="G77" s="297"/>
      <c r="H77" s="297"/>
      <c r="I77" s="297"/>
      <c r="J77" s="297"/>
      <c r="K77" s="81"/>
      <c r="L77" s="81"/>
      <c r="M77" s="81"/>
      <c r="N77" s="111"/>
      <c r="O77" s="111"/>
    </row>
    <row r="78" spans="1:19" ht="18.75" x14ac:dyDescent="0.3">
      <c r="D78" s="81"/>
      <c r="E78" s="81"/>
      <c r="F78" s="81"/>
      <c r="G78" s="81"/>
      <c r="H78" s="360"/>
      <c r="I78" s="360"/>
      <c r="J78" s="83"/>
      <c r="K78" s="81"/>
      <c r="L78" s="81"/>
      <c r="M78" s="81"/>
      <c r="N78" s="111"/>
      <c r="O78" s="111"/>
    </row>
    <row r="79" spans="1:19" ht="18.75" x14ac:dyDescent="0.3">
      <c r="D79" s="81"/>
      <c r="E79" s="81"/>
      <c r="F79" s="81"/>
      <c r="G79" s="81"/>
      <c r="H79" s="360"/>
      <c r="I79" s="360"/>
      <c r="J79" s="83"/>
      <c r="K79" s="81"/>
      <c r="L79" s="81"/>
      <c r="M79" s="81"/>
      <c r="N79" s="111"/>
      <c r="O79" s="111"/>
    </row>
    <row r="80" spans="1:19" ht="18.75" x14ac:dyDescent="0.3">
      <c r="D80" s="81"/>
      <c r="E80" s="81"/>
      <c r="F80" s="81"/>
      <c r="G80" s="81"/>
      <c r="H80" s="360"/>
      <c r="I80" s="360"/>
      <c r="J80" s="83"/>
      <c r="K80" s="81"/>
      <c r="L80" s="81"/>
      <c r="M80" s="81"/>
    </row>
    <row r="81" spans="4:13" ht="18.75" x14ac:dyDescent="0.3">
      <c r="D81" s="81"/>
      <c r="E81" s="81"/>
      <c r="F81" s="81"/>
      <c r="G81" s="81"/>
      <c r="H81" s="360"/>
      <c r="I81" s="360"/>
      <c r="J81" s="83"/>
      <c r="K81" s="81"/>
      <c r="L81" s="81"/>
      <c r="M81" s="81"/>
    </row>
    <row r="82" spans="4:13" ht="18.75" x14ac:dyDescent="0.3">
      <c r="D82" s="81"/>
      <c r="E82" s="81"/>
      <c r="F82" s="81"/>
      <c r="G82" s="90"/>
      <c r="H82" s="90"/>
      <c r="I82" s="90"/>
      <c r="J82" s="90"/>
      <c r="K82" s="81"/>
      <c r="L82" s="81"/>
      <c r="M82" s="81"/>
    </row>
  </sheetData>
  <mergeCells count="20">
    <mergeCell ref="P4:P5"/>
    <mergeCell ref="B6:D6"/>
    <mergeCell ref="F6:G6"/>
    <mergeCell ref="A1:P1"/>
    <mergeCell ref="A3:P3"/>
    <mergeCell ref="A4:A5"/>
    <mergeCell ref="B4:D5"/>
    <mergeCell ref="E4:E5"/>
    <mergeCell ref="F4:G5"/>
    <mergeCell ref="H4:I5"/>
    <mergeCell ref="J4:J5"/>
    <mergeCell ref="D74:E74"/>
    <mergeCell ref="D75:E75"/>
    <mergeCell ref="N4:O5"/>
    <mergeCell ref="B7:D7"/>
    <mergeCell ref="B8:D8"/>
    <mergeCell ref="B68:G68"/>
    <mergeCell ref="D71:E71"/>
    <mergeCell ref="K4:K5"/>
    <mergeCell ref="L4:M4"/>
  </mergeCells>
  <pageMargins left="0.45" right="0.7" top="0.5" bottom="0.5" header="0.3" footer="0.3"/>
  <pageSetup paperSize="5"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14</vt:i4>
      </vt:variant>
    </vt:vector>
  </HeadingPairs>
  <TitlesOfParts>
    <vt:vector size="35" baseType="lpstr">
      <vt:lpstr>Kelautan</vt:lpstr>
      <vt:lpstr>budidaya</vt:lpstr>
      <vt:lpstr>P2HP</vt:lpstr>
      <vt:lpstr>penyuluh</vt:lpstr>
      <vt:lpstr>TANGKAP</vt:lpstr>
      <vt:lpstr>DAK 15</vt:lpstr>
      <vt:lpstr>REKAPAN DAK 15</vt:lpstr>
      <vt:lpstr>DAK 16 FIX</vt:lpstr>
      <vt:lpstr>REKAP TANGKAP DAK 16 FIX ACC</vt:lpstr>
      <vt:lpstr>DAK 947.150.000 (2)</vt:lpstr>
      <vt:lpstr>DAK 947.150.000</vt:lpstr>
      <vt:lpstr>ASPIRASI</vt:lpstr>
      <vt:lpstr>Dau Pendampingan klp nelayan</vt:lpstr>
      <vt:lpstr>inventaris kapal 2016</vt:lpstr>
      <vt:lpstr>HASIL MUSRENBANG DAU 2017</vt:lpstr>
      <vt:lpstr>HASIL MUSRENBANG 2017</vt:lpstr>
      <vt:lpstr>RKA PENDAMPINGAN 2017</vt:lpstr>
      <vt:lpstr>rka tambahan evaluasi</vt:lpstr>
      <vt:lpstr>DAK 947.150.000 KATINTING</vt:lpstr>
      <vt:lpstr>Sheet2</vt:lpstr>
      <vt:lpstr>Sheet3</vt:lpstr>
      <vt:lpstr>ASPIRASI!Print_Area</vt:lpstr>
      <vt:lpstr>budidaya!Print_Area</vt:lpstr>
      <vt:lpstr>'DAK 947.150.000'!Print_Area</vt:lpstr>
      <vt:lpstr>'DAK 947.150.000 (2)'!Print_Area</vt:lpstr>
      <vt:lpstr>'DAK 947.150.000 KATINTING'!Print_Area</vt:lpstr>
      <vt:lpstr>Kelautan!Print_Area</vt:lpstr>
      <vt:lpstr>P2HP!Print_Area</vt:lpstr>
      <vt:lpstr>'REKAP TANGKAP DAK 16 FIX ACC'!Print_Area</vt:lpstr>
      <vt:lpstr>'REKAPAN DAK 15'!Print_Area</vt:lpstr>
      <vt:lpstr>'RKA PENDAMPINGAN 2017'!Print_Area</vt:lpstr>
      <vt:lpstr>'rka tambahan evaluasi'!Print_Area</vt:lpstr>
      <vt:lpstr>TANGKAP!Print_Area</vt:lpstr>
      <vt:lpstr>'RKA PENDAMPINGAN 2017'!Print_Titles</vt:lpstr>
      <vt:lpstr>'rka tambahan evaluasi'!Print_Titles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 pc</dc:creator>
  <cp:lastModifiedBy>A K A</cp:lastModifiedBy>
  <cp:lastPrinted>2017-01-18T04:53:14Z</cp:lastPrinted>
  <dcterms:created xsi:type="dcterms:W3CDTF">2013-04-21T20:05:10Z</dcterms:created>
  <dcterms:modified xsi:type="dcterms:W3CDTF">2019-04-04T19:17:40Z</dcterms:modified>
</cp:coreProperties>
</file>