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activeTab="2"/>
  </bookViews>
  <sheets>
    <sheet name="Metode SAW &amp; WP" sheetId="1" r:id="rId1"/>
    <sheet name="Metode Topsis" sheetId="2" r:id="rId2"/>
    <sheet name="Metode AHP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66" i="3" l="1"/>
  <c r="O167" i="3"/>
  <c r="O168" i="3"/>
  <c r="O165" i="3"/>
  <c r="L166" i="3"/>
  <c r="L167" i="3"/>
  <c r="L168" i="3"/>
  <c r="L169" i="3"/>
  <c r="L170" i="3"/>
  <c r="L171" i="3"/>
  <c r="L165" i="3"/>
  <c r="I167" i="3"/>
  <c r="I168" i="3"/>
  <c r="I169" i="3"/>
  <c r="I166" i="3"/>
  <c r="H167" i="3"/>
  <c r="H168" i="3"/>
  <c r="H169" i="3"/>
  <c r="H166" i="3"/>
  <c r="G167" i="3"/>
  <c r="G168" i="3"/>
  <c r="G169" i="3"/>
  <c r="G166" i="3"/>
  <c r="F167" i="3"/>
  <c r="F168" i="3"/>
  <c r="F169" i="3"/>
  <c r="F166" i="3"/>
  <c r="E167" i="3"/>
  <c r="E168" i="3"/>
  <c r="E169" i="3"/>
  <c r="E166" i="3"/>
  <c r="D167" i="3"/>
  <c r="D168" i="3"/>
  <c r="D169" i="3"/>
  <c r="D166" i="3"/>
  <c r="C167" i="3"/>
  <c r="C168" i="3"/>
  <c r="C169" i="3"/>
  <c r="C166" i="3"/>
  <c r="E161" i="3"/>
  <c r="F161" i="3"/>
  <c r="G161" i="3"/>
  <c r="D161" i="3"/>
  <c r="D162" i="3" s="1"/>
  <c r="E148" i="3"/>
  <c r="F148" i="3"/>
  <c r="G148" i="3"/>
  <c r="E149" i="3"/>
  <c r="F149" i="3"/>
  <c r="G149" i="3"/>
  <c r="E150" i="3"/>
  <c r="F150" i="3"/>
  <c r="G150" i="3"/>
  <c r="E151" i="3"/>
  <c r="F151" i="3"/>
  <c r="G151" i="3"/>
  <c r="D151" i="3"/>
  <c r="D150" i="3"/>
  <c r="D149" i="3"/>
  <c r="D148" i="3"/>
  <c r="E143" i="3"/>
  <c r="E144" i="3" s="1"/>
  <c r="F143" i="3"/>
  <c r="F144" i="3" s="1"/>
  <c r="G143" i="3"/>
  <c r="G144" i="3" s="1"/>
  <c r="D143" i="3"/>
  <c r="D144" i="3" s="1"/>
  <c r="E130" i="3"/>
  <c r="F130" i="3"/>
  <c r="G130" i="3"/>
  <c r="E131" i="3"/>
  <c r="F131" i="3"/>
  <c r="G131" i="3"/>
  <c r="E132" i="3"/>
  <c r="F132" i="3"/>
  <c r="G132" i="3"/>
  <c r="E133" i="3"/>
  <c r="F133" i="3"/>
  <c r="G133" i="3"/>
  <c r="D133" i="3"/>
  <c r="D132" i="3"/>
  <c r="D131" i="3"/>
  <c r="D130" i="3"/>
  <c r="E125" i="3"/>
  <c r="E126" i="3" s="1"/>
  <c r="F125" i="3"/>
  <c r="F126" i="3" s="1"/>
  <c r="G125" i="3"/>
  <c r="G126" i="3" s="1"/>
  <c r="D125" i="3"/>
  <c r="D126" i="3" s="1"/>
  <c r="E112" i="3"/>
  <c r="F112" i="3"/>
  <c r="G112" i="3"/>
  <c r="E113" i="3"/>
  <c r="F113" i="3"/>
  <c r="G113" i="3"/>
  <c r="E114" i="3"/>
  <c r="F114" i="3"/>
  <c r="G114" i="3"/>
  <c r="E115" i="3"/>
  <c r="F115" i="3"/>
  <c r="G115" i="3"/>
  <c r="D115" i="3"/>
  <c r="D114" i="3"/>
  <c r="D113" i="3"/>
  <c r="D112" i="3"/>
  <c r="E107" i="3"/>
  <c r="E108" i="3" s="1"/>
  <c r="F107" i="3"/>
  <c r="F108" i="3" s="1"/>
  <c r="G107" i="3"/>
  <c r="G108" i="3" s="1"/>
  <c r="D107" i="3"/>
  <c r="D108" i="3" s="1"/>
  <c r="E94" i="3"/>
  <c r="F94" i="3"/>
  <c r="G94" i="3"/>
  <c r="E95" i="3"/>
  <c r="F95" i="3"/>
  <c r="G95" i="3"/>
  <c r="E96" i="3"/>
  <c r="F96" i="3"/>
  <c r="G96" i="3"/>
  <c r="E97" i="3"/>
  <c r="F97" i="3"/>
  <c r="G97" i="3"/>
  <c r="D97" i="3"/>
  <c r="D96" i="3"/>
  <c r="D95" i="3"/>
  <c r="D94" i="3"/>
  <c r="E89" i="3"/>
  <c r="E90" i="3" s="1"/>
  <c r="F89" i="3"/>
  <c r="F90" i="3" s="1"/>
  <c r="G89" i="3"/>
  <c r="G90" i="3" s="1"/>
  <c r="D89" i="3"/>
  <c r="D90" i="3" s="1"/>
  <c r="E76" i="3"/>
  <c r="E81" i="3" s="1"/>
  <c r="F76" i="3"/>
  <c r="F81" i="3" s="1"/>
  <c r="G76" i="3"/>
  <c r="G81" i="3" s="1"/>
  <c r="E77" i="3"/>
  <c r="F77" i="3"/>
  <c r="F85" i="3" s="1"/>
  <c r="G77" i="3"/>
  <c r="E78" i="3"/>
  <c r="F78" i="3"/>
  <c r="G78" i="3"/>
  <c r="E79" i="3"/>
  <c r="F79" i="3"/>
  <c r="F87" i="3" s="1"/>
  <c r="G79" i="3"/>
  <c r="D79" i="3"/>
  <c r="D87" i="3" s="1"/>
  <c r="D78" i="3"/>
  <c r="D77" i="3"/>
  <c r="D85" i="3" s="1"/>
  <c r="D76" i="3"/>
  <c r="D81" i="3" s="1"/>
  <c r="E71" i="3"/>
  <c r="E72" i="3" s="1"/>
  <c r="F71" i="3"/>
  <c r="F72" i="3" s="1"/>
  <c r="G71" i="3"/>
  <c r="G72" i="3" s="1"/>
  <c r="D71" i="3"/>
  <c r="D72" i="3" s="1"/>
  <c r="D61" i="3"/>
  <c r="D60" i="3"/>
  <c r="E58" i="3"/>
  <c r="F58" i="3"/>
  <c r="G58" i="3"/>
  <c r="E59" i="3"/>
  <c r="E63" i="3" s="1"/>
  <c r="F59" i="3"/>
  <c r="G59" i="3"/>
  <c r="E60" i="3"/>
  <c r="F60" i="3"/>
  <c r="G60" i="3"/>
  <c r="E61" i="3"/>
  <c r="E69" i="3" s="1"/>
  <c r="F61" i="3"/>
  <c r="G61" i="3"/>
  <c r="D58" i="3"/>
  <c r="D59" i="3"/>
  <c r="E53" i="3"/>
  <c r="E54" i="3" s="1"/>
  <c r="F53" i="3"/>
  <c r="F54" i="3" s="1"/>
  <c r="G53" i="3"/>
  <c r="G54" i="3" s="1"/>
  <c r="D53" i="3"/>
  <c r="D54" i="3" s="1"/>
  <c r="E40" i="3"/>
  <c r="F40" i="3"/>
  <c r="G40" i="3"/>
  <c r="E41" i="3"/>
  <c r="F41" i="3"/>
  <c r="G41" i="3"/>
  <c r="E42" i="3"/>
  <c r="F42" i="3"/>
  <c r="G42" i="3"/>
  <c r="E43" i="3"/>
  <c r="F43" i="3"/>
  <c r="G43" i="3"/>
  <c r="D42" i="3"/>
  <c r="D43" i="3"/>
  <c r="D51" i="3" s="1"/>
  <c r="D41" i="3"/>
  <c r="D45" i="3" s="1"/>
  <c r="D48" i="3" s="1"/>
  <c r="D40" i="3"/>
  <c r="G86" i="3" l="1"/>
  <c r="E102" i="3"/>
  <c r="F121" i="3"/>
  <c r="G67" i="3"/>
  <c r="D86" i="3"/>
  <c r="D84" i="3"/>
  <c r="E103" i="3"/>
  <c r="D120" i="3"/>
  <c r="D138" i="3"/>
  <c r="D156" i="3"/>
  <c r="G87" i="3"/>
  <c r="G85" i="3"/>
  <c r="G120" i="3"/>
  <c r="I85" i="3"/>
  <c r="E86" i="3"/>
  <c r="E104" i="3"/>
  <c r="F123" i="3"/>
  <c r="G138" i="3"/>
  <c r="G156" i="3"/>
  <c r="D50" i="3"/>
  <c r="F49" i="3"/>
  <c r="E48" i="3"/>
  <c r="E68" i="3"/>
  <c r="E66" i="3"/>
  <c r="F86" i="3"/>
  <c r="F84" i="3"/>
  <c r="E105" i="3"/>
  <c r="E85" i="3"/>
  <c r="E87" i="3"/>
  <c r="I87" i="3" s="1"/>
  <c r="G63" i="3"/>
  <c r="G45" i="3"/>
  <c r="G50" i="3" s="1"/>
  <c r="E67" i="3"/>
  <c r="G84" i="3"/>
  <c r="F45" i="3"/>
  <c r="F162" i="3"/>
  <c r="D63" i="3"/>
  <c r="D66" i="3" s="1"/>
  <c r="E45" i="3"/>
  <c r="E50" i="3" s="1"/>
  <c r="D49" i="3"/>
  <c r="F63" i="3"/>
  <c r="F68" i="3" s="1"/>
  <c r="E84" i="3"/>
  <c r="I84" i="3" s="1"/>
  <c r="E162" i="3"/>
  <c r="G162" i="3"/>
  <c r="D153" i="3"/>
  <c r="D159" i="3" s="1"/>
  <c r="E153" i="3"/>
  <c r="E157" i="3" s="1"/>
  <c r="F153" i="3"/>
  <c r="F157" i="3" s="1"/>
  <c r="G153" i="3"/>
  <c r="G158" i="3" s="1"/>
  <c r="D135" i="3"/>
  <c r="D141" i="3" s="1"/>
  <c r="E135" i="3"/>
  <c r="E141" i="3" s="1"/>
  <c r="F135" i="3"/>
  <c r="F139" i="3" s="1"/>
  <c r="G135" i="3"/>
  <c r="G140" i="3" s="1"/>
  <c r="D117" i="3"/>
  <c r="D123" i="3" s="1"/>
  <c r="E117" i="3"/>
  <c r="E120" i="3" s="1"/>
  <c r="F117" i="3"/>
  <c r="F122" i="3" s="1"/>
  <c r="G117" i="3"/>
  <c r="G123" i="3" s="1"/>
  <c r="E99" i="3"/>
  <c r="F99" i="3"/>
  <c r="F103" i="3" s="1"/>
  <c r="G99" i="3"/>
  <c r="G105" i="3" s="1"/>
  <c r="D67" i="3"/>
  <c r="I66" i="3" l="1"/>
  <c r="I120" i="3"/>
  <c r="E123" i="3"/>
  <c r="I123" i="3" s="1"/>
  <c r="E122" i="3"/>
  <c r="D140" i="3"/>
  <c r="I140" i="3" s="1"/>
  <c r="E158" i="3"/>
  <c r="E121" i="3"/>
  <c r="G48" i="3"/>
  <c r="E138" i="3"/>
  <c r="D69" i="3"/>
  <c r="F50" i="3"/>
  <c r="F48" i="3"/>
  <c r="I48" i="3" s="1"/>
  <c r="G68" i="3"/>
  <c r="G66" i="3"/>
  <c r="F156" i="3"/>
  <c r="F138" i="3"/>
  <c r="F120" i="3"/>
  <c r="F102" i="3"/>
  <c r="F159" i="3"/>
  <c r="F141" i="3"/>
  <c r="I141" i="3" s="1"/>
  <c r="D121" i="3"/>
  <c r="F158" i="3"/>
  <c r="F140" i="3"/>
  <c r="F104" i="3"/>
  <c r="I86" i="3"/>
  <c r="G122" i="3"/>
  <c r="G104" i="3"/>
  <c r="E159" i="3"/>
  <c r="I159" i="3" s="1"/>
  <c r="F69" i="3"/>
  <c r="F67" i="3"/>
  <c r="G49" i="3"/>
  <c r="G51" i="3"/>
  <c r="D158" i="3"/>
  <c r="I158" i="3" s="1"/>
  <c r="D122" i="3"/>
  <c r="E140" i="3"/>
  <c r="F105" i="3"/>
  <c r="E139" i="3"/>
  <c r="E156" i="3"/>
  <c r="I156" i="3" s="1"/>
  <c r="D68" i="3"/>
  <c r="I68" i="3" s="1"/>
  <c r="E51" i="3"/>
  <c r="I51" i="3" s="1"/>
  <c r="E49" i="3"/>
  <c r="I49" i="3" s="1"/>
  <c r="G157" i="3"/>
  <c r="G139" i="3"/>
  <c r="G121" i="3"/>
  <c r="G103" i="3"/>
  <c r="G69" i="3"/>
  <c r="I50" i="3"/>
  <c r="D157" i="3"/>
  <c r="I157" i="3" s="1"/>
  <c r="D139" i="3"/>
  <c r="G102" i="3"/>
  <c r="G159" i="3"/>
  <c r="G141" i="3"/>
  <c r="F66" i="3"/>
  <c r="F51" i="3"/>
  <c r="I67" i="3"/>
  <c r="H22" i="3"/>
  <c r="G31" i="3" s="1"/>
  <c r="I21" i="3"/>
  <c r="I20" i="3"/>
  <c r="I19" i="3"/>
  <c r="I18" i="3"/>
  <c r="I15" i="3"/>
  <c r="H21" i="3"/>
  <c r="G32" i="3" s="1"/>
  <c r="H19" i="3"/>
  <c r="G30" i="3" s="1"/>
  <c r="H18" i="3"/>
  <c r="G29" i="3" s="1"/>
  <c r="F17" i="3"/>
  <c r="H17" i="3"/>
  <c r="G28" i="3" s="1"/>
  <c r="H16" i="3"/>
  <c r="G27" i="3" s="1"/>
  <c r="H15" i="3"/>
  <c r="G21" i="3"/>
  <c r="G20" i="3"/>
  <c r="G18" i="3"/>
  <c r="G17" i="3"/>
  <c r="G16" i="3"/>
  <c r="G15" i="3"/>
  <c r="F21" i="3"/>
  <c r="F20" i="3"/>
  <c r="F19" i="3"/>
  <c r="F16" i="3"/>
  <c r="F15" i="3"/>
  <c r="E21" i="3"/>
  <c r="E20" i="3"/>
  <c r="E19" i="3"/>
  <c r="E18" i="3"/>
  <c r="E16" i="3"/>
  <c r="E15" i="3"/>
  <c r="D21" i="3"/>
  <c r="C32" i="3" s="1"/>
  <c r="D20" i="3"/>
  <c r="D22" i="3" s="1"/>
  <c r="D19" i="3"/>
  <c r="D18" i="3"/>
  <c r="D15" i="3"/>
  <c r="C21" i="3"/>
  <c r="C20" i="3"/>
  <c r="C19" i="3"/>
  <c r="C18" i="3"/>
  <c r="C17" i="3"/>
  <c r="C16" i="3"/>
  <c r="E31" i="3" l="1"/>
  <c r="F26" i="3"/>
  <c r="F31" i="3"/>
  <c r="C29" i="3"/>
  <c r="E30" i="3"/>
  <c r="F27" i="3"/>
  <c r="F28" i="3"/>
  <c r="C30" i="3"/>
  <c r="C28" i="3"/>
  <c r="C27" i="3"/>
  <c r="C26" i="3"/>
  <c r="D29" i="3"/>
  <c r="F29" i="3"/>
  <c r="H30" i="3"/>
  <c r="C31" i="3"/>
  <c r="F22" i="3"/>
  <c r="I122" i="3"/>
  <c r="G26" i="3"/>
  <c r="G22" i="3"/>
  <c r="F30" i="3" s="1"/>
  <c r="I22" i="3"/>
  <c r="E22" i="3"/>
  <c r="I139" i="3"/>
  <c r="I121" i="3"/>
  <c r="I69" i="3"/>
  <c r="I138" i="3"/>
  <c r="C15" i="3"/>
  <c r="D28" i="3" l="1"/>
  <c r="D32" i="3"/>
  <c r="D27" i="3"/>
  <c r="D31" i="3"/>
  <c r="H32" i="3"/>
  <c r="H27" i="3"/>
  <c r="H31" i="3"/>
  <c r="H28" i="3"/>
  <c r="E29" i="3"/>
  <c r="E28" i="3"/>
  <c r="E32" i="3"/>
  <c r="H26" i="3"/>
  <c r="D26" i="3"/>
  <c r="E27" i="3"/>
  <c r="C22" i="3"/>
  <c r="E26" i="3"/>
  <c r="H29" i="3"/>
  <c r="F32" i="3"/>
  <c r="D30" i="3"/>
  <c r="N24" i="2"/>
  <c r="N25" i="2"/>
  <c r="N26" i="2"/>
  <c r="N23" i="2"/>
  <c r="L23" i="2"/>
  <c r="L24" i="2"/>
  <c r="L25" i="2"/>
  <c r="L26" i="2"/>
  <c r="K23" i="2"/>
  <c r="K24" i="2"/>
  <c r="K25" i="2"/>
  <c r="K26" i="2"/>
  <c r="D29" i="2"/>
  <c r="E29" i="2"/>
  <c r="F29" i="2"/>
  <c r="G29" i="2"/>
  <c r="H29" i="2"/>
  <c r="I29" i="2"/>
  <c r="C29" i="2"/>
  <c r="D28" i="2"/>
  <c r="E28" i="2"/>
  <c r="F28" i="2"/>
  <c r="G28" i="2"/>
  <c r="H28" i="2"/>
  <c r="I28" i="2"/>
  <c r="C28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C24" i="2"/>
  <c r="C25" i="2"/>
  <c r="C26" i="2"/>
  <c r="C23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C19" i="2"/>
  <c r="C20" i="2"/>
  <c r="C21" i="2"/>
  <c r="C18" i="2"/>
  <c r="D16" i="2"/>
  <c r="E16" i="2"/>
  <c r="F16" i="2"/>
  <c r="G16" i="2"/>
  <c r="H16" i="2"/>
  <c r="I16" i="2"/>
  <c r="C16" i="2"/>
  <c r="B30" i="3" l="1"/>
  <c r="I30" i="3" s="1"/>
  <c r="J30" i="3" s="1"/>
  <c r="B29" i="3"/>
  <c r="I29" i="3" s="1"/>
  <c r="J29" i="3" s="1"/>
  <c r="B31" i="3"/>
  <c r="I31" i="3" s="1"/>
  <c r="J31" i="3" s="1"/>
  <c r="B28" i="3"/>
  <c r="I28" i="3" s="1"/>
  <c r="J28" i="3" s="1"/>
  <c r="B27" i="3"/>
  <c r="I27" i="3" s="1"/>
  <c r="J27" i="3" s="1"/>
  <c r="B32" i="3"/>
  <c r="I32" i="3" s="1"/>
  <c r="J32" i="3" s="1"/>
  <c r="B26" i="3"/>
  <c r="I26" i="3" s="1"/>
  <c r="J26" i="3" s="1"/>
  <c r="L66" i="1"/>
  <c r="L67" i="1"/>
  <c r="L68" i="1"/>
  <c r="L69" i="1"/>
  <c r="L65" i="1"/>
  <c r="L60" i="1"/>
  <c r="L61" i="1"/>
  <c r="L62" i="1"/>
  <c r="L63" i="1"/>
  <c r="L59" i="1"/>
  <c r="J53" i="1"/>
  <c r="G54" i="1" s="1"/>
  <c r="G69" i="1" s="1"/>
  <c r="L31" i="3" l="1"/>
  <c r="L27" i="3"/>
  <c r="L28" i="3"/>
  <c r="L30" i="3"/>
  <c r="L32" i="3"/>
  <c r="L29" i="3"/>
  <c r="L26" i="3"/>
  <c r="N34" i="3" s="1"/>
  <c r="N35" i="3" s="1"/>
  <c r="N37" i="3" s="1"/>
  <c r="I54" i="1"/>
  <c r="I69" i="1" s="1"/>
  <c r="C54" i="1"/>
  <c r="H54" i="1"/>
  <c r="H69" i="1" s="1"/>
  <c r="D54" i="1"/>
  <c r="D69" i="1" s="1"/>
  <c r="E54" i="1"/>
  <c r="E69" i="1" s="1"/>
  <c r="F54" i="1"/>
  <c r="F69" i="1" s="1"/>
  <c r="D29" i="1"/>
  <c r="C30" i="1"/>
  <c r="D31" i="1"/>
  <c r="D47" i="1" s="1"/>
  <c r="D30" i="1"/>
  <c r="D46" i="1" s="1"/>
  <c r="D28" i="1"/>
  <c r="D44" i="1" s="1"/>
  <c r="H44" i="1"/>
  <c r="D45" i="1"/>
  <c r="C46" i="1"/>
  <c r="H41" i="1"/>
  <c r="E42" i="1"/>
  <c r="C39" i="1"/>
  <c r="I30" i="1"/>
  <c r="I46" i="1" s="1"/>
  <c r="I29" i="1"/>
  <c r="I45" i="1" s="1"/>
  <c r="I28" i="1"/>
  <c r="I44" i="1" s="1"/>
  <c r="I31" i="1"/>
  <c r="I47" i="1" s="1"/>
  <c r="H29" i="1"/>
  <c r="H45" i="1" s="1"/>
  <c r="H30" i="1"/>
  <c r="H46" i="1" s="1"/>
  <c r="H31" i="1"/>
  <c r="H47" i="1" s="1"/>
  <c r="H28" i="1"/>
  <c r="G29" i="1"/>
  <c r="G45" i="1" s="1"/>
  <c r="G30" i="1"/>
  <c r="G46" i="1" s="1"/>
  <c r="G31" i="1"/>
  <c r="G47" i="1" s="1"/>
  <c r="G28" i="1"/>
  <c r="G44" i="1" s="1"/>
  <c r="F29" i="1"/>
  <c r="F45" i="1" s="1"/>
  <c r="F30" i="1"/>
  <c r="F46" i="1" s="1"/>
  <c r="F31" i="1"/>
  <c r="F47" i="1" s="1"/>
  <c r="F28" i="1"/>
  <c r="F44" i="1" s="1"/>
  <c r="E29" i="1"/>
  <c r="E45" i="1" s="1"/>
  <c r="E30" i="1"/>
  <c r="E46" i="1" s="1"/>
  <c r="E31" i="1"/>
  <c r="E47" i="1" s="1"/>
  <c r="E28" i="1"/>
  <c r="E44" i="1" s="1"/>
  <c r="C29" i="1"/>
  <c r="C45" i="1" s="1"/>
  <c r="C31" i="1"/>
  <c r="C47" i="1" s="1"/>
  <c r="C28" i="1"/>
  <c r="C44" i="1" s="1"/>
  <c r="E23" i="1"/>
  <c r="E39" i="1" s="1"/>
  <c r="F23" i="1"/>
  <c r="F39" i="1" s="1"/>
  <c r="G23" i="1"/>
  <c r="G39" i="1" s="1"/>
  <c r="H23" i="1"/>
  <c r="H39" i="1" s="1"/>
  <c r="I23" i="1"/>
  <c r="I39" i="1" s="1"/>
  <c r="E24" i="1"/>
  <c r="E40" i="1" s="1"/>
  <c r="F24" i="1"/>
  <c r="F40" i="1" s="1"/>
  <c r="G24" i="1"/>
  <c r="G40" i="1" s="1"/>
  <c r="H24" i="1"/>
  <c r="H40" i="1" s="1"/>
  <c r="I24" i="1"/>
  <c r="I40" i="1" s="1"/>
  <c r="E25" i="1"/>
  <c r="E41" i="1" s="1"/>
  <c r="F25" i="1"/>
  <c r="F41" i="1" s="1"/>
  <c r="G25" i="1"/>
  <c r="G41" i="1" s="1"/>
  <c r="H25" i="1"/>
  <c r="I25" i="1"/>
  <c r="I41" i="1" s="1"/>
  <c r="E26" i="1"/>
  <c r="F26" i="1"/>
  <c r="F42" i="1" s="1"/>
  <c r="G26" i="1"/>
  <c r="G42" i="1" s="1"/>
  <c r="H26" i="1"/>
  <c r="H42" i="1" s="1"/>
  <c r="I26" i="1"/>
  <c r="I42" i="1" s="1"/>
  <c r="D23" i="1"/>
  <c r="D39" i="1" s="1"/>
  <c r="D24" i="1"/>
  <c r="D40" i="1" s="1"/>
  <c r="D25" i="1"/>
  <c r="D41" i="1" s="1"/>
  <c r="D26" i="1"/>
  <c r="D42" i="1" s="1"/>
  <c r="C24" i="1"/>
  <c r="C40" i="1" s="1"/>
  <c r="C25" i="1"/>
  <c r="C41" i="1" s="1"/>
  <c r="C26" i="1"/>
  <c r="C42" i="1" s="1"/>
  <c r="C23" i="1"/>
  <c r="J40" i="1" l="1"/>
  <c r="J41" i="1"/>
  <c r="J39" i="1"/>
  <c r="J42" i="1"/>
  <c r="J47" i="1"/>
  <c r="J44" i="1"/>
  <c r="J46" i="1"/>
  <c r="J45" i="1"/>
  <c r="J54" i="1"/>
  <c r="C69" i="1"/>
  <c r="K59" i="1" l="1"/>
  <c r="K61" i="1"/>
  <c r="K65" i="1"/>
  <c r="K66" i="1"/>
  <c r="K67" i="1"/>
  <c r="K68" i="1"/>
  <c r="K60" i="1"/>
  <c r="K62" i="1"/>
  <c r="K69" i="1" l="1"/>
  <c r="K63" i="1"/>
  <c r="D99" i="3" l="1"/>
  <c r="D102" i="3" l="1"/>
  <c r="I102" i="3" s="1"/>
  <c r="D105" i="3"/>
  <c r="I105" i="3" s="1"/>
  <c r="D103" i="3"/>
  <c r="I103" i="3" s="1"/>
  <c r="D104" i="3"/>
  <c r="I104" i="3" s="1"/>
</calcChain>
</file>

<file path=xl/sharedStrings.xml><?xml version="1.0" encoding="utf-8"?>
<sst xmlns="http://schemas.openxmlformats.org/spreadsheetml/2006/main" count="449" uniqueCount="124">
  <si>
    <t>SEHAT</t>
  </si>
  <si>
    <t>MINUS 1</t>
  </si>
  <si>
    <t xml:space="preserve">MINUS ≥ 1 </t>
  </si>
  <si>
    <t>MINUS ≥ 3</t>
  </si>
  <si>
    <t>BUTA WARNA</t>
  </si>
  <si>
    <t>C3</t>
  </si>
  <si>
    <t>C1</t>
  </si>
  <si>
    <t>C2</t>
  </si>
  <si>
    <t>≥ 160 CM</t>
  </si>
  <si>
    <t>≥ 155 CM</t>
  </si>
  <si>
    <t>≥ 150 CM</t>
  </si>
  <si>
    <t>KRITERIA</t>
  </si>
  <si>
    <t>C4</t>
  </si>
  <si>
    <t>Minat</t>
  </si>
  <si>
    <t>Kesehatan Mata</t>
  </si>
  <si>
    <t>Tinggi Badan</t>
  </si>
  <si>
    <t>SISWA 1</t>
  </si>
  <si>
    <t>TKR</t>
  </si>
  <si>
    <t>TKJ</t>
  </si>
  <si>
    <t>TGB</t>
  </si>
  <si>
    <t>TAV</t>
  </si>
  <si>
    <t>Sangat minat</t>
  </si>
  <si>
    <t>Cukup minat</t>
  </si>
  <si>
    <t>Kurang minat</t>
  </si>
  <si>
    <t xml:space="preserve">Tidak minat </t>
  </si>
  <si>
    <t>≥ 170 CM</t>
  </si>
  <si>
    <t>C5</t>
  </si>
  <si>
    <t>Tingkat Kecocokan</t>
  </si>
  <si>
    <t>Sangat rendah</t>
  </si>
  <si>
    <t>Rendah</t>
  </si>
  <si>
    <t>Sedang</t>
  </si>
  <si>
    <t>Tinggi</t>
  </si>
  <si>
    <t>Sangat tinggi</t>
  </si>
  <si>
    <t>Nilai B.Indo</t>
  </si>
  <si>
    <t>Nilai Matematika</t>
  </si>
  <si>
    <t>Nilai B.Inggris</t>
  </si>
  <si>
    <t>Nilai TIK</t>
  </si>
  <si>
    <t>C6</t>
  </si>
  <si>
    <t>C7</t>
  </si>
  <si>
    <t>Nilai Matematika 60-69</t>
  </si>
  <si>
    <t>Nilai Matematika 70-79</t>
  </si>
  <si>
    <r>
      <t xml:space="preserve">Nilai Matematika </t>
    </r>
    <r>
      <rPr>
        <sz val="11"/>
        <color theme="1"/>
        <rFont val="Calibri"/>
        <family val="2"/>
      </rPr>
      <t>≥ 80</t>
    </r>
  </si>
  <si>
    <t>Nilai B.Indo 60-69</t>
  </si>
  <si>
    <t>Nilai B.Inggris 60-69</t>
  </si>
  <si>
    <t>Nilai TIK 60-69</t>
  </si>
  <si>
    <t>Nilai B.Indo 70-79</t>
  </si>
  <si>
    <t>Nilai B.Indo ≥ 80</t>
  </si>
  <si>
    <t>Nilai B.Inggris ≥ 80</t>
  </si>
  <si>
    <t>Nilai TIK ≥ 80</t>
  </si>
  <si>
    <t>Nilai TIK 70-79</t>
  </si>
  <si>
    <t>Nilai B.Inggris 70-79</t>
  </si>
  <si>
    <t>SISWA 2</t>
  </si>
  <si>
    <t>≥ 145 CM</t>
  </si>
  <si>
    <t>NORMALISASI</t>
  </si>
  <si>
    <t>NILAI AWAL</t>
  </si>
  <si>
    <t>Atribut</t>
  </si>
  <si>
    <t>Kategori</t>
  </si>
  <si>
    <t>PREFERENSI</t>
  </si>
  <si>
    <t>Kategori
       Bobot</t>
  </si>
  <si>
    <t>Nilai
Preferensi</t>
  </si>
  <si>
    <t>Metode SAW</t>
  </si>
  <si>
    <t>Metode WP</t>
  </si>
  <si>
    <t>B/C</t>
  </si>
  <si>
    <t>Kepentingan</t>
  </si>
  <si>
    <t>Normalisasi Bobot</t>
  </si>
  <si>
    <t>Benefit</t>
  </si>
  <si>
    <t>Pangkat</t>
  </si>
  <si>
    <t>S</t>
  </si>
  <si>
    <t>V</t>
  </si>
  <si>
    <t>Menentukan Jurusan SMK menggunakan Metode TOPSIS</t>
  </si>
  <si>
    <t>Pembagi</t>
  </si>
  <si>
    <t>Ternormalisasi</t>
  </si>
  <si>
    <t>Ternormalisasi
Terbobor</t>
  </si>
  <si>
    <t>A+</t>
  </si>
  <si>
    <t>A-</t>
  </si>
  <si>
    <t>D+</t>
  </si>
  <si>
    <t>D-</t>
  </si>
  <si>
    <t xml:space="preserve">V </t>
  </si>
  <si>
    <t>Hasil</t>
  </si>
  <si>
    <t>hasil terbesar dari siswa 1 adalah TKJ (0,859429)</t>
  </si>
  <si>
    <t>N. Mat</t>
  </si>
  <si>
    <t>N. B.Indo</t>
  </si>
  <si>
    <t>N. B. Ing</t>
  </si>
  <si>
    <t>N. TIK</t>
  </si>
  <si>
    <t>K. Mata</t>
  </si>
  <si>
    <t>T. Badan</t>
  </si>
  <si>
    <t>Cost/benefit</t>
  </si>
  <si>
    <t>Mutlak Lebih Penting</t>
  </si>
  <si>
    <t>Sangat Lebih Penting</t>
  </si>
  <si>
    <t>Lebih Penting</t>
  </si>
  <si>
    <t>Cukup Penting</t>
  </si>
  <si>
    <t>Sama Penting</t>
  </si>
  <si>
    <t>Tingkat Kepentingan</t>
  </si>
  <si>
    <t>Kriteria</t>
  </si>
  <si>
    <t>n</t>
  </si>
  <si>
    <t>RI</t>
  </si>
  <si>
    <t xml:space="preserve">T. Badan </t>
  </si>
  <si>
    <t xml:space="preserve">K. Mata </t>
  </si>
  <si>
    <t xml:space="preserve">N. TIK </t>
  </si>
  <si>
    <t xml:space="preserve">N. B. Ing </t>
  </si>
  <si>
    <t xml:space="preserve">N. B.Indo </t>
  </si>
  <si>
    <t xml:space="preserve">N. Mat </t>
  </si>
  <si>
    <t xml:space="preserve">Minat </t>
  </si>
  <si>
    <t>Jumlah</t>
  </si>
  <si>
    <t>jumlah</t>
  </si>
  <si>
    <t>rata rata bobot</t>
  </si>
  <si>
    <t>t</t>
  </si>
  <si>
    <t>CI</t>
  </si>
  <si>
    <t>RI7</t>
  </si>
  <si>
    <t>konsisten</t>
  </si>
  <si>
    <t>&lt;=0.1</t>
  </si>
  <si>
    <t>Metode AHP</t>
  </si>
  <si>
    <t>Minat (benefit)</t>
  </si>
  <si>
    <t>Total</t>
  </si>
  <si>
    <t>Atau</t>
  </si>
  <si>
    <t>Antara Cost dan Benefit Perbedaannya dalam Mencari Nilai Matriks ini, Jika Cost Pembagiannya Terbalik</t>
  </si>
  <si>
    <t>Nilai Mat (benefit)</t>
  </si>
  <si>
    <t>Nilai Indo (benefit)</t>
  </si>
  <si>
    <t>Nilai Inggris (benefit)</t>
  </si>
  <si>
    <t>Nilai TIK (benefit)</t>
  </si>
  <si>
    <t xml:space="preserve"> Kes Mata (benefit)</t>
  </si>
  <si>
    <t>Tinggi Badan (benefit)</t>
  </si>
  <si>
    <t>Perankingan</t>
  </si>
  <si>
    <t>Terpilih TKJ untuk pilihan utama dan TAV untuk pilihan kedua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</si>
</sst>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0" fontId="0" fillId="0" borderId="4" xfId="0" applyBorder="1"/>
    <xf numFmtId="2" fontId="0" fillId="5" borderId="1" xfId="0" applyNumberFormat="1" applyFill="1" applyBorder="1"/>
    <xf numFmtId="2" fontId="0" fillId="0" borderId="0" xfId="0" applyNumberFormat="1"/>
    <xf numFmtId="0" fontId="0" fillId="0" borderId="6" xfId="0" applyBorder="1"/>
    <xf numFmtId="0" fontId="0" fillId="0" borderId="7" xfId="0" applyFill="1" applyBorder="1"/>
    <xf numFmtId="2" fontId="0" fillId="0" borderId="7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5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Border="1"/>
    <xf numFmtId="17" fontId="0" fillId="0" borderId="0" xfId="0" applyNumberFormat="1"/>
    <xf numFmtId="0" fontId="0" fillId="0" borderId="8" xfId="0" applyBorder="1" applyAlignment="1">
      <alignment horizontal="center"/>
    </xf>
    <xf numFmtId="0" fontId="3" fillId="7" borderId="0" xfId="1"/>
    <xf numFmtId="0" fontId="3" fillId="7" borderId="0" xfId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/>
    <xf numFmtId="0" fontId="4" fillId="8" borderId="0" xfId="2"/>
    <xf numFmtId="164" fontId="4" fillId="8" borderId="0" xfId="2" applyNumberForma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0"/>
  <sheetViews>
    <sheetView workbookViewId="0">
      <selection activeCell="K4" sqref="K4:M11"/>
    </sheetView>
  </sheetViews>
  <sheetFormatPr defaultRowHeight="15" x14ac:dyDescent="0.25"/>
  <cols>
    <col min="1" max="1" width="8.42578125" customWidth="1"/>
    <col min="2" max="2" width="12.28515625" customWidth="1"/>
    <col min="4" max="4" width="8.85546875" customWidth="1"/>
    <col min="7" max="7" width="12.28515625" customWidth="1"/>
    <col min="8" max="8" width="11.28515625" customWidth="1"/>
    <col min="9" max="9" width="9.85546875" customWidth="1"/>
    <col min="12" max="12" width="9.7109375" customWidth="1"/>
    <col min="13" max="13" width="10.28515625" customWidth="1"/>
    <col min="14" max="14" width="10.140625" customWidth="1"/>
    <col min="17" max="17" width="9.85546875" customWidth="1"/>
    <col min="19" max="19" width="8.85546875" customWidth="1"/>
  </cols>
  <sheetData>
    <row r="1" spans="2:29" x14ac:dyDescent="0.25">
      <c r="B1" s="51" t="s">
        <v>60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2:29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4" spans="2:29" ht="14.45" x14ac:dyDescent="0.3">
      <c r="B4" s="44" t="s">
        <v>54</v>
      </c>
      <c r="C4" s="44"/>
      <c r="D4" s="44"/>
      <c r="E4" s="44"/>
      <c r="F4" s="44"/>
      <c r="G4" s="44"/>
      <c r="H4" s="44"/>
      <c r="I4" s="44"/>
      <c r="K4" s="44" t="s">
        <v>11</v>
      </c>
      <c r="L4" s="44"/>
      <c r="M4" s="44"/>
      <c r="O4" s="44" t="s">
        <v>27</v>
      </c>
      <c r="P4" s="44"/>
      <c r="Q4" s="44"/>
    </row>
    <row r="5" spans="2:29" x14ac:dyDescent="0.25">
      <c r="B5" s="45" t="s">
        <v>56</v>
      </c>
      <c r="C5" s="44" t="s">
        <v>55</v>
      </c>
      <c r="D5" s="44"/>
      <c r="E5" s="44"/>
      <c r="F5" s="44"/>
      <c r="G5" s="44"/>
      <c r="H5" s="44"/>
      <c r="I5" s="44"/>
      <c r="K5" s="4" t="s">
        <v>6</v>
      </c>
      <c r="L5" s="57" t="s">
        <v>13</v>
      </c>
      <c r="M5" s="58"/>
      <c r="O5" s="56" t="s">
        <v>28</v>
      </c>
      <c r="P5" s="56"/>
      <c r="Q5" s="1">
        <v>0</v>
      </c>
    </row>
    <row r="6" spans="2:29" x14ac:dyDescent="0.25">
      <c r="B6" s="45"/>
      <c r="C6" s="4" t="s">
        <v>6</v>
      </c>
      <c r="D6" s="4" t="s">
        <v>7</v>
      </c>
      <c r="E6" s="4" t="s">
        <v>5</v>
      </c>
      <c r="F6" s="4" t="s">
        <v>12</v>
      </c>
      <c r="G6" s="11" t="s">
        <v>26</v>
      </c>
      <c r="H6" s="11" t="s">
        <v>37</v>
      </c>
      <c r="I6" s="5" t="s">
        <v>38</v>
      </c>
      <c r="K6" s="4" t="s">
        <v>7</v>
      </c>
      <c r="L6" s="57" t="s">
        <v>34</v>
      </c>
      <c r="M6" s="58"/>
      <c r="O6" s="56" t="s">
        <v>29</v>
      </c>
      <c r="P6" s="56"/>
      <c r="Q6" s="1">
        <v>0.25</v>
      </c>
    </row>
    <row r="7" spans="2:29" ht="14.45" x14ac:dyDescent="0.3">
      <c r="B7" s="46" t="s">
        <v>16</v>
      </c>
      <c r="C7" s="47"/>
      <c r="D7" s="47"/>
      <c r="E7" s="47"/>
      <c r="F7" s="47"/>
      <c r="G7" s="47"/>
      <c r="H7" s="47"/>
      <c r="I7" s="48"/>
      <c r="K7" s="4" t="s">
        <v>5</v>
      </c>
      <c r="L7" s="57" t="s">
        <v>33</v>
      </c>
      <c r="M7" s="58"/>
      <c r="O7" s="56" t="s">
        <v>30</v>
      </c>
      <c r="P7" s="56"/>
      <c r="Q7" s="1">
        <v>0.5</v>
      </c>
    </row>
    <row r="8" spans="2:29" ht="14.45" x14ac:dyDescent="0.3">
      <c r="B8" s="4" t="s">
        <v>17</v>
      </c>
      <c r="C8" s="4">
        <v>2</v>
      </c>
      <c r="D8" s="4">
        <v>0.25</v>
      </c>
      <c r="E8" s="4">
        <v>0.75</v>
      </c>
      <c r="F8" s="4">
        <v>0.5</v>
      </c>
      <c r="G8" s="4">
        <v>0.5</v>
      </c>
      <c r="H8" s="4">
        <v>4</v>
      </c>
      <c r="I8" s="4">
        <v>3</v>
      </c>
      <c r="K8" s="4" t="s">
        <v>12</v>
      </c>
      <c r="L8" s="57" t="s">
        <v>35</v>
      </c>
      <c r="M8" s="58"/>
      <c r="O8" s="56" t="s">
        <v>31</v>
      </c>
      <c r="P8" s="56"/>
      <c r="Q8" s="1">
        <v>0.75</v>
      </c>
    </row>
    <row r="9" spans="2:29" ht="14.45" x14ac:dyDescent="0.3">
      <c r="B9" s="4" t="s">
        <v>18</v>
      </c>
      <c r="C9" s="4">
        <v>5</v>
      </c>
      <c r="D9" s="4">
        <v>0.5</v>
      </c>
      <c r="E9" s="4">
        <v>0.75</v>
      </c>
      <c r="F9" s="4">
        <v>0.75</v>
      </c>
      <c r="G9" s="4">
        <v>0.75</v>
      </c>
      <c r="H9" s="4">
        <v>4</v>
      </c>
      <c r="I9" s="4">
        <v>3</v>
      </c>
      <c r="K9" s="5" t="s">
        <v>26</v>
      </c>
      <c r="L9" s="57" t="s">
        <v>36</v>
      </c>
      <c r="M9" s="58"/>
      <c r="O9" s="56" t="s">
        <v>32</v>
      </c>
      <c r="P9" s="56"/>
      <c r="Q9" s="1">
        <v>1</v>
      </c>
    </row>
    <row r="10" spans="2:29" ht="14.45" x14ac:dyDescent="0.3">
      <c r="B10" s="4" t="s">
        <v>19</v>
      </c>
      <c r="C10" s="4">
        <v>3</v>
      </c>
      <c r="D10" s="4">
        <v>0.5</v>
      </c>
      <c r="E10" s="4">
        <v>1</v>
      </c>
      <c r="F10" s="4">
        <v>0.75</v>
      </c>
      <c r="G10" s="4">
        <v>0.75</v>
      </c>
      <c r="H10" s="4">
        <v>4</v>
      </c>
      <c r="I10" s="4">
        <v>3</v>
      </c>
      <c r="K10" s="5" t="s">
        <v>37</v>
      </c>
      <c r="L10" s="57" t="s">
        <v>14</v>
      </c>
      <c r="M10" s="58"/>
    </row>
    <row r="11" spans="2:29" ht="14.45" x14ac:dyDescent="0.3">
      <c r="B11" s="4" t="s">
        <v>20</v>
      </c>
      <c r="C11" s="4">
        <v>4</v>
      </c>
      <c r="D11" s="4">
        <v>0.25</v>
      </c>
      <c r="E11" s="4">
        <v>1</v>
      </c>
      <c r="F11" s="4">
        <v>0.5</v>
      </c>
      <c r="G11" s="4">
        <v>0.5</v>
      </c>
      <c r="H11" s="4">
        <v>4</v>
      </c>
      <c r="I11" s="4">
        <v>3</v>
      </c>
      <c r="K11" s="5" t="s">
        <v>38</v>
      </c>
      <c r="L11" s="57" t="s">
        <v>15</v>
      </c>
      <c r="M11" s="58"/>
    </row>
    <row r="12" spans="2:29" ht="14.45" x14ac:dyDescent="0.3">
      <c r="B12" s="46" t="s">
        <v>51</v>
      </c>
      <c r="C12" s="47"/>
      <c r="D12" s="47"/>
      <c r="E12" s="47"/>
      <c r="F12" s="47"/>
      <c r="G12" s="47"/>
      <c r="H12" s="47"/>
      <c r="I12" s="48"/>
    </row>
    <row r="13" spans="2:29" ht="14.45" x14ac:dyDescent="0.3">
      <c r="B13" s="4" t="s">
        <v>17</v>
      </c>
      <c r="C13" s="4">
        <v>5</v>
      </c>
      <c r="D13" s="4">
        <v>0.75</v>
      </c>
      <c r="E13" s="4">
        <v>0.25</v>
      </c>
      <c r="F13" s="4">
        <v>0.5</v>
      </c>
      <c r="G13" s="4">
        <v>0.75</v>
      </c>
      <c r="H13" s="4">
        <v>5</v>
      </c>
      <c r="I13" s="4">
        <v>4</v>
      </c>
      <c r="K13" s="66" t="s">
        <v>6</v>
      </c>
      <c r="L13" s="67"/>
      <c r="M13" s="68"/>
      <c r="O13" s="64" t="s">
        <v>7</v>
      </c>
      <c r="P13" s="64"/>
      <c r="Q13" s="64"/>
      <c r="S13" s="64" t="s">
        <v>5</v>
      </c>
      <c r="T13" s="64"/>
      <c r="U13" s="64"/>
      <c r="W13" s="64" t="s">
        <v>12</v>
      </c>
      <c r="X13" s="64"/>
      <c r="Y13" s="64"/>
      <c r="AA13" s="64" t="s">
        <v>26</v>
      </c>
      <c r="AB13" s="64"/>
      <c r="AC13" s="64"/>
    </row>
    <row r="14" spans="2:29" ht="14.45" x14ac:dyDescent="0.3">
      <c r="B14" s="4" t="s">
        <v>18</v>
      </c>
      <c r="C14" s="4">
        <v>3</v>
      </c>
      <c r="D14" s="4">
        <v>0.75</v>
      </c>
      <c r="E14" s="4">
        <v>0.25</v>
      </c>
      <c r="F14" s="4">
        <v>0.75</v>
      </c>
      <c r="G14" s="4">
        <v>1</v>
      </c>
      <c r="H14" s="4">
        <v>5</v>
      </c>
      <c r="I14" s="4">
        <v>4</v>
      </c>
      <c r="K14" s="65" t="s">
        <v>21</v>
      </c>
      <c r="L14" s="65"/>
      <c r="M14" s="3">
        <v>5</v>
      </c>
      <c r="O14" s="59" t="s">
        <v>39</v>
      </c>
      <c r="P14" s="60"/>
      <c r="Q14" s="61"/>
      <c r="S14" s="59" t="s">
        <v>42</v>
      </c>
      <c r="T14" s="60"/>
      <c r="U14" s="61"/>
      <c r="W14" s="59" t="s">
        <v>43</v>
      </c>
      <c r="X14" s="60"/>
      <c r="Y14" s="61"/>
      <c r="AA14" s="59" t="s">
        <v>44</v>
      </c>
      <c r="AB14" s="60"/>
      <c r="AC14" s="61"/>
    </row>
    <row r="15" spans="2:29" ht="14.45" x14ac:dyDescent="0.3">
      <c r="B15" s="4" t="s">
        <v>19</v>
      </c>
      <c r="C15" s="4">
        <v>4</v>
      </c>
      <c r="D15" s="4">
        <v>1</v>
      </c>
      <c r="E15" s="4">
        <v>0.5</v>
      </c>
      <c r="F15" s="4">
        <v>0.75</v>
      </c>
      <c r="G15" s="4">
        <v>1</v>
      </c>
      <c r="H15" s="4">
        <v>5</v>
      </c>
      <c r="I15" s="4">
        <v>4</v>
      </c>
      <c r="K15" s="62" t="s">
        <v>13</v>
      </c>
      <c r="L15" s="63"/>
      <c r="M15" s="1">
        <v>4</v>
      </c>
      <c r="O15" s="57" t="s">
        <v>17</v>
      </c>
      <c r="P15" s="58"/>
      <c r="Q15" s="4">
        <v>0.25</v>
      </c>
      <c r="S15" s="57" t="s">
        <v>17</v>
      </c>
      <c r="T15" s="58"/>
      <c r="U15" s="4">
        <v>0.25</v>
      </c>
      <c r="W15" s="57" t="s">
        <v>17</v>
      </c>
      <c r="X15" s="58"/>
      <c r="Y15" s="4">
        <v>0.25</v>
      </c>
      <c r="AA15" s="57" t="s">
        <v>17</v>
      </c>
      <c r="AB15" s="58"/>
      <c r="AC15" s="4">
        <v>0.25</v>
      </c>
    </row>
    <row r="16" spans="2:29" ht="14.45" x14ac:dyDescent="0.3">
      <c r="B16" s="4" t="s">
        <v>20</v>
      </c>
      <c r="C16" s="4">
        <v>2</v>
      </c>
      <c r="D16" s="4">
        <v>0.5</v>
      </c>
      <c r="E16" s="4">
        <v>0.5</v>
      </c>
      <c r="F16" s="4">
        <v>0.5</v>
      </c>
      <c r="G16" s="4">
        <v>0.25</v>
      </c>
      <c r="H16" s="4">
        <v>5</v>
      </c>
      <c r="I16" s="4">
        <v>4</v>
      </c>
      <c r="K16" s="65" t="s">
        <v>22</v>
      </c>
      <c r="L16" s="65"/>
      <c r="M16" s="3">
        <v>3</v>
      </c>
      <c r="O16" s="57" t="s">
        <v>18</v>
      </c>
      <c r="P16" s="58"/>
      <c r="Q16" s="4">
        <v>0.5</v>
      </c>
      <c r="S16" s="57" t="s">
        <v>18</v>
      </c>
      <c r="T16" s="58"/>
      <c r="U16" s="4">
        <v>0.25</v>
      </c>
      <c r="W16" s="57" t="s">
        <v>18</v>
      </c>
      <c r="X16" s="58"/>
      <c r="Y16" s="4">
        <v>0.5</v>
      </c>
      <c r="AA16" s="57" t="s">
        <v>18</v>
      </c>
      <c r="AB16" s="58"/>
      <c r="AC16" s="4">
        <v>0.5</v>
      </c>
    </row>
    <row r="17" spans="2:29" ht="14.45" x14ac:dyDescent="0.3">
      <c r="K17" s="65" t="s">
        <v>23</v>
      </c>
      <c r="L17" s="65"/>
      <c r="M17" s="3">
        <v>2</v>
      </c>
      <c r="O17" s="57" t="s">
        <v>19</v>
      </c>
      <c r="P17" s="58"/>
      <c r="Q17" s="4">
        <v>0.5</v>
      </c>
      <c r="S17" s="57" t="s">
        <v>19</v>
      </c>
      <c r="T17" s="58"/>
      <c r="U17" s="4">
        <v>0.5</v>
      </c>
      <c r="W17" s="57" t="s">
        <v>19</v>
      </c>
      <c r="X17" s="58"/>
      <c r="Y17" s="4">
        <v>0.5</v>
      </c>
      <c r="AA17" s="57" t="s">
        <v>19</v>
      </c>
      <c r="AB17" s="58"/>
      <c r="AC17" s="4">
        <v>0.5</v>
      </c>
    </row>
    <row r="18" spans="2:29" ht="14.45" x14ac:dyDescent="0.3">
      <c r="K18" s="65" t="s">
        <v>24</v>
      </c>
      <c r="L18" s="65"/>
      <c r="M18" s="3">
        <v>1</v>
      </c>
      <c r="O18" s="57" t="s">
        <v>20</v>
      </c>
      <c r="P18" s="58"/>
      <c r="Q18" s="4">
        <v>0.25</v>
      </c>
      <c r="S18" s="57" t="s">
        <v>20</v>
      </c>
      <c r="T18" s="58"/>
      <c r="U18" s="4">
        <v>0.5</v>
      </c>
      <c r="W18" s="57" t="s">
        <v>20</v>
      </c>
      <c r="X18" s="58"/>
      <c r="Y18" s="4">
        <v>0.25</v>
      </c>
      <c r="AA18" s="57" t="s">
        <v>20</v>
      </c>
      <c r="AB18" s="58"/>
      <c r="AC18" s="4">
        <v>0.25</v>
      </c>
    </row>
    <row r="19" spans="2:29" ht="14.45" x14ac:dyDescent="0.3">
      <c r="B19" s="52" t="s">
        <v>53</v>
      </c>
      <c r="C19" s="52"/>
      <c r="D19" s="52"/>
      <c r="E19" s="52"/>
      <c r="F19" s="52"/>
      <c r="G19" s="52"/>
      <c r="H19" s="52"/>
      <c r="I19" s="52"/>
    </row>
    <row r="20" spans="2:29" x14ac:dyDescent="0.25">
      <c r="B20" s="45" t="s">
        <v>56</v>
      </c>
      <c r="C20" s="44" t="s">
        <v>55</v>
      </c>
      <c r="D20" s="44"/>
      <c r="E20" s="44"/>
      <c r="F20" s="44"/>
      <c r="G20" s="44"/>
      <c r="H20" s="44"/>
      <c r="I20" s="44"/>
      <c r="K20" s="66" t="s">
        <v>37</v>
      </c>
      <c r="L20" s="67"/>
      <c r="M20" s="68"/>
      <c r="O20" s="59" t="s">
        <v>40</v>
      </c>
      <c r="P20" s="60"/>
      <c r="Q20" s="61"/>
      <c r="S20" s="59" t="s">
        <v>45</v>
      </c>
      <c r="T20" s="60"/>
      <c r="U20" s="61"/>
      <c r="W20" s="59" t="s">
        <v>50</v>
      </c>
      <c r="X20" s="60"/>
      <c r="Y20" s="61"/>
      <c r="AA20" s="59" t="s">
        <v>49</v>
      </c>
      <c r="AB20" s="60"/>
      <c r="AC20" s="61"/>
    </row>
    <row r="21" spans="2:29" x14ac:dyDescent="0.25">
      <c r="B21" s="45"/>
      <c r="C21" s="4" t="s">
        <v>6</v>
      </c>
      <c r="D21" s="4" t="s">
        <v>7</v>
      </c>
      <c r="E21" s="4" t="s">
        <v>5</v>
      </c>
      <c r="F21" s="4" t="s">
        <v>12</v>
      </c>
      <c r="G21" s="11" t="s">
        <v>26</v>
      </c>
      <c r="H21" s="11" t="s">
        <v>37</v>
      </c>
      <c r="I21" s="5" t="s">
        <v>38</v>
      </c>
      <c r="K21" s="62" t="s">
        <v>0</v>
      </c>
      <c r="L21" s="63"/>
      <c r="M21" s="1">
        <v>5</v>
      </c>
      <c r="O21" s="57" t="s">
        <v>17</v>
      </c>
      <c r="P21" s="58"/>
      <c r="Q21" s="4">
        <v>0.5</v>
      </c>
      <c r="S21" s="57" t="s">
        <v>17</v>
      </c>
      <c r="T21" s="58"/>
      <c r="U21" s="4">
        <v>0.5</v>
      </c>
      <c r="W21" s="57" t="s">
        <v>17</v>
      </c>
      <c r="X21" s="58"/>
      <c r="Y21" s="4">
        <v>0.5</v>
      </c>
      <c r="AA21" s="57" t="s">
        <v>17</v>
      </c>
      <c r="AB21" s="58"/>
      <c r="AC21" s="4">
        <v>0.5</v>
      </c>
    </row>
    <row r="22" spans="2:29" ht="14.45" x14ac:dyDescent="0.3">
      <c r="B22" s="46" t="s">
        <v>16</v>
      </c>
      <c r="C22" s="47"/>
      <c r="D22" s="47"/>
      <c r="E22" s="47"/>
      <c r="F22" s="47"/>
      <c r="G22" s="47"/>
      <c r="H22" s="47"/>
      <c r="I22" s="48"/>
      <c r="K22" s="62" t="s">
        <v>1</v>
      </c>
      <c r="L22" s="63"/>
      <c r="M22" s="1">
        <v>4</v>
      </c>
      <c r="O22" s="57" t="s">
        <v>18</v>
      </c>
      <c r="P22" s="58"/>
      <c r="Q22" s="4">
        <v>0.75</v>
      </c>
      <c r="S22" s="57" t="s">
        <v>18</v>
      </c>
      <c r="T22" s="58"/>
      <c r="U22" s="4">
        <v>0.5</v>
      </c>
      <c r="W22" s="57" t="s">
        <v>18</v>
      </c>
      <c r="X22" s="58"/>
      <c r="Y22" s="4">
        <v>0.75</v>
      </c>
      <c r="AA22" s="57" t="s">
        <v>18</v>
      </c>
      <c r="AB22" s="58"/>
      <c r="AC22" s="4">
        <v>0.75</v>
      </c>
    </row>
    <row r="23" spans="2:29" x14ac:dyDescent="0.25">
      <c r="B23" s="4" t="s">
        <v>17</v>
      </c>
      <c r="C23" s="14">
        <f>(C8/C$9)</f>
        <v>0.4</v>
      </c>
      <c r="D23" s="14">
        <f>(D8/D$9)</f>
        <v>0.5</v>
      </c>
      <c r="E23" s="14">
        <f t="shared" ref="E23:I23" si="0">(E8/E$9)</f>
        <v>1</v>
      </c>
      <c r="F23" s="14">
        <f t="shared" si="0"/>
        <v>0.66666666666666663</v>
      </c>
      <c r="G23" s="14">
        <f t="shared" si="0"/>
        <v>0.66666666666666663</v>
      </c>
      <c r="H23" s="14">
        <f t="shared" si="0"/>
        <v>1</v>
      </c>
      <c r="I23" s="14">
        <f t="shared" si="0"/>
        <v>1</v>
      </c>
      <c r="K23" s="62" t="s">
        <v>2</v>
      </c>
      <c r="L23" s="63"/>
      <c r="M23" s="1">
        <v>3</v>
      </c>
      <c r="O23" s="57" t="s">
        <v>19</v>
      </c>
      <c r="P23" s="58"/>
      <c r="Q23" s="4">
        <v>0.75</v>
      </c>
      <c r="S23" s="57" t="s">
        <v>19</v>
      </c>
      <c r="T23" s="58"/>
      <c r="U23" s="4">
        <v>0.75</v>
      </c>
      <c r="W23" s="57" t="s">
        <v>19</v>
      </c>
      <c r="X23" s="58"/>
      <c r="Y23" s="4">
        <v>0.75</v>
      </c>
      <c r="AA23" s="57" t="s">
        <v>19</v>
      </c>
      <c r="AB23" s="58"/>
      <c r="AC23" s="4">
        <v>0.75</v>
      </c>
    </row>
    <row r="24" spans="2:29" x14ac:dyDescent="0.25">
      <c r="B24" s="4" t="s">
        <v>18</v>
      </c>
      <c r="C24" s="14">
        <f t="shared" ref="C24:D26" si="1">(C9/C$9)</f>
        <v>1</v>
      </c>
      <c r="D24" s="14">
        <f t="shared" si="1"/>
        <v>1</v>
      </c>
      <c r="E24" s="14">
        <f t="shared" ref="E24:I24" si="2">(E9/E$9)</f>
        <v>1</v>
      </c>
      <c r="F24" s="14">
        <f t="shared" si="2"/>
        <v>1</v>
      </c>
      <c r="G24" s="14">
        <f t="shared" si="2"/>
        <v>1</v>
      </c>
      <c r="H24" s="14">
        <f t="shared" si="2"/>
        <v>1</v>
      </c>
      <c r="I24" s="14">
        <f t="shared" si="2"/>
        <v>1</v>
      </c>
      <c r="K24" s="62" t="s">
        <v>3</v>
      </c>
      <c r="L24" s="63"/>
      <c r="M24" s="1">
        <v>2</v>
      </c>
      <c r="O24" s="57" t="s">
        <v>20</v>
      </c>
      <c r="P24" s="58"/>
      <c r="Q24" s="4">
        <v>0.25</v>
      </c>
      <c r="S24" s="57" t="s">
        <v>20</v>
      </c>
      <c r="T24" s="58"/>
      <c r="U24" s="4">
        <v>0.75</v>
      </c>
      <c r="W24" s="57" t="s">
        <v>20</v>
      </c>
      <c r="X24" s="58"/>
      <c r="Y24" s="4">
        <v>0.5</v>
      </c>
      <c r="AA24" s="57" t="s">
        <v>20</v>
      </c>
      <c r="AB24" s="58"/>
      <c r="AC24" s="4">
        <v>0.5</v>
      </c>
    </row>
    <row r="25" spans="2:29" ht="14.45" x14ac:dyDescent="0.3">
      <c r="B25" s="4" t="s">
        <v>19</v>
      </c>
      <c r="C25" s="14">
        <f t="shared" si="1"/>
        <v>0.6</v>
      </c>
      <c r="D25" s="14">
        <f t="shared" si="1"/>
        <v>1</v>
      </c>
      <c r="E25" s="14">
        <f t="shared" ref="E25:I25" si="3">(E10/E$9)</f>
        <v>1.3333333333333333</v>
      </c>
      <c r="F25" s="14">
        <f t="shared" si="3"/>
        <v>1</v>
      </c>
      <c r="G25" s="14">
        <f t="shared" si="3"/>
        <v>1</v>
      </c>
      <c r="H25" s="14">
        <f t="shared" si="3"/>
        <v>1</v>
      </c>
      <c r="I25" s="14">
        <f t="shared" si="3"/>
        <v>1</v>
      </c>
      <c r="K25" s="62" t="s">
        <v>4</v>
      </c>
      <c r="L25" s="63"/>
      <c r="M25" s="1">
        <v>1</v>
      </c>
    </row>
    <row r="26" spans="2:29" x14ac:dyDescent="0.25">
      <c r="B26" s="4" t="s">
        <v>20</v>
      </c>
      <c r="C26" s="14">
        <f t="shared" si="1"/>
        <v>0.8</v>
      </c>
      <c r="D26" s="14">
        <f t="shared" si="1"/>
        <v>0.5</v>
      </c>
      <c r="E26" s="14">
        <f t="shared" ref="E26:I26" si="4">(E11/E$9)</f>
        <v>1.3333333333333333</v>
      </c>
      <c r="F26" s="14">
        <f t="shared" si="4"/>
        <v>0.66666666666666663</v>
      </c>
      <c r="G26" s="14">
        <f t="shared" si="4"/>
        <v>0.66666666666666663</v>
      </c>
      <c r="H26" s="14">
        <f t="shared" si="4"/>
        <v>1</v>
      </c>
      <c r="I26" s="14">
        <f t="shared" si="4"/>
        <v>1</v>
      </c>
      <c r="O26" s="59" t="s">
        <v>41</v>
      </c>
      <c r="P26" s="60"/>
      <c r="Q26" s="61"/>
      <c r="S26" s="59" t="s">
        <v>46</v>
      </c>
      <c r="T26" s="60"/>
      <c r="U26" s="61"/>
      <c r="W26" s="59" t="s">
        <v>47</v>
      </c>
      <c r="X26" s="60"/>
      <c r="Y26" s="61"/>
      <c r="AA26" s="59" t="s">
        <v>48</v>
      </c>
      <c r="AB26" s="60"/>
      <c r="AC26" s="61"/>
    </row>
    <row r="27" spans="2:29" ht="14.45" x14ac:dyDescent="0.3">
      <c r="B27" s="46" t="s">
        <v>51</v>
      </c>
      <c r="C27" s="47"/>
      <c r="D27" s="47"/>
      <c r="E27" s="47"/>
      <c r="F27" s="47"/>
      <c r="G27" s="47"/>
      <c r="H27" s="47"/>
      <c r="I27" s="48"/>
      <c r="K27" s="64" t="s">
        <v>38</v>
      </c>
      <c r="L27" s="64"/>
      <c r="M27" s="64"/>
      <c r="O27" s="57" t="s">
        <v>17</v>
      </c>
      <c r="P27" s="58"/>
      <c r="Q27" s="4">
        <v>0.75</v>
      </c>
      <c r="S27" s="57" t="s">
        <v>17</v>
      </c>
      <c r="T27" s="58"/>
      <c r="U27" s="4">
        <v>0.75</v>
      </c>
      <c r="W27" s="57" t="s">
        <v>17</v>
      </c>
      <c r="X27" s="58"/>
      <c r="Y27" s="4">
        <v>0.75</v>
      </c>
      <c r="AA27" s="57" t="s">
        <v>17</v>
      </c>
      <c r="AB27" s="58"/>
      <c r="AC27" s="4">
        <v>0.75</v>
      </c>
    </row>
    <row r="28" spans="2:29" x14ac:dyDescent="0.25">
      <c r="B28" s="4" t="s">
        <v>17</v>
      </c>
      <c r="C28" s="14">
        <f>(C13/C$13)</f>
        <v>1</v>
      </c>
      <c r="D28" s="14">
        <f>D13/D$15</f>
        <v>0.75</v>
      </c>
      <c r="E28" s="14">
        <f>(E13/E$15)</f>
        <v>0.5</v>
      </c>
      <c r="F28" s="14">
        <f>(F13/F$14)</f>
        <v>0.66666666666666663</v>
      </c>
      <c r="G28" s="14">
        <f>(G13/G$14)</f>
        <v>0.75</v>
      </c>
      <c r="H28" s="14">
        <f>(H13/H$13)</f>
        <v>1</v>
      </c>
      <c r="I28" s="14">
        <f>(I13/I$13)</f>
        <v>1</v>
      </c>
      <c r="K28" s="56" t="s">
        <v>25</v>
      </c>
      <c r="L28" s="56"/>
      <c r="M28" s="1">
        <v>5</v>
      </c>
      <c r="O28" s="57" t="s">
        <v>18</v>
      </c>
      <c r="P28" s="58"/>
      <c r="Q28" s="4">
        <v>0.75</v>
      </c>
      <c r="S28" s="57" t="s">
        <v>18</v>
      </c>
      <c r="T28" s="58"/>
      <c r="U28" s="4">
        <v>0.75</v>
      </c>
      <c r="W28" s="57" t="s">
        <v>18</v>
      </c>
      <c r="X28" s="58"/>
      <c r="Y28" s="4">
        <v>1</v>
      </c>
      <c r="AA28" s="57" t="s">
        <v>18</v>
      </c>
      <c r="AB28" s="58"/>
      <c r="AC28" s="4">
        <v>1</v>
      </c>
    </row>
    <row r="29" spans="2:29" x14ac:dyDescent="0.25">
      <c r="B29" s="4" t="s">
        <v>18</v>
      </c>
      <c r="C29" s="14">
        <f t="shared" ref="C29:C31" si="5">(C14/C$13)</f>
        <v>0.6</v>
      </c>
      <c r="D29" s="14">
        <f>D14/D$15</f>
        <v>0.75</v>
      </c>
      <c r="E29" s="14">
        <f t="shared" ref="E29:E31" si="6">(E14/E$15)</f>
        <v>0.5</v>
      </c>
      <c r="F29" s="14">
        <f t="shared" ref="F29:G31" si="7">(F14/F$14)</f>
        <v>1</v>
      </c>
      <c r="G29" s="14">
        <f t="shared" si="7"/>
        <v>1</v>
      </c>
      <c r="H29" s="14">
        <f t="shared" ref="H29:I31" si="8">(H14/H$13)</f>
        <v>1</v>
      </c>
      <c r="I29" s="14">
        <f>(I14/I$13)</f>
        <v>1</v>
      </c>
      <c r="K29" s="56" t="s">
        <v>8</v>
      </c>
      <c r="L29" s="56"/>
      <c r="M29" s="1">
        <v>4</v>
      </c>
      <c r="O29" s="57" t="s">
        <v>19</v>
      </c>
      <c r="P29" s="58"/>
      <c r="Q29" s="4">
        <v>1</v>
      </c>
      <c r="S29" s="57" t="s">
        <v>19</v>
      </c>
      <c r="T29" s="58"/>
      <c r="U29" s="4">
        <v>1</v>
      </c>
      <c r="W29" s="57" t="s">
        <v>19</v>
      </c>
      <c r="X29" s="58"/>
      <c r="Y29" s="4">
        <v>1</v>
      </c>
      <c r="AA29" s="57" t="s">
        <v>19</v>
      </c>
      <c r="AB29" s="58"/>
      <c r="AC29" s="4">
        <v>1</v>
      </c>
    </row>
    <row r="30" spans="2:29" x14ac:dyDescent="0.25">
      <c r="B30" s="4" t="s">
        <v>19</v>
      </c>
      <c r="C30" s="14">
        <f>(C15/C$13)</f>
        <v>0.8</v>
      </c>
      <c r="D30" s="14">
        <f t="shared" ref="D30" si="9">D15/D$15</f>
        <v>1</v>
      </c>
      <c r="E30" s="14">
        <f t="shared" si="6"/>
        <v>1</v>
      </c>
      <c r="F30" s="14">
        <f t="shared" si="7"/>
        <v>1</v>
      </c>
      <c r="G30" s="14">
        <f t="shared" si="7"/>
        <v>1</v>
      </c>
      <c r="H30" s="14">
        <f t="shared" si="8"/>
        <v>1</v>
      </c>
      <c r="I30" s="14">
        <f>(I15/I$13)</f>
        <v>1</v>
      </c>
      <c r="K30" s="56" t="s">
        <v>9</v>
      </c>
      <c r="L30" s="56"/>
      <c r="M30" s="1">
        <v>3</v>
      </c>
      <c r="O30" s="57" t="s">
        <v>20</v>
      </c>
      <c r="P30" s="58"/>
      <c r="Q30" s="4">
        <v>0.5</v>
      </c>
      <c r="S30" s="57" t="s">
        <v>20</v>
      </c>
      <c r="T30" s="58"/>
      <c r="U30" s="4">
        <v>1</v>
      </c>
      <c r="W30" s="57" t="s">
        <v>20</v>
      </c>
      <c r="X30" s="58"/>
      <c r="Y30" s="4">
        <v>0.25</v>
      </c>
      <c r="AA30" s="57" t="s">
        <v>20</v>
      </c>
      <c r="AB30" s="58"/>
      <c r="AC30" s="4">
        <v>0.25</v>
      </c>
    </row>
    <row r="31" spans="2:29" x14ac:dyDescent="0.25">
      <c r="B31" s="4" t="s">
        <v>20</v>
      </c>
      <c r="C31" s="14">
        <f t="shared" si="5"/>
        <v>0.4</v>
      </c>
      <c r="D31" s="14">
        <f>D16/D$15</f>
        <v>0.5</v>
      </c>
      <c r="E31" s="14">
        <f t="shared" si="6"/>
        <v>1</v>
      </c>
      <c r="F31" s="14">
        <f t="shared" si="7"/>
        <v>0.66666666666666663</v>
      </c>
      <c r="G31" s="14">
        <f t="shared" si="7"/>
        <v>0.25</v>
      </c>
      <c r="H31" s="14">
        <f t="shared" si="8"/>
        <v>1</v>
      </c>
      <c r="I31" s="14">
        <f t="shared" si="8"/>
        <v>1</v>
      </c>
      <c r="K31" s="56" t="s">
        <v>10</v>
      </c>
      <c r="L31" s="56"/>
      <c r="M31" s="1">
        <v>2</v>
      </c>
    </row>
    <row r="32" spans="2:29" x14ac:dyDescent="0.25">
      <c r="K32" s="56" t="s">
        <v>52</v>
      </c>
      <c r="L32" s="56"/>
      <c r="M32" s="5">
        <v>1</v>
      </c>
    </row>
    <row r="34" spans="2:10" x14ac:dyDescent="0.25">
      <c r="B34" s="52" t="s">
        <v>57</v>
      </c>
      <c r="C34" s="52"/>
      <c r="D34" s="52"/>
      <c r="E34" s="52"/>
      <c r="F34" s="52"/>
      <c r="G34" s="52"/>
      <c r="H34" s="52"/>
      <c r="I34" s="52"/>
    </row>
    <row r="35" spans="2:10" x14ac:dyDescent="0.25">
      <c r="B35" s="54" t="s">
        <v>58</v>
      </c>
      <c r="C35" s="53" t="s">
        <v>55</v>
      </c>
      <c r="D35" s="44"/>
      <c r="E35" s="44"/>
      <c r="F35" s="44"/>
      <c r="G35" s="44"/>
      <c r="H35" s="44"/>
      <c r="I35" s="44"/>
      <c r="J35" s="49" t="s">
        <v>59</v>
      </c>
    </row>
    <row r="36" spans="2:10" x14ac:dyDescent="0.25">
      <c r="B36" s="55"/>
      <c r="C36" s="13" t="s">
        <v>6</v>
      </c>
      <c r="D36" s="4" t="s">
        <v>7</v>
      </c>
      <c r="E36" s="4" t="s">
        <v>5</v>
      </c>
      <c r="F36" s="4" t="s">
        <v>12</v>
      </c>
      <c r="G36" s="11" t="s">
        <v>26</v>
      </c>
      <c r="H36" s="11" t="s">
        <v>37</v>
      </c>
      <c r="I36" s="5" t="s">
        <v>38</v>
      </c>
      <c r="J36" s="50"/>
    </row>
    <row r="37" spans="2:10" x14ac:dyDescent="0.25">
      <c r="B37" s="55"/>
      <c r="C37" s="4">
        <v>0.2</v>
      </c>
      <c r="D37" s="4">
        <v>0.2</v>
      </c>
      <c r="E37" s="4">
        <v>0.1</v>
      </c>
      <c r="F37" s="4">
        <v>0.1</v>
      </c>
      <c r="G37" s="11">
        <v>0.2</v>
      </c>
      <c r="H37" s="11">
        <v>0.1</v>
      </c>
      <c r="I37" s="5">
        <v>0.1</v>
      </c>
      <c r="J37" s="4"/>
    </row>
    <row r="38" spans="2:10" x14ac:dyDescent="0.25">
      <c r="B38" s="46" t="s">
        <v>16</v>
      </c>
      <c r="C38" s="47"/>
      <c r="D38" s="47"/>
      <c r="E38" s="47"/>
      <c r="F38" s="47"/>
      <c r="G38" s="47"/>
      <c r="H38" s="47"/>
      <c r="I38" s="47"/>
      <c r="J38" s="48"/>
    </row>
    <row r="39" spans="2:10" x14ac:dyDescent="0.25">
      <c r="B39" s="4" t="s">
        <v>17</v>
      </c>
      <c r="C39" s="14">
        <f>C37*C23</f>
        <v>8.0000000000000016E-2</v>
      </c>
      <c r="D39" s="14">
        <f>D$37*D23</f>
        <v>0.1</v>
      </c>
      <c r="E39" s="14">
        <f t="shared" ref="E39:I39" si="10">E$37*E23</f>
        <v>0.1</v>
      </c>
      <c r="F39" s="14">
        <f t="shared" si="10"/>
        <v>6.6666666666666666E-2</v>
      </c>
      <c r="G39" s="14">
        <f t="shared" si="10"/>
        <v>0.13333333333333333</v>
      </c>
      <c r="H39" s="14">
        <f t="shared" si="10"/>
        <v>0.1</v>
      </c>
      <c r="I39" s="14">
        <f t="shared" si="10"/>
        <v>0.1</v>
      </c>
      <c r="J39" s="14">
        <f>SUM(C39:I39)</f>
        <v>0.67999999999999994</v>
      </c>
    </row>
    <row r="40" spans="2:10" x14ac:dyDescent="0.25">
      <c r="B40" s="4" t="s">
        <v>18</v>
      </c>
      <c r="C40" s="14">
        <f t="shared" ref="C40:C42" si="11">(C$37*C24)</f>
        <v>0.2</v>
      </c>
      <c r="D40" s="14">
        <f t="shared" ref="D40:I42" si="12">D$37*D24</f>
        <v>0.2</v>
      </c>
      <c r="E40" s="14">
        <f t="shared" si="12"/>
        <v>0.1</v>
      </c>
      <c r="F40" s="14">
        <f t="shared" si="12"/>
        <v>0.1</v>
      </c>
      <c r="G40" s="14">
        <f t="shared" si="12"/>
        <v>0.2</v>
      </c>
      <c r="H40" s="14">
        <f t="shared" si="12"/>
        <v>0.1</v>
      </c>
      <c r="I40" s="14">
        <f t="shared" si="12"/>
        <v>0.1</v>
      </c>
      <c r="J40" s="16">
        <f t="shared" ref="J40:J42" si="13">SUM(C40:I40)</f>
        <v>1</v>
      </c>
    </row>
    <row r="41" spans="2:10" x14ac:dyDescent="0.25">
      <c r="B41" s="4" t="s">
        <v>19</v>
      </c>
      <c r="C41" s="14">
        <f t="shared" si="11"/>
        <v>0.12</v>
      </c>
      <c r="D41" s="14">
        <f t="shared" si="12"/>
        <v>0.2</v>
      </c>
      <c r="E41" s="14">
        <f t="shared" si="12"/>
        <v>0.13333333333333333</v>
      </c>
      <c r="F41" s="14">
        <f t="shared" si="12"/>
        <v>0.1</v>
      </c>
      <c r="G41" s="14">
        <f t="shared" si="12"/>
        <v>0.2</v>
      </c>
      <c r="H41" s="14">
        <f t="shared" si="12"/>
        <v>0.1</v>
      </c>
      <c r="I41" s="14">
        <f t="shared" si="12"/>
        <v>0.1</v>
      </c>
      <c r="J41" s="14">
        <f t="shared" si="13"/>
        <v>0.95333333333333337</v>
      </c>
    </row>
    <row r="42" spans="2:10" x14ac:dyDescent="0.25">
      <c r="B42" s="4" t="s">
        <v>20</v>
      </c>
      <c r="C42" s="14">
        <f t="shared" si="11"/>
        <v>0.16000000000000003</v>
      </c>
      <c r="D42" s="14">
        <f t="shared" si="12"/>
        <v>0.1</v>
      </c>
      <c r="E42" s="14">
        <f t="shared" si="12"/>
        <v>0.13333333333333333</v>
      </c>
      <c r="F42" s="14">
        <f t="shared" si="12"/>
        <v>6.6666666666666666E-2</v>
      </c>
      <c r="G42" s="14">
        <f t="shared" si="12"/>
        <v>0.13333333333333333</v>
      </c>
      <c r="H42" s="14">
        <f t="shared" si="12"/>
        <v>0.1</v>
      </c>
      <c r="I42" s="14">
        <f t="shared" si="12"/>
        <v>0.1</v>
      </c>
      <c r="J42" s="14">
        <f t="shared" si="13"/>
        <v>0.79333333333333322</v>
      </c>
    </row>
    <row r="43" spans="2:10" x14ac:dyDescent="0.25">
      <c r="B43" s="46" t="s">
        <v>51</v>
      </c>
      <c r="C43" s="47"/>
      <c r="D43" s="47"/>
      <c r="E43" s="47"/>
      <c r="F43" s="47"/>
      <c r="G43" s="47"/>
      <c r="H43" s="47"/>
      <c r="I43" s="47"/>
      <c r="J43" s="48"/>
    </row>
    <row r="44" spans="2:10" x14ac:dyDescent="0.25">
      <c r="B44" s="4" t="s">
        <v>17</v>
      </c>
      <c r="C44" s="14">
        <f>C$37*C28</f>
        <v>0.2</v>
      </c>
      <c r="D44" s="14">
        <f t="shared" ref="D44:I44" si="14">D$37*D28</f>
        <v>0.15000000000000002</v>
      </c>
      <c r="E44" s="14">
        <f t="shared" si="14"/>
        <v>0.05</v>
      </c>
      <c r="F44" s="14">
        <f t="shared" si="14"/>
        <v>6.6666666666666666E-2</v>
      </c>
      <c r="G44" s="14">
        <f t="shared" si="14"/>
        <v>0.15000000000000002</v>
      </c>
      <c r="H44" s="14">
        <f t="shared" si="14"/>
        <v>0.1</v>
      </c>
      <c r="I44" s="14">
        <f t="shared" si="14"/>
        <v>0.1</v>
      </c>
      <c r="J44" s="14">
        <f>SUM(C44:I44)</f>
        <v>0.81666666666666665</v>
      </c>
    </row>
    <row r="45" spans="2:10" x14ac:dyDescent="0.25">
      <c r="B45" s="4" t="s">
        <v>18</v>
      </c>
      <c r="C45" s="14">
        <f t="shared" ref="C45:I47" si="15">C$37*C29</f>
        <v>0.12</v>
      </c>
      <c r="D45" s="14">
        <f t="shared" si="15"/>
        <v>0.15000000000000002</v>
      </c>
      <c r="E45" s="14">
        <f t="shared" si="15"/>
        <v>0.05</v>
      </c>
      <c r="F45" s="14">
        <f t="shared" si="15"/>
        <v>0.1</v>
      </c>
      <c r="G45" s="14">
        <f t="shared" si="15"/>
        <v>0.2</v>
      </c>
      <c r="H45" s="14">
        <f t="shared" si="15"/>
        <v>0.1</v>
      </c>
      <c r="I45" s="14">
        <f t="shared" si="15"/>
        <v>0.1</v>
      </c>
      <c r="J45" s="14">
        <f t="shared" ref="J45:J47" si="16">SUM(C45:I45)</f>
        <v>0.82000000000000006</v>
      </c>
    </row>
    <row r="46" spans="2:10" x14ac:dyDescent="0.25">
      <c r="B46" s="4" t="s">
        <v>19</v>
      </c>
      <c r="C46" s="14">
        <f t="shared" si="15"/>
        <v>0.16000000000000003</v>
      </c>
      <c r="D46" s="14">
        <f t="shared" si="15"/>
        <v>0.2</v>
      </c>
      <c r="E46" s="14">
        <f t="shared" si="15"/>
        <v>0.1</v>
      </c>
      <c r="F46" s="14">
        <f t="shared" si="15"/>
        <v>0.1</v>
      </c>
      <c r="G46" s="14">
        <f t="shared" si="15"/>
        <v>0.2</v>
      </c>
      <c r="H46" s="14">
        <f t="shared" si="15"/>
        <v>0.1</v>
      </c>
      <c r="I46" s="14">
        <f t="shared" si="15"/>
        <v>0.1</v>
      </c>
      <c r="J46" s="16">
        <f t="shared" si="16"/>
        <v>0.96</v>
      </c>
    </row>
    <row r="47" spans="2:10" x14ac:dyDescent="0.25">
      <c r="B47" s="4" t="s">
        <v>20</v>
      </c>
      <c r="C47" s="14">
        <f t="shared" si="15"/>
        <v>8.0000000000000016E-2</v>
      </c>
      <c r="D47" s="14">
        <f t="shared" si="15"/>
        <v>0.1</v>
      </c>
      <c r="E47" s="14">
        <f t="shared" si="15"/>
        <v>0.1</v>
      </c>
      <c r="F47" s="14">
        <f t="shared" si="15"/>
        <v>6.6666666666666666E-2</v>
      </c>
      <c r="G47" s="14">
        <f t="shared" si="15"/>
        <v>0.05</v>
      </c>
      <c r="H47" s="14">
        <f t="shared" si="15"/>
        <v>0.1</v>
      </c>
      <c r="I47" s="14">
        <f t="shared" si="15"/>
        <v>0.1</v>
      </c>
      <c r="J47" s="14">
        <f t="shared" si="16"/>
        <v>0.59666666666666668</v>
      </c>
    </row>
    <row r="49" spans="2:17" x14ac:dyDescent="0.25">
      <c r="B49" s="51" t="s">
        <v>61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</row>
    <row r="50" spans="2:17" x14ac:dyDescent="0.25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</row>
    <row r="52" spans="2:17" x14ac:dyDescent="0.25">
      <c r="B52" t="s">
        <v>62</v>
      </c>
      <c r="C52" t="s">
        <v>65</v>
      </c>
      <c r="D52" t="s">
        <v>65</v>
      </c>
      <c r="E52" t="s">
        <v>65</v>
      </c>
      <c r="F52" t="s">
        <v>65</v>
      </c>
      <c r="G52" t="s">
        <v>65</v>
      </c>
      <c r="H52" t="s">
        <v>65</v>
      </c>
      <c r="I52" t="s">
        <v>65</v>
      </c>
    </row>
    <row r="53" spans="2:17" x14ac:dyDescent="0.25">
      <c r="B53" t="s">
        <v>63</v>
      </c>
      <c r="C53">
        <v>5</v>
      </c>
      <c r="D53">
        <v>4</v>
      </c>
      <c r="E53">
        <v>3</v>
      </c>
      <c r="F53">
        <v>3</v>
      </c>
      <c r="G53">
        <v>4</v>
      </c>
      <c r="H53">
        <v>5</v>
      </c>
      <c r="I53">
        <v>4</v>
      </c>
      <c r="J53">
        <f>SUM(C53:I53)</f>
        <v>28</v>
      </c>
    </row>
    <row r="54" spans="2:17" x14ac:dyDescent="0.25">
      <c r="B54" t="s">
        <v>64</v>
      </c>
      <c r="C54" s="17">
        <f>C53/J53</f>
        <v>0.17857142857142858</v>
      </c>
      <c r="D54" s="17">
        <f>D53/J53</f>
        <v>0.14285714285714285</v>
      </c>
      <c r="E54" s="17">
        <f>E53/J53</f>
        <v>0.10714285714285714</v>
      </c>
      <c r="F54" s="17">
        <f>F53/J53</f>
        <v>0.10714285714285714</v>
      </c>
      <c r="G54" s="17">
        <f>G53/J53</f>
        <v>0.14285714285714285</v>
      </c>
      <c r="H54" s="17">
        <f>H53/J53</f>
        <v>0.17857142857142858</v>
      </c>
      <c r="I54" s="17">
        <f>I53/J53</f>
        <v>0.14285714285714285</v>
      </c>
      <c r="J54" s="17">
        <f>SUM(C54:I54)</f>
        <v>1</v>
      </c>
    </row>
    <row r="55" spans="2:17" x14ac:dyDescent="0.25">
      <c r="B55" s="44" t="s">
        <v>54</v>
      </c>
      <c r="C55" s="44"/>
      <c r="D55" s="44"/>
      <c r="E55" s="44"/>
      <c r="F55" s="44"/>
      <c r="G55" s="44"/>
      <c r="H55" s="44"/>
      <c r="I55" s="44"/>
    </row>
    <row r="56" spans="2:17" x14ac:dyDescent="0.25">
      <c r="B56" s="45" t="s">
        <v>56</v>
      </c>
      <c r="C56" s="44" t="s">
        <v>55</v>
      </c>
      <c r="D56" s="44"/>
      <c r="E56" s="44"/>
      <c r="F56" s="44"/>
      <c r="G56" s="44"/>
      <c r="H56" s="44"/>
      <c r="I56" s="44"/>
    </row>
    <row r="57" spans="2:17" x14ac:dyDescent="0.25">
      <c r="B57" s="45"/>
      <c r="C57" s="4" t="s">
        <v>6</v>
      </c>
      <c r="D57" s="4" t="s">
        <v>7</v>
      </c>
      <c r="E57" s="4" t="s">
        <v>5</v>
      </c>
      <c r="F57" s="4" t="s">
        <v>12</v>
      </c>
      <c r="G57" s="11" t="s">
        <v>26</v>
      </c>
      <c r="H57" s="11" t="s">
        <v>37</v>
      </c>
      <c r="I57" s="5" t="s">
        <v>38</v>
      </c>
      <c r="K57" s="2" t="s">
        <v>67</v>
      </c>
      <c r="L57" s="2" t="s">
        <v>68</v>
      </c>
    </row>
    <row r="58" spans="2:17" x14ac:dyDescent="0.25">
      <c r="B58" s="46" t="s">
        <v>16</v>
      </c>
      <c r="C58" s="47"/>
      <c r="D58" s="47"/>
      <c r="E58" s="47"/>
      <c r="F58" s="47"/>
      <c r="G58" s="47"/>
      <c r="H58" s="47"/>
      <c r="I58" s="48"/>
      <c r="K58" s="42" t="s">
        <v>16</v>
      </c>
      <c r="L58" s="43"/>
    </row>
    <row r="59" spans="2:17" x14ac:dyDescent="0.25">
      <c r="B59" s="4" t="s">
        <v>17</v>
      </c>
      <c r="C59" s="4">
        <v>2</v>
      </c>
      <c r="D59" s="4">
        <v>0.25</v>
      </c>
      <c r="E59" s="4">
        <v>0.75</v>
      </c>
      <c r="F59" s="4">
        <v>0.5</v>
      </c>
      <c r="G59" s="4">
        <v>0.5</v>
      </c>
      <c r="H59" s="4">
        <v>4</v>
      </c>
      <c r="I59" s="4">
        <v>3</v>
      </c>
      <c r="K59" s="14">
        <f>(C59^C$69)*(D59^D$69)*(E59^E$69)*(F59^F$69)*(G59^G$69)*(H59^H$69)*(I59^I$69)</f>
        <v>1.1344200299144913</v>
      </c>
      <c r="L59" s="14">
        <f>K59/K$63</f>
        <v>0.20157116746594209</v>
      </c>
    </row>
    <row r="60" spans="2:17" x14ac:dyDescent="0.25">
      <c r="B60" s="4" t="s">
        <v>18</v>
      </c>
      <c r="C60" s="4">
        <v>5</v>
      </c>
      <c r="D60" s="4">
        <v>0.5</v>
      </c>
      <c r="E60" s="4">
        <v>0.75</v>
      </c>
      <c r="F60" s="4">
        <v>0.75</v>
      </c>
      <c r="G60" s="4">
        <v>0.75</v>
      </c>
      <c r="H60" s="4">
        <v>4</v>
      </c>
      <c r="I60" s="4">
        <v>3</v>
      </c>
      <c r="K60" s="14">
        <f>(C60^C$69)*(D60^D$69)*(E60^E$69)*(F60^F$69)*(G60^G$69)*(H60^H$69)*(I60^I$69)</f>
        <v>1.6325319958541025</v>
      </c>
      <c r="L60" s="16">
        <f t="shared" ref="L60:L63" si="17">K60/K$63</f>
        <v>0.29007895810392226</v>
      </c>
    </row>
    <row r="61" spans="2:17" x14ac:dyDescent="0.25">
      <c r="B61" s="4" t="s">
        <v>19</v>
      </c>
      <c r="C61" s="4">
        <v>3</v>
      </c>
      <c r="D61" s="4">
        <v>0.5</v>
      </c>
      <c r="E61" s="4">
        <v>1</v>
      </c>
      <c r="F61" s="4">
        <v>0.75</v>
      </c>
      <c r="G61" s="4">
        <v>0.75</v>
      </c>
      <c r="H61" s="4">
        <v>4</v>
      </c>
      <c r="I61" s="4">
        <v>3</v>
      </c>
      <c r="K61" s="14">
        <f>(C61^C$69)*(D61^D$69)*(E61^E$69)*(F61^F$69)*(G61^G$69)*(H61^H$69)*(I61^I$69)</f>
        <v>1.5368523544529802</v>
      </c>
      <c r="L61" s="14">
        <f t="shared" si="17"/>
        <v>0.27307797389051708</v>
      </c>
    </row>
    <row r="62" spans="2:17" x14ac:dyDescent="0.25">
      <c r="B62" s="4" t="s">
        <v>20</v>
      </c>
      <c r="C62" s="4">
        <v>4</v>
      </c>
      <c r="D62" s="4">
        <v>0.25</v>
      </c>
      <c r="E62" s="4">
        <v>1</v>
      </c>
      <c r="F62" s="4">
        <v>0.5</v>
      </c>
      <c r="G62" s="4">
        <v>0.5</v>
      </c>
      <c r="H62" s="4">
        <v>4</v>
      </c>
      <c r="I62" s="4">
        <v>3</v>
      </c>
      <c r="K62" s="14">
        <f>(C62^C$69)*(D62^D$69)*(E62^E$69)*(F62^F$69)*(G62^G$69)*(H62^H$69)*(I62^I$69)</f>
        <v>1.3240839937749975</v>
      </c>
      <c r="L62" s="14">
        <f t="shared" si="17"/>
        <v>0.23527190053961866</v>
      </c>
    </row>
    <row r="63" spans="2:17" x14ac:dyDescent="0.25">
      <c r="B63" s="12"/>
      <c r="C63" s="15"/>
      <c r="D63" s="15"/>
      <c r="E63" s="15"/>
      <c r="F63" s="15"/>
      <c r="G63" s="15"/>
      <c r="H63" s="15"/>
      <c r="I63" s="13"/>
      <c r="K63" s="14">
        <f>SUM(K59:K62)</f>
        <v>5.627888373996571</v>
      </c>
      <c r="L63" s="4">
        <f t="shared" si="17"/>
        <v>1</v>
      </c>
    </row>
    <row r="64" spans="2:17" x14ac:dyDescent="0.25">
      <c r="B64" s="46" t="s">
        <v>51</v>
      </c>
      <c r="C64" s="47"/>
      <c r="D64" s="47"/>
      <c r="E64" s="47"/>
      <c r="F64" s="47"/>
      <c r="G64" s="47"/>
      <c r="H64" s="47"/>
      <c r="I64" s="48"/>
      <c r="K64" s="42" t="s">
        <v>51</v>
      </c>
      <c r="L64" s="43"/>
    </row>
    <row r="65" spans="2:12" x14ac:dyDescent="0.25">
      <c r="B65" s="4" t="s">
        <v>17</v>
      </c>
      <c r="C65" s="4">
        <v>5</v>
      </c>
      <c r="D65" s="4">
        <v>0.75</v>
      </c>
      <c r="E65" s="4">
        <v>0.25</v>
      </c>
      <c r="F65" s="4">
        <v>0.5</v>
      </c>
      <c r="G65" s="4">
        <v>0.75</v>
      </c>
      <c r="H65" s="4">
        <v>5</v>
      </c>
      <c r="I65" s="4">
        <v>4</v>
      </c>
      <c r="K65" s="14">
        <f>(C65^C$69)*(D65^D$69)*(E65^E$69)*(F65^F$69)*(G65^G$69)*(H65^H$69)*(I65^I$69)</f>
        <v>1.5965564963069785</v>
      </c>
      <c r="L65" s="14">
        <f>K65/K$69</f>
        <v>0.25610721412385029</v>
      </c>
    </row>
    <row r="66" spans="2:12" x14ac:dyDescent="0.25">
      <c r="B66" s="4" t="s">
        <v>18</v>
      </c>
      <c r="C66" s="4">
        <v>3</v>
      </c>
      <c r="D66" s="4">
        <v>0.75</v>
      </c>
      <c r="E66" s="4">
        <v>0.25</v>
      </c>
      <c r="F66" s="4">
        <v>0.75</v>
      </c>
      <c r="G66" s="4">
        <v>1</v>
      </c>
      <c r="H66" s="4">
        <v>5</v>
      </c>
      <c r="I66" s="4">
        <v>4</v>
      </c>
      <c r="K66" s="14">
        <f>(C66^C$69)*(D66^D$69)*(E66^E$69)*(F66^F$69)*(G66^G$69)*(H66^H$69)*(I66^I$69)</f>
        <v>1.5859290512830193</v>
      </c>
      <c r="L66" s="14">
        <f t="shared" ref="L66:L69" si="18">K66/K$69</f>
        <v>0.25440244179375343</v>
      </c>
    </row>
    <row r="67" spans="2:12" x14ac:dyDescent="0.25">
      <c r="B67" s="4" t="s">
        <v>19</v>
      </c>
      <c r="C67" s="4">
        <v>4</v>
      </c>
      <c r="D67" s="4">
        <v>1</v>
      </c>
      <c r="E67" s="4">
        <v>0.5</v>
      </c>
      <c r="F67" s="4">
        <v>0.75</v>
      </c>
      <c r="G67" s="4">
        <v>1</v>
      </c>
      <c r="H67" s="4">
        <v>5</v>
      </c>
      <c r="I67" s="4">
        <v>4</v>
      </c>
      <c r="K67" s="14">
        <f>(C67^C$69)*(D67^D$69)*(E67^E$69)*(F67^F$69)*(G67^G$69)*(H67^H$69)*(I67^I$69)</f>
        <v>1.8736818423148409</v>
      </c>
      <c r="L67" s="16">
        <f t="shared" si="18"/>
        <v>0.3005615134194608</v>
      </c>
    </row>
    <row r="68" spans="2:12" x14ac:dyDescent="0.25">
      <c r="B68" s="18" t="s">
        <v>20</v>
      </c>
      <c r="C68" s="18">
        <v>2</v>
      </c>
      <c r="D68" s="18">
        <v>0.5</v>
      </c>
      <c r="E68" s="18">
        <v>0.5</v>
      </c>
      <c r="F68" s="18">
        <v>0.5</v>
      </c>
      <c r="G68" s="18">
        <v>0.25</v>
      </c>
      <c r="H68" s="18">
        <v>5</v>
      </c>
      <c r="I68" s="18">
        <v>4</v>
      </c>
      <c r="K68" s="14">
        <f>(C68^C$69)*(D68^D$69)*(E68^E$69)*(F68^F$69)*(G68^G$69)*(H68^H$69)*(I68^I$69)</f>
        <v>1.1777706183189482</v>
      </c>
      <c r="L68" s="14">
        <f t="shared" si="18"/>
        <v>0.18892883066293531</v>
      </c>
    </row>
    <row r="69" spans="2:12" x14ac:dyDescent="0.25">
      <c r="B69" s="19" t="s">
        <v>66</v>
      </c>
      <c r="C69" s="20">
        <f>C54</f>
        <v>0.17857142857142858</v>
      </c>
      <c r="D69" s="20">
        <f t="shared" ref="D69:I69" si="19">D54</f>
        <v>0.14285714285714285</v>
      </c>
      <c r="E69" s="20">
        <f t="shared" si="19"/>
        <v>0.10714285714285714</v>
      </c>
      <c r="F69" s="20">
        <f t="shared" si="19"/>
        <v>0.10714285714285714</v>
      </c>
      <c r="G69" s="20">
        <f t="shared" si="19"/>
        <v>0.14285714285714285</v>
      </c>
      <c r="H69" s="20">
        <f t="shared" si="19"/>
        <v>0.17857142857142858</v>
      </c>
      <c r="I69" s="20">
        <f t="shared" si="19"/>
        <v>0.14285714285714285</v>
      </c>
      <c r="K69" s="21">
        <f>SUM(K65:K68)</f>
        <v>6.2339380082237881</v>
      </c>
      <c r="L69" s="4">
        <f t="shared" si="18"/>
        <v>1</v>
      </c>
    </row>
    <row r="70" spans="2:12" x14ac:dyDescent="0.25">
      <c r="B70" s="6"/>
      <c r="C70" s="6"/>
      <c r="D70" s="6"/>
      <c r="E70" s="6"/>
      <c r="F70" s="6"/>
      <c r="G70" s="6"/>
      <c r="H70" s="6"/>
      <c r="I70" s="6"/>
    </row>
  </sheetData>
  <mergeCells count="121">
    <mergeCell ref="O4:Q4"/>
    <mergeCell ref="O5:P5"/>
    <mergeCell ref="O6:P6"/>
    <mergeCell ref="O7:P7"/>
    <mergeCell ref="O8:P8"/>
    <mergeCell ref="K29:L29"/>
    <mergeCell ref="K30:L30"/>
    <mergeCell ref="L10:M10"/>
    <mergeCell ref="K4:M4"/>
    <mergeCell ref="K14:L14"/>
    <mergeCell ref="K16:L16"/>
    <mergeCell ref="K17:L17"/>
    <mergeCell ref="K13:M13"/>
    <mergeCell ref="L5:M5"/>
    <mergeCell ref="L6:M6"/>
    <mergeCell ref="S14:U14"/>
    <mergeCell ref="S15:T15"/>
    <mergeCell ref="S16:T16"/>
    <mergeCell ref="O24:P24"/>
    <mergeCell ref="O27:P27"/>
    <mergeCell ref="B4:I4"/>
    <mergeCell ref="B7:I7"/>
    <mergeCell ref="K23:L23"/>
    <mergeCell ref="K24:L24"/>
    <mergeCell ref="K25:L25"/>
    <mergeCell ref="B5:B6"/>
    <mergeCell ref="L7:M7"/>
    <mergeCell ref="L8:M8"/>
    <mergeCell ref="L9:M9"/>
    <mergeCell ref="L11:M11"/>
    <mergeCell ref="C5:I5"/>
    <mergeCell ref="B12:I12"/>
    <mergeCell ref="K18:L18"/>
    <mergeCell ref="K21:L21"/>
    <mergeCell ref="K22:L22"/>
    <mergeCell ref="K20:M20"/>
    <mergeCell ref="O9:P9"/>
    <mergeCell ref="O15:P15"/>
    <mergeCell ref="O14:Q14"/>
    <mergeCell ref="AA14:AC14"/>
    <mergeCell ref="AA15:AB15"/>
    <mergeCell ref="AA16:AB16"/>
    <mergeCell ref="W24:X24"/>
    <mergeCell ref="W27:X27"/>
    <mergeCell ref="W18:X18"/>
    <mergeCell ref="W21:X21"/>
    <mergeCell ref="W14:Y14"/>
    <mergeCell ref="W15:X15"/>
    <mergeCell ref="W16:X16"/>
    <mergeCell ref="S20:U20"/>
    <mergeCell ref="S26:U26"/>
    <mergeCell ref="W20:Y20"/>
    <mergeCell ref="W26:Y26"/>
    <mergeCell ref="AA24:AB24"/>
    <mergeCell ref="AA27:AB27"/>
    <mergeCell ref="AA26:AC26"/>
    <mergeCell ref="AA18:AB18"/>
    <mergeCell ref="AA21:AB21"/>
    <mergeCell ref="AA20:AC20"/>
    <mergeCell ref="S24:T24"/>
    <mergeCell ref="S27:T27"/>
    <mergeCell ref="S18:T18"/>
    <mergeCell ref="S21:T21"/>
    <mergeCell ref="AA28:AB28"/>
    <mergeCell ref="AA29:AB29"/>
    <mergeCell ref="AA30:AB30"/>
    <mergeCell ref="O13:Q13"/>
    <mergeCell ref="S13:U13"/>
    <mergeCell ref="W13:Y13"/>
    <mergeCell ref="AA13:AC13"/>
    <mergeCell ref="O30:P30"/>
    <mergeCell ref="S17:T17"/>
    <mergeCell ref="W17:X17"/>
    <mergeCell ref="AA17:AB17"/>
    <mergeCell ref="S22:T22"/>
    <mergeCell ref="S23:T23"/>
    <mergeCell ref="S28:T28"/>
    <mergeCell ref="S29:T29"/>
    <mergeCell ref="S30:T30"/>
    <mergeCell ref="W22:X22"/>
    <mergeCell ref="W23:X23"/>
    <mergeCell ref="W28:X28"/>
    <mergeCell ref="W29:X29"/>
    <mergeCell ref="W30:X30"/>
    <mergeCell ref="AA22:AB22"/>
    <mergeCell ref="AA23:AB23"/>
    <mergeCell ref="O17:P17"/>
    <mergeCell ref="B1:Q2"/>
    <mergeCell ref="B49:Q50"/>
    <mergeCell ref="B34:I34"/>
    <mergeCell ref="C35:I35"/>
    <mergeCell ref="B35:B37"/>
    <mergeCell ref="K32:L32"/>
    <mergeCell ref="B19:I19"/>
    <mergeCell ref="B20:B21"/>
    <mergeCell ref="C20:I20"/>
    <mergeCell ref="B22:I22"/>
    <mergeCell ref="B27:I27"/>
    <mergeCell ref="O22:P22"/>
    <mergeCell ref="O23:P23"/>
    <mergeCell ref="O28:P28"/>
    <mergeCell ref="O29:P29"/>
    <mergeCell ref="O20:Q20"/>
    <mergeCell ref="O26:Q26"/>
    <mergeCell ref="O16:P16"/>
    <mergeCell ref="O18:P18"/>
    <mergeCell ref="O21:P21"/>
    <mergeCell ref="K31:L31"/>
    <mergeCell ref="K15:L15"/>
    <mergeCell ref="K27:M27"/>
    <mergeCell ref="K28:L28"/>
    <mergeCell ref="K58:L58"/>
    <mergeCell ref="K64:L64"/>
    <mergeCell ref="B55:I55"/>
    <mergeCell ref="B56:B57"/>
    <mergeCell ref="C56:I56"/>
    <mergeCell ref="B58:I58"/>
    <mergeCell ref="B64:I64"/>
    <mergeCell ref="J35:J36"/>
    <mergeCell ref="B38:J38"/>
    <mergeCell ref="B43:J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16" sqref="C16"/>
    </sheetView>
  </sheetViews>
  <sheetFormatPr defaultRowHeight="15" x14ac:dyDescent="0.25"/>
  <cols>
    <col min="2" max="2" width="12.85546875" customWidth="1"/>
  </cols>
  <sheetData>
    <row r="1" spans="2:20" x14ac:dyDescent="0.25">
      <c r="B1" s="51" t="s">
        <v>69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2:20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5" spans="2:20" ht="14.45" x14ac:dyDescent="0.3">
      <c r="B5" t="s">
        <v>62</v>
      </c>
      <c r="C5" t="s">
        <v>65</v>
      </c>
      <c r="D5" t="s">
        <v>65</v>
      </c>
      <c r="E5" t="s">
        <v>65</v>
      </c>
      <c r="F5" t="s">
        <v>65</v>
      </c>
      <c r="G5" t="s">
        <v>65</v>
      </c>
      <c r="H5" t="s">
        <v>65</v>
      </c>
      <c r="I5" t="s">
        <v>65</v>
      </c>
    </row>
    <row r="6" spans="2:20" ht="14.45" x14ac:dyDescent="0.3">
      <c r="B6" t="s">
        <v>63</v>
      </c>
      <c r="C6">
        <v>5</v>
      </c>
      <c r="D6">
        <v>4</v>
      </c>
      <c r="E6">
        <v>3</v>
      </c>
      <c r="F6">
        <v>3</v>
      </c>
      <c r="G6">
        <v>4</v>
      </c>
      <c r="H6">
        <v>5</v>
      </c>
      <c r="I6">
        <v>4</v>
      </c>
      <c r="J6" s="17"/>
    </row>
    <row r="7" spans="2:20" ht="14.45" x14ac:dyDescent="0.3">
      <c r="B7" s="44" t="s">
        <v>54</v>
      </c>
      <c r="C7" s="44"/>
      <c r="D7" s="44"/>
      <c r="E7" s="44"/>
      <c r="F7" s="44"/>
      <c r="G7" s="44"/>
      <c r="H7" s="44"/>
      <c r="I7" s="44"/>
    </row>
    <row r="8" spans="2:20" x14ac:dyDescent="0.25">
      <c r="B8" s="45" t="s">
        <v>56</v>
      </c>
      <c r="C8" s="44" t="s">
        <v>55</v>
      </c>
      <c r="D8" s="44"/>
      <c r="E8" s="44"/>
      <c r="F8" s="44"/>
      <c r="G8" s="44"/>
      <c r="H8" s="44"/>
      <c r="I8" s="44"/>
    </row>
    <row r="9" spans="2:20" x14ac:dyDescent="0.25">
      <c r="B9" s="45"/>
      <c r="C9" s="8" t="s">
        <v>6</v>
      </c>
      <c r="D9" s="8" t="s">
        <v>7</v>
      </c>
      <c r="E9" s="8" t="s">
        <v>5</v>
      </c>
      <c r="F9" s="8" t="s">
        <v>12</v>
      </c>
      <c r="G9" s="11" t="s">
        <v>26</v>
      </c>
      <c r="H9" s="11" t="s">
        <v>37</v>
      </c>
      <c r="I9" s="9" t="s">
        <v>38</v>
      </c>
    </row>
    <row r="10" spans="2:20" ht="14.45" x14ac:dyDescent="0.3">
      <c r="B10" s="46" t="s">
        <v>16</v>
      </c>
      <c r="C10" s="47"/>
      <c r="D10" s="47"/>
      <c r="E10" s="47"/>
      <c r="F10" s="47"/>
      <c r="G10" s="47"/>
      <c r="H10" s="47"/>
      <c r="I10" s="48"/>
      <c r="M10" s="25"/>
      <c r="N10" s="25"/>
      <c r="O10" s="25"/>
      <c r="P10" s="25"/>
      <c r="Q10" s="25"/>
      <c r="R10" s="25"/>
      <c r="S10" s="25"/>
      <c r="T10" s="25"/>
    </row>
    <row r="11" spans="2:20" ht="14.45" x14ac:dyDescent="0.3">
      <c r="B11" s="8" t="s">
        <v>17</v>
      </c>
      <c r="C11" s="8">
        <v>2</v>
      </c>
      <c r="D11" s="8">
        <v>0.25</v>
      </c>
      <c r="E11" s="8">
        <v>0.75</v>
      </c>
      <c r="F11" s="8">
        <v>0.5</v>
      </c>
      <c r="G11" s="8">
        <v>0.5</v>
      </c>
      <c r="H11" s="8">
        <v>4</v>
      </c>
      <c r="I11" s="8">
        <v>3</v>
      </c>
      <c r="M11" s="6"/>
      <c r="N11" s="6"/>
      <c r="O11" s="6"/>
      <c r="P11" s="6"/>
      <c r="Q11" s="6"/>
      <c r="R11" s="6"/>
      <c r="S11" s="6"/>
      <c r="T11" s="6"/>
    </row>
    <row r="12" spans="2:20" ht="14.45" x14ac:dyDescent="0.3">
      <c r="B12" s="8" t="s">
        <v>18</v>
      </c>
      <c r="C12" s="8">
        <v>5</v>
      </c>
      <c r="D12" s="8">
        <v>0.5</v>
      </c>
      <c r="E12" s="8">
        <v>0.75</v>
      </c>
      <c r="F12" s="8">
        <v>0.75</v>
      </c>
      <c r="G12" s="8">
        <v>0.75</v>
      </c>
      <c r="H12" s="8">
        <v>4</v>
      </c>
      <c r="I12" s="8">
        <v>3</v>
      </c>
      <c r="M12" s="6"/>
      <c r="N12" s="6"/>
      <c r="O12" s="6"/>
      <c r="P12" s="6"/>
      <c r="Q12" s="6"/>
      <c r="R12" s="6"/>
      <c r="S12" s="6"/>
      <c r="T12" s="6"/>
    </row>
    <row r="13" spans="2:20" ht="14.45" x14ac:dyDescent="0.3">
      <c r="B13" s="8" t="s">
        <v>19</v>
      </c>
      <c r="C13" s="8">
        <v>3</v>
      </c>
      <c r="D13" s="8">
        <v>0.5</v>
      </c>
      <c r="E13" s="8">
        <v>1</v>
      </c>
      <c r="F13" s="8">
        <v>0.75</v>
      </c>
      <c r="G13" s="8">
        <v>0.75</v>
      </c>
      <c r="H13" s="8">
        <v>4</v>
      </c>
      <c r="I13" s="8">
        <v>3</v>
      </c>
      <c r="M13" s="6"/>
      <c r="N13" s="6"/>
      <c r="O13" s="6"/>
      <c r="P13" s="6"/>
      <c r="Q13" s="6"/>
      <c r="R13" s="6"/>
      <c r="S13" s="6"/>
      <c r="T13" s="6"/>
    </row>
    <row r="14" spans="2:20" ht="14.45" x14ac:dyDescent="0.3">
      <c r="B14" s="8" t="s">
        <v>20</v>
      </c>
      <c r="C14" s="8">
        <v>4</v>
      </c>
      <c r="D14" s="8">
        <v>0.25</v>
      </c>
      <c r="E14" s="8">
        <v>1</v>
      </c>
      <c r="F14" s="8">
        <v>0.5</v>
      </c>
      <c r="G14" s="8">
        <v>0.5</v>
      </c>
      <c r="H14" s="8">
        <v>4</v>
      </c>
      <c r="I14" s="8">
        <v>3</v>
      </c>
      <c r="M14" s="6"/>
      <c r="N14" s="6"/>
      <c r="O14" s="6"/>
      <c r="P14" s="6"/>
      <c r="Q14" s="6"/>
      <c r="R14" s="6"/>
      <c r="S14" s="6"/>
      <c r="T14" s="6"/>
    </row>
    <row r="16" spans="2:20" ht="14.45" x14ac:dyDescent="0.3">
      <c r="B16" t="s">
        <v>70</v>
      </c>
      <c r="C16">
        <f>SQRT((C11^2)+(C12^2)+(C13^2)+(C14^2))</f>
        <v>7.3484692283495345</v>
      </c>
      <c r="D16">
        <f t="shared" ref="D16:I16" si="0">SQRT((D11^2)+(D12^2)+(D13^2)+(D14^2))</f>
        <v>0.79056941504209488</v>
      </c>
      <c r="E16">
        <f t="shared" si="0"/>
        <v>1.7677669529663689</v>
      </c>
      <c r="F16">
        <f t="shared" si="0"/>
        <v>1.2747548783981961</v>
      </c>
      <c r="G16">
        <f t="shared" si="0"/>
        <v>1.2747548783981961</v>
      </c>
      <c r="H16">
        <f t="shared" si="0"/>
        <v>8</v>
      </c>
      <c r="I16">
        <f t="shared" si="0"/>
        <v>6</v>
      </c>
    </row>
    <row r="18" spans="1:15" x14ac:dyDescent="0.25">
      <c r="A18" s="6"/>
      <c r="B18" s="70" t="s">
        <v>71</v>
      </c>
      <c r="C18" s="6">
        <f>C11/C$16</f>
        <v>0.27216552697590868</v>
      </c>
      <c r="D18" s="6">
        <f t="shared" ref="D18:I18" si="1">D11/D$16</f>
        <v>0.31622776601683794</v>
      </c>
      <c r="E18" s="6">
        <f t="shared" si="1"/>
        <v>0.42426406871192851</v>
      </c>
      <c r="F18" s="6">
        <f t="shared" si="1"/>
        <v>0.39223227027636809</v>
      </c>
      <c r="G18" s="6">
        <f t="shared" si="1"/>
        <v>0.39223227027636809</v>
      </c>
      <c r="H18" s="6">
        <f t="shared" si="1"/>
        <v>0.5</v>
      </c>
      <c r="I18" s="6">
        <f t="shared" si="1"/>
        <v>0.5</v>
      </c>
    </row>
    <row r="19" spans="1:15" x14ac:dyDescent="0.25">
      <c r="A19" s="6"/>
      <c r="B19" s="70"/>
      <c r="C19" s="6">
        <f t="shared" ref="C19:I21" si="2">C12/C$16</f>
        <v>0.6804138174397717</v>
      </c>
      <c r="D19" s="6">
        <f t="shared" si="2"/>
        <v>0.63245553203367588</v>
      </c>
      <c r="E19" s="6">
        <f t="shared" si="2"/>
        <v>0.42426406871192851</v>
      </c>
      <c r="F19" s="6">
        <f t="shared" si="2"/>
        <v>0.58834840541455213</v>
      </c>
      <c r="G19" s="6">
        <f t="shared" si="2"/>
        <v>0.58834840541455213</v>
      </c>
      <c r="H19" s="6">
        <f t="shared" si="2"/>
        <v>0.5</v>
      </c>
      <c r="I19" s="6">
        <f t="shared" si="2"/>
        <v>0.5</v>
      </c>
    </row>
    <row r="20" spans="1:15" x14ac:dyDescent="0.25">
      <c r="B20" s="70"/>
      <c r="C20" s="6">
        <f t="shared" si="2"/>
        <v>0.40824829046386302</v>
      </c>
      <c r="D20" s="6">
        <f t="shared" si="2"/>
        <v>0.63245553203367588</v>
      </c>
      <c r="E20" s="6">
        <f t="shared" si="2"/>
        <v>0.56568542494923801</v>
      </c>
      <c r="F20" s="6">
        <f t="shared" si="2"/>
        <v>0.58834840541455213</v>
      </c>
      <c r="G20" s="6">
        <f t="shared" si="2"/>
        <v>0.58834840541455213</v>
      </c>
      <c r="H20" s="6">
        <f t="shared" si="2"/>
        <v>0.5</v>
      </c>
      <c r="I20" s="6">
        <f t="shared" si="2"/>
        <v>0.5</v>
      </c>
    </row>
    <row r="21" spans="1:15" x14ac:dyDescent="0.25">
      <c r="B21" s="70"/>
      <c r="C21" s="6">
        <f t="shared" si="2"/>
        <v>0.54433105395181736</v>
      </c>
      <c r="D21" s="6">
        <f t="shared" si="2"/>
        <v>0.31622776601683794</v>
      </c>
      <c r="E21" s="6">
        <f t="shared" si="2"/>
        <v>0.56568542494923801</v>
      </c>
      <c r="F21" s="6">
        <f t="shared" si="2"/>
        <v>0.39223227027636809</v>
      </c>
      <c r="G21" s="6">
        <f t="shared" si="2"/>
        <v>0.39223227027636809</v>
      </c>
      <c r="H21" s="6">
        <f t="shared" si="2"/>
        <v>0.5</v>
      </c>
      <c r="I21" s="6">
        <f t="shared" si="2"/>
        <v>0.5</v>
      </c>
    </row>
    <row r="22" spans="1:15" ht="14.45" x14ac:dyDescent="0.3">
      <c r="K22" s="7" t="s">
        <v>75</v>
      </c>
      <c r="L22" s="7" t="s">
        <v>76</v>
      </c>
      <c r="N22" s="10" t="s">
        <v>77</v>
      </c>
      <c r="O22" s="10" t="s">
        <v>78</v>
      </c>
    </row>
    <row r="23" spans="1:15" ht="16.149999999999999" customHeight="1" x14ac:dyDescent="0.25">
      <c r="B23" s="69" t="s">
        <v>72</v>
      </c>
      <c r="C23">
        <f>C18*C$6</f>
        <v>1.3608276348795434</v>
      </c>
      <c r="D23">
        <f t="shared" ref="D23:I23" si="3">D18*D$6</f>
        <v>1.2649110640673518</v>
      </c>
      <c r="E23">
        <f t="shared" si="3"/>
        <v>1.2727922061357855</v>
      </c>
      <c r="F23">
        <f t="shared" si="3"/>
        <v>1.1766968108291043</v>
      </c>
      <c r="G23">
        <f t="shared" si="3"/>
        <v>1.5689290811054724</v>
      </c>
      <c r="H23">
        <f t="shared" si="3"/>
        <v>2.5</v>
      </c>
      <c r="I23">
        <f t="shared" si="3"/>
        <v>2</v>
      </c>
      <c r="K23" s="8">
        <f>SQRT((C$28-C23)^2+(D$28-D23)^2+(E$28-E23)^2+(F$28-F23)^2+(G$28-G23)^2+(H$28-H23)^2+(I$28-I23)^2)</f>
        <v>2.6283464627413804</v>
      </c>
      <c r="L23" s="8">
        <f>SQRT((C23-C$29)^2+(D23-D$29)^2+(E23-E$29)^2+(F23-F$29)^2+(G23-G$29)^2+(H23-H$29)^2+(I23-I$29)^2)</f>
        <v>0</v>
      </c>
      <c r="N23" s="8">
        <f>L23/(L23+K23)</f>
        <v>0</v>
      </c>
      <c r="O23" s="8" t="s">
        <v>17</v>
      </c>
    </row>
    <row r="24" spans="1:15" x14ac:dyDescent="0.25">
      <c r="B24" s="52"/>
      <c r="C24">
        <f t="shared" ref="C24:I26" si="4">C19*C$6</f>
        <v>3.4020690871988584</v>
      </c>
      <c r="D24">
        <f t="shared" si="4"/>
        <v>2.5298221281347035</v>
      </c>
      <c r="E24">
        <f t="shared" si="4"/>
        <v>1.2727922061357855</v>
      </c>
      <c r="F24">
        <f t="shared" si="4"/>
        <v>1.7650452162436565</v>
      </c>
      <c r="G24">
        <f t="shared" si="4"/>
        <v>2.3533936216582085</v>
      </c>
      <c r="H24">
        <f t="shared" si="4"/>
        <v>2.5</v>
      </c>
      <c r="I24">
        <f t="shared" si="4"/>
        <v>2</v>
      </c>
      <c r="K24" s="8">
        <f t="shared" ref="K24:K26" si="5">SQRT((C$28-C24)^2+(D$28-D24)^2+(E$28-E24)^2+(F$28-F24)^2+(G$28-G24)^2+(H$28-H24)^2+(I$28-I24)^2)</f>
        <v>0.42426406871192857</v>
      </c>
      <c r="L24" s="8">
        <f t="shared" ref="L24:L26" si="6">SQRT((C24-C$29)^2+(D24-D$29)^2+(E24-E$29)^2+(F24-F$29)^2+(G24-G$29)^2+(H24-H$29)^2+(I24-I$29)^2)</f>
        <v>2.5938783950303312</v>
      </c>
      <c r="N24" s="26">
        <f t="shared" ref="N24:N26" si="7">L24/(L24+K24)</f>
        <v>0.85942874671798153</v>
      </c>
      <c r="O24" s="26" t="s">
        <v>18</v>
      </c>
    </row>
    <row r="25" spans="1:15" ht="14.45" x14ac:dyDescent="0.3">
      <c r="C25">
        <f t="shared" si="4"/>
        <v>2.0412414523193152</v>
      </c>
      <c r="D25">
        <f t="shared" si="4"/>
        <v>2.5298221281347035</v>
      </c>
      <c r="E25">
        <f t="shared" si="4"/>
        <v>1.697056274847714</v>
      </c>
      <c r="F25">
        <f t="shared" si="4"/>
        <v>1.7650452162436565</v>
      </c>
      <c r="G25">
        <f t="shared" si="4"/>
        <v>2.3533936216582085</v>
      </c>
      <c r="H25">
        <f t="shared" si="4"/>
        <v>2.5</v>
      </c>
      <c r="I25">
        <f t="shared" si="4"/>
        <v>2</v>
      </c>
      <c r="K25" s="8">
        <f t="shared" si="5"/>
        <v>1.3608276348795432</v>
      </c>
      <c r="L25" s="8">
        <f t="shared" si="6"/>
        <v>1.7901121262371877</v>
      </c>
      <c r="N25" s="8">
        <f t="shared" si="7"/>
        <v>0.56812007272482756</v>
      </c>
      <c r="O25" s="8" t="s">
        <v>19</v>
      </c>
    </row>
    <row r="26" spans="1:15" ht="14.45" x14ac:dyDescent="0.3">
      <c r="C26">
        <f t="shared" si="4"/>
        <v>2.7216552697590868</v>
      </c>
      <c r="D26">
        <f t="shared" si="4"/>
        <v>1.2649110640673518</v>
      </c>
      <c r="E26">
        <f t="shared" si="4"/>
        <v>1.697056274847714</v>
      </c>
      <c r="F26">
        <f t="shared" si="4"/>
        <v>1.1766968108291043</v>
      </c>
      <c r="G26">
        <f t="shared" si="4"/>
        <v>1.5689290811054724</v>
      </c>
      <c r="H26">
        <f t="shared" si="4"/>
        <v>2.5</v>
      </c>
      <c r="I26">
        <f t="shared" si="4"/>
        <v>2</v>
      </c>
      <c r="K26" s="8">
        <f t="shared" si="5"/>
        <v>1.7391093768079755</v>
      </c>
      <c r="L26" s="8">
        <f t="shared" si="6"/>
        <v>1.4254304093332133</v>
      </c>
      <c r="N26" s="8">
        <f t="shared" si="7"/>
        <v>0.45043845413976297</v>
      </c>
      <c r="O26" s="8" t="s">
        <v>20</v>
      </c>
    </row>
    <row r="28" spans="1:15" ht="14.45" x14ac:dyDescent="0.3">
      <c r="B28" t="s">
        <v>73</v>
      </c>
      <c r="C28">
        <f>MAX(C23:C26)</f>
        <v>3.4020690871988584</v>
      </c>
      <c r="D28">
        <f t="shared" ref="D28:I28" si="8">MAX(D23:D26)</f>
        <v>2.5298221281347035</v>
      </c>
      <c r="E28">
        <f t="shared" si="8"/>
        <v>1.697056274847714</v>
      </c>
      <c r="F28">
        <f t="shared" si="8"/>
        <v>1.7650452162436565</v>
      </c>
      <c r="G28">
        <f t="shared" si="8"/>
        <v>2.3533936216582085</v>
      </c>
      <c r="H28">
        <f t="shared" si="8"/>
        <v>2.5</v>
      </c>
      <c r="I28">
        <f t="shared" si="8"/>
        <v>2</v>
      </c>
      <c r="K28" t="s">
        <v>79</v>
      </c>
    </row>
    <row r="29" spans="1:15" ht="14.45" x14ac:dyDescent="0.3">
      <c r="B29" t="s">
        <v>74</v>
      </c>
      <c r="C29">
        <f>MIN(C23:C26)</f>
        <v>1.3608276348795434</v>
      </c>
      <c r="D29">
        <f t="shared" ref="D29:I29" si="9">MIN(D23:D26)</f>
        <v>1.2649110640673518</v>
      </c>
      <c r="E29">
        <f t="shared" si="9"/>
        <v>1.2727922061357855</v>
      </c>
      <c r="F29">
        <f t="shared" si="9"/>
        <v>1.1766968108291043</v>
      </c>
      <c r="G29">
        <f t="shared" si="9"/>
        <v>1.5689290811054724</v>
      </c>
      <c r="H29">
        <f t="shared" si="9"/>
        <v>2.5</v>
      </c>
      <c r="I29">
        <f t="shared" si="9"/>
        <v>2</v>
      </c>
    </row>
  </sheetData>
  <mergeCells count="7">
    <mergeCell ref="B23:B24"/>
    <mergeCell ref="B18:B21"/>
    <mergeCell ref="B1:Q2"/>
    <mergeCell ref="B7:I7"/>
    <mergeCell ref="B8:B9"/>
    <mergeCell ref="C8:I8"/>
    <mergeCell ref="B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1"/>
  <sheetViews>
    <sheetView tabSelected="1" topLeftCell="A140" workbookViewId="0">
      <selection activeCell="M168" sqref="M168"/>
    </sheetView>
  </sheetViews>
  <sheetFormatPr defaultRowHeight="15" x14ac:dyDescent="0.25"/>
  <cols>
    <col min="1" max="1" width="8.85546875" customWidth="1"/>
    <col min="2" max="2" width="11.28515625" customWidth="1"/>
    <col min="15" max="15" width="9.5703125" bestFit="1" customWidth="1"/>
  </cols>
  <sheetData>
    <row r="1" spans="2:17" x14ac:dyDescent="0.25">
      <c r="B1" s="51" t="s">
        <v>111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2:17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4" spans="2:17" ht="14.45" x14ac:dyDescent="0.3">
      <c r="B4" s="44" t="s">
        <v>54</v>
      </c>
      <c r="C4" s="44"/>
      <c r="D4" s="44"/>
      <c r="E4" s="44"/>
      <c r="F4" s="44"/>
      <c r="G4" s="44"/>
      <c r="H4" s="44"/>
      <c r="I4" s="44"/>
      <c r="L4" s="45" t="s">
        <v>92</v>
      </c>
      <c r="M4" s="45"/>
      <c r="N4" s="45"/>
    </row>
    <row r="5" spans="2:17" x14ac:dyDescent="0.25">
      <c r="B5" s="45" t="s">
        <v>56</v>
      </c>
      <c r="C5" s="44" t="s">
        <v>55</v>
      </c>
      <c r="D5" s="44"/>
      <c r="E5" s="44"/>
      <c r="F5" s="44"/>
      <c r="G5" s="44"/>
      <c r="H5" s="44"/>
      <c r="I5" s="44"/>
      <c r="L5" s="22">
        <v>9</v>
      </c>
      <c r="M5" s="45" t="s">
        <v>87</v>
      </c>
      <c r="N5" s="45"/>
    </row>
    <row r="6" spans="2:17" x14ac:dyDescent="0.25">
      <c r="B6" s="45"/>
      <c r="C6" s="23" t="s">
        <v>13</v>
      </c>
      <c r="D6" s="23" t="s">
        <v>80</v>
      </c>
      <c r="E6" s="23" t="s">
        <v>81</v>
      </c>
      <c r="F6" s="23" t="s">
        <v>82</v>
      </c>
      <c r="G6" s="11" t="s">
        <v>83</v>
      </c>
      <c r="H6" s="11" t="s">
        <v>84</v>
      </c>
      <c r="I6" s="24" t="s">
        <v>85</v>
      </c>
      <c r="L6" s="22">
        <v>7</v>
      </c>
      <c r="M6" s="45" t="s">
        <v>88</v>
      </c>
      <c r="N6" s="45"/>
    </row>
    <row r="7" spans="2:17" ht="14.45" x14ac:dyDescent="0.3">
      <c r="B7" s="46" t="s">
        <v>16</v>
      </c>
      <c r="C7" s="47"/>
      <c r="D7" s="47"/>
      <c r="E7" s="47"/>
      <c r="F7" s="47"/>
      <c r="G7" s="47"/>
      <c r="H7" s="47"/>
      <c r="I7" s="48"/>
      <c r="L7" s="22">
        <v>5</v>
      </c>
      <c r="M7" s="45" t="s">
        <v>89</v>
      </c>
      <c r="N7" s="45"/>
    </row>
    <row r="8" spans="2:17" ht="14.45" x14ac:dyDescent="0.3">
      <c r="B8" s="23" t="s">
        <v>17</v>
      </c>
      <c r="C8" s="23">
        <v>2</v>
      </c>
      <c r="D8" s="23">
        <v>0.25</v>
      </c>
      <c r="E8" s="23">
        <v>0.75</v>
      </c>
      <c r="F8" s="23">
        <v>0.5</v>
      </c>
      <c r="G8" s="23">
        <v>0.5</v>
      </c>
      <c r="H8" s="23">
        <v>4</v>
      </c>
      <c r="I8" s="23">
        <v>3</v>
      </c>
      <c r="L8" s="22">
        <v>3</v>
      </c>
      <c r="M8" s="45" t="s">
        <v>90</v>
      </c>
      <c r="N8" s="45"/>
    </row>
    <row r="9" spans="2:17" ht="14.45" x14ac:dyDescent="0.3">
      <c r="B9" s="23" t="s">
        <v>18</v>
      </c>
      <c r="C9" s="23">
        <v>5</v>
      </c>
      <c r="D9" s="23">
        <v>0.5</v>
      </c>
      <c r="E9" s="23">
        <v>0.75</v>
      </c>
      <c r="F9" s="23">
        <v>0.75</v>
      </c>
      <c r="G9" s="23">
        <v>0.75</v>
      </c>
      <c r="H9" s="23">
        <v>4</v>
      </c>
      <c r="I9" s="23">
        <v>3</v>
      </c>
      <c r="L9" s="22">
        <v>1</v>
      </c>
      <c r="M9" s="45" t="s">
        <v>91</v>
      </c>
      <c r="N9" s="45"/>
    </row>
    <row r="10" spans="2:17" ht="14.45" x14ac:dyDescent="0.3">
      <c r="B10" s="23" t="s">
        <v>19</v>
      </c>
      <c r="C10" s="23">
        <v>3</v>
      </c>
      <c r="D10" s="23">
        <v>0.5</v>
      </c>
      <c r="E10" s="23">
        <v>1</v>
      </c>
      <c r="F10" s="23">
        <v>0.75</v>
      </c>
      <c r="G10" s="23">
        <v>0.75</v>
      </c>
      <c r="H10" s="23">
        <v>4</v>
      </c>
      <c r="I10" s="23">
        <v>3</v>
      </c>
    </row>
    <row r="11" spans="2:17" ht="14.45" x14ac:dyDescent="0.3">
      <c r="B11" s="23" t="s">
        <v>20</v>
      </c>
      <c r="C11" s="23">
        <v>4</v>
      </c>
      <c r="D11" s="23">
        <v>0.25</v>
      </c>
      <c r="E11" s="23">
        <v>1</v>
      </c>
      <c r="F11" s="23">
        <v>0.5</v>
      </c>
      <c r="G11" s="23">
        <v>0.5</v>
      </c>
      <c r="H11" s="23">
        <v>4</v>
      </c>
      <c r="I11" s="23">
        <v>3</v>
      </c>
    </row>
    <row r="12" spans="2:17" ht="14.45" x14ac:dyDescent="0.3">
      <c r="B12" s="29" t="s">
        <v>86</v>
      </c>
      <c r="C12" s="6" t="s">
        <v>65</v>
      </c>
      <c r="D12" t="s">
        <v>65</v>
      </c>
      <c r="E12" t="s">
        <v>65</v>
      </c>
      <c r="F12" t="s">
        <v>65</v>
      </c>
      <c r="G12" t="s">
        <v>65</v>
      </c>
      <c r="H12" t="s">
        <v>65</v>
      </c>
      <c r="I12" t="s">
        <v>65</v>
      </c>
    </row>
    <row r="14" spans="2:17" ht="14.45" x14ac:dyDescent="0.3">
      <c r="B14" s="27" t="s">
        <v>93</v>
      </c>
      <c r="C14" s="27" t="s">
        <v>102</v>
      </c>
      <c r="D14" s="27" t="s">
        <v>101</v>
      </c>
      <c r="E14" s="27" t="s">
        <v>100</v>
      </c>
      <c r="F14" s="27" t="s">
        <v>99</v>
      </c>
      <c r="G14" s="11" t="s">
        <v>98</v>
      </c>
      <c r="H14" s="11" t="s">
        <v>97</v>
      </c>
      <c r="I14" s="28" t="s">
        <v>96</v>
      </c>
      <c r="L14" t="s">
        <v>94</v>
      </c>
      <c r="M14" t="s">
        <v>95</v>
      </c>
    </row>
    <row r="15" spans="2:17" ht="14.45" x14ac:dyDescent="0.3">
      <c r="B15" s="27" t="s">
        <v>102</v>
      </c>
      <c r="C15" s="27">
        <f>5/5</f>
        <v>1</v>
      </c>
      <c r="D15" s="32">
        <f>1/5</f>
        <v>0.2</v>
      </c>
      <c r="E15" s="27">
        <f>1/5</f>
        <v>0.2</v>
      </c>
      <c r="F15" s="27">
        <f>1/3</f>
        <v>0.33333333333333331</v>
      </c>
      <c r="G15" s="27">
        <f>1/5</f>
        <v>0.2</v>
      </c>
      <c r="H15" s="27">
        <f>1/3</f>
        <v>0.33333333333333331</v>
      </c>
      <c r="I15" s="32">
        <f>1/5</f>
        <v>0.2</v>
      </c>
      <c r="L15">
        <v>2</v>
      </c>
      <c r="M15">
        <v>0</v>
      </c>
    </row>
    <row r="16" spans="2:17" ht="14.45" x14ac:dyDescent="0.3">
      <c r="B16" s="27" t="s">
        <v>101</v>
      </c>
      <c r="C16" s="27">
        <f>5/1</f>
        <v>5</v>
      </c>
      <c r="D16" s="27">
        <v>1</v>
      </c>
      <c r="E16" s="27">
        <f>5/5</f>
        <v>1</v>
      </c>
      <c r="F16" s="27">
        <f>5/3</f>
        <v>1.6666666666666667</v>
      </c>
      <c r="G16" s="27">
        <f>5/5</f>
        <v>1</v>
      </c>
      <c r="H16" s="27">
        <f>5/3</f>
        <v>1.6666666666666667</v>
      </c>
      <c r="I16" s="27">
        <v>1</v>
      </c>
      <c r="L16">
        <v>3</v>
      </c>
      <c r="M16">
        <v>0.57999999999999996</v>
      </c>
    </row>
    <row r="17" spans="2:13" ht="14.45" x14ac:dyDescent="0.3">
      <c r="B17" s="27" t="s">
        <v>100</v>
      </c>
      <c r="C17" s="27">
        <f>5/1</f>
        <v>5</v>
      </c>
      <c r="D17" s="27">
        <v>1</v>
      </c>
      <c r="E17" s="27">
        <v>1</v>
      </c>
      <c r="F17" s="27">
        <f>5/3</f>
        <v>1.6666666666666667</v>
      </c>
      <c r="G17" s="27">
        <f>5/5</f>
        <v>1</v>
      </c>
      <c r="H17" s="27">
        <f>5/3</f>
        <v>1.6666666666666667</v>
      </c>
      <c r="I17" s="27">
        <v>1</v>
      </c>
      <c r="L17">
        <v>4</v>
      </c>
      <c r="M17">
        <v>0.9</v>
      </c>
    </row>
    <row r="18" spans="2:13" ht="14.45" x14ac:dyDescent="0.3">
      <c r="B18" s="27" t="s">
        <v>99</v>
      </c>
      <c r="C18" s="32">
        <f>3/1</f>
        <v>3</v>
      </c>
      <c r="D18" s="32">
        <f>3/5</f>
        <v>0.6</v>
      </c>
      <c r="E18" s="27">
        <f>3/5</f>
        <v>0.6</v>
      </c>
      <c r="F18" s="27">
        <v>1</v>
      </c>
      <c r="G18" s="27">
        <f>3/5</f>
        <v>0.6</v>
      </c>
      <c r="H18" s="27">
        <f>3/3</f>
        <v>1</v>
      </c>
      <c r="I18" s="32">
        <f>3/5</f>
        <v>0.6</v>
      </c>
      <c r="L18">
        <v>5</v>
      </c>
      <c r="M18">
        <v>1.1200000000000001</v>
      </c>
    </row>
    <row r="19" spans="2:13" ht="14.45" x14ac:dyDescent="0.3">
      <c r="B19" s="11" t="s">
        <v>98</v>
      </c>
      <c r="C19" s="27">
        <f>5/1</f>
        <v>5</v>
      </c>
      <c r="D19" s="27">
        <f>5/5</f>
        <v>1</v>
      </c>
      <c r="E19" s="27">
        <f>5/5</f>
        <v>1</v>
      </c>
      <c r="F19" s="27">
        <f>5/3</f>
        <v>1.6666666666666667</v>
      </c>
      <c r="G19" s="27">
        <v>1</v>
      </c>
      <c r="H19" s="27">
        <f>5/3</f>
        <v>1.6666666666666667</v>
      </c>
      <c r="I19" s="27">
        <f>5/5</f>
        <v>1</v>
      </c>
      <c r="L19">
        <v>6</v>
      </c>
      <c r="M19">
        <v>1.24</v>
      </c>
    </row>
    <row r="20" spans="2:13" ht="14.45" x14ac:dyDescent="0.3">
      <c r="B20" s="11" t="s">
        <v>97</v>
      </c>
      <c r="C20" s="32">
        <f>3/1</f>
        <v>3</v>
      </c>
      <c r="D20" s="27">
        <f>3/5</f>
        <v>0.6</v>
      </c>
      <c r="E20" s="27">
        <f>3/5</f>
        <v>0.6</v>
      </c>
      <c r="F20" s="27">
        <f>3/3</f>
        <v>1</v>
      </c>
      <c r="G20" s="27">
        <f>3/5</f>
        <v>0.6</v>
      </c>
      <c r="H20" s="27">
        <v>1</v>
      </c>
      <c r="I20" s="27">
        <f>3/5</f>
        <v>0.6</v>
      </c>
      <c r="L20">
        <v>7</v>
      </c>
      <c r="M20">
        <v>1.32</v>
      </c>
    </row>
    <row r="21" spans="2:13" ht="14.45" x14ac:dyDescent="0.3">
      <c r="B21" s="28" t="s">
        <v>96</v>
      </c>
      <c r="C21" s="27">
        <f>5/1</f>
        <v>5</v>
      </c>
      <c r="D21" s="27">
        <f>5/5</f>
        <v>1</v>
      </c>
      <c r="E21" s="27">
        <f>5/5</f>
        <v>1</v>
      </c>
      <c r="F21" s="27">
        <f>5/3</f>
        <v>1.6666666666666667</v>
      </c>
      <c r="G21" s="27">
        <f>5/5</f>
        <v>1</v>
      </c>
      <c r="H21" s="27">
        <f>5/3</f>
        <v>1.6666666666666667</v>
      </c>
      <c r="I21" s="27">
        <f>5/5</f>
        <v>1</v>
      </c>
    </row>
    <row r="22" spans="2:13" ht="14.45" x14ac:dyDescent="0.3">
      <c r="B22" t="s">
        <v>103</v>
      </c>
      <c r="C22">
        <f t="shared" ref="C22:I22" si="0">SUM(C15:C21)</f>
        <v>27</v>
      </c>
      <c r="D22">
        <f t="shared" si="0"/>
        <v>5.4</v>
      </c>
      <c r="E22">
        <f t="shared" si="0"/>
        <v>5.4</v>
      </c>
      <c r="F22">
        <f t="shared" si="0"/>
        <v>9</v>
      </c>
      <c r="G22">
        <f t="shared" si="0"/>
        <v>5.4</v>
      </c>
      <c r="H22">
        <f t="shared" si="0"/>
        <v>9</v>
      </c>
      <c r="I22">
        <f t="shared" si="0"/>
        <v>5.4</v>
      </c>
    </row>
    <row r="24" spans="2:13" x14ac:dyDescent="0.25">
      <c r="B24" s="52" t="s">
        <v>53</v>
      </c>
      <c r="C24" s="52"/>
      <c r="D24" s="52"/>
      <c r="E24" s="52"/>
      <c r="F24" s="52"/>
      <c r="G24" s="52"/>
      <c r="H24" s="52"/>
      <c r="I24" s="52"/>
    </row>
    <row r="25" spans="2:13" x14ac:dyDescent="0.25">
      <c r="I25" t="s">
        <v>104</v>
      </c>
      <c r="J25" t="s">
        <v>105</v>
      </c>
    </row>
    <row r="26" spans="2:13" x14ac:dyDescent="0.25">
      <c r="B26">
        <f t="shared" ref="B26:H32" si="1">C15/C$22</f>
        <v>3.7037037037037035E-2</v>
      </c>
      <c r="C26">
        <f t="shared" si="1"/>
        <v>3.7037037037037035E-2</v>
      </c>
      <c r="D26">
        <f t="shared" si="1"/>
        <v>3.7037037037037035E-2</v>
      </c>
      <c r="E26">
        <f t="shared" si="1"/>
        <v>3.7037037037037035E-2</v>
      </c>
      <c r="F26">
        <f t="shared" si="1"/>
        <v>3.7037037037037035E-2</v>
      </c>
      <c r="G26">
        <f t="shared" si="1"/>
        <v>3.7037037037037035E-2</v>
      </c>
      <c r="H26">
        <f t="shared" si="1"/>
        <v>3.7037037037037035E-2</v>
      </c>
      <c r="I26">
        <f>SUM(B26:H26)</f>
        <v>0.25925925925925924</v>
      </c>
      <c r="J26">
        <f>I26/7</f>
        <v>3.7037037037037035E-2</v>
      </c>
      <c r="L26">
        <f t="shared" ref="L26:L32" si="2">(C15*J$26)+(D15*J$27)+(E15*J$28)+(F15*J$29)+(G15*J$30)+(H15*J$31)+(I15*J$32)</f>
        <v>0.25925925925925924</v>
      </c>
    </row>
    <row r="27" spans="2:13" x14ac:dyDescent="0.25">
      <c r="B27">
        <f t="shared" si="1"/>
        <v>0.18518518518518517</v>
      </c>
      <c r="C27">
        <f t="shared" si="1"/>
        <v>0.18518518518518517</v>
      </c>
      <c r="D27">
        <f t="shared" si="1"/>
        <v>0.18518518518518517</v>
      </c>
      <c r="E27">
        <f t="shared" si="1"/>
        <v>0.1851851851851852</v>
      </c>
      <c r="F27">
        <f t="shared" si="1"/>
        <v>0.18518518518518517</v>
      </c>
      <c r="G27">
        <f t="shared" si="1"/>
        <v>0.1851851851851852</v>
      </c>
      <c r="H27">
        <f t="shared" si="1"/>
        <v>0.18518518518518517</v>
      </c>
      <c r="I27">
        <f t="shared" ref="I27:I32" si="3">SUM(B27:H27)</f>
        <v>1.2962962962962963</v>
      </c>
      <c r="J27">
        <f t="shared" ref="J27:J32" si="4">I27/7</f>
        <v>0.18518518518518517</v>
      </c>
      <c r="K27" s="33"/>
      <c r="L27">
        <f t="shared" si="2"/>
        <v>1.2962962962962963</v>
      </c>
    </row>
    <row r="28" spans="2:13" x14ac:dyDescent="0.25">
      <c r="B28">
        <f t="shared" si="1"/>
        <v>0.18518518518518517</v>
      </c>
      <c r="C28">
        <f t="shared" si="1"/>
        <v>0.18518518518518517</v>
      </c>
      <c r="D28">
        <f t="shared" si="1"/>
        <v>0.18518518518518517</v>
      </c>
      <c r="E28">
        <f t="shared" si="1"/>
        <v>0.1851851851851852</v>
      </c>
      <c r="F28">
        <f t="shared" si="1"/>
        <v>0.18518518518518517</v>
      </c>
      <c r="G28">
        <f t="shared" si="1"/>
        <v>0.1851851851851852</v>
      </c>
      <c r="H28">
        <f t="shared" si="1"/>
        <v>0.18518518518518517</v>
      </c>
      <c r="I28">
        <f t="shared" si="3"/>
        <v>1.2962962962962963</v>
      </c>
      <c r="J28">
        <f t="shared" si="4"/>
        <v>0.18518518518518517</v>
      </c>
      <c r="K28" s="6"/>
      <c r="L28">
        <f t="shared" si="2"/>
        <v>1.2962962962962963</v>
      </c>
    </row>
    <row r="29" spans="2:13" x14ac:dyDescent="0.25">
      <c r="B29">
        <f t="shared" si="1"/>
        <v>0.1111111111111111</v>
      </c>
      <c r="C29">
        <f t="shared" si="1"/>
        <v>0.1111111111111111</v>
      </c>
      <c r="D29">
        <f t="shared" si="1"/>
        <v>0.1111111111111111</v>
      </c>
      <c r="E29">
        <f t="shared" si="1"/>
        <v>0.1111111111111111</v>
      </c>
      <c r="F29">
        <f t="shared" si="1"/>
        <v>0.1111111111111111</v>
      </c>
      <c r="G29">
        <f t="shared" si="1"/>
        <v>0.1111111111111111</v>
      </c>
      <c r="H29">
        <f t="shared" si="1"/>
        <v>0.1111111111111111</v>
      </c>
      <c r="I29">
        <f t="shared" si="3"/>
        <v>0.7777777777777779</v>
      </c>
      <c r="J29">
        <f t="shared" si="4"/>
        <v>0.11111111111111113</v>
      </c>
      <c r="K29" s="6"/>
      <c r="L29">
        <f t="shared" si="2"/>
        <v>0.7777777777777779</v>
      </c>
    </row>
    <row r="30" spans="2:13" x14ac:dyDescent="0.25">
      <c r="B30">
        <f t="shared" si="1"/>
        <v>0.18518518518518517</v>
      </c>
      <c r="C30">
        <f t="shared" si="1"/>
        <v>0.18518518518518517</v>
      </c>
      <c r="D30">
        <f t="shared" si="1"/>
        <v>0.18518518518518517</v>
      </c>
      <c r="E30">
        <f t="shared" si="1"/>
        <v>0.1851851851851852</v>
      </c>
      <c r="F30">
        <f t="shared" si="1"/>
        <v>0.18518518518518517</v>
      </c>
      <c r="G30">
        <f t="shared" si="1"/>
        <v>0.1851851851851852</v>
      </c>
      <c r="H30">
        <f t="shared" si="1"/>
        <v>0.18518518518518517</v>
      </c>
      <c r="I30">
        <f t="shared" si="3"/>
        <v>1.2962962962962963</v>
      </c>
      <c r="J30">
        <f t="shared" si="4"/>
        <v>0.18518518518518517</v>
      </c>
      <c r="K30" s="33"/>
      <c r="L30">
        <f t="shared" si="2"/>
        <v>1.2962962962962963</v>
      </c>
    </row>
    <row r="31" spans="2:13" x14ac:dyDescent="0.25">
      <c r="B31">
        <f t="shared" si="1"/>
        <v>0.1111111111111111</v>
      </c>
      <c r="C31">
        <f t="shared" si="1"/>
        <v>0.1111111111111111</v>
      </c>
      <c r="D31">
        <f t="shared" si="1"/>
        <v>0.1111111111111111</v>
      </c>
      <c r="E31">
        <f t="shared" si="1"/>
        <v>0.1111111111111111</v>
      </c>
      <c r="F31">
        <f t="shared" si="1"/>
        <v>0.1111111111111111</v>
      </c>
      <c r="G31">
        <f t="shared" si="1"/>
        <v>0.1111111111111111</v>
      </c>
      <c r="H31">
        <f t="shared" si="1"/>
        <v>0.1111111111111111</v>
      </c>
      <c r="I31">
        <f t="shared" si="3"/>
        <v>0.7777777777777779</v>
      </c>
      <c r="J31">
        <f t="shared" si="4"/>
        <v>0.11111111111111113</v>
      </c>
      <c r="K31" s="6"/>
      <c r="L31">
        <f t="shared" si="2"/>
        <v>0.7777777777777779</v>
      </c>
    </row>
    <row r="32" spans="2:13" x14ac:dyDescent="0.25">
      <c r="B32">
        <f t="shared" si="1"/>
        <v>0.18518518518518517</v>
      </c>
      <c r="C32">
        <f t="shared" si="1"/>
        <v>0.18518518518518517</v>
      </c>
      <c r="D32">
        <f t="shared" si="1"/>
        <v>0.18518518518518517</v>
      </c>
      <c r="E32">
        <f t="shared" si="1"/>
        <v>0.1851851851851852</v>
      </c>
      <c r="F32">
        <f t="shared" si="1"/>
        <v>0.18518518518518517</v>
      </c>
      <c r="G32">
        <f t="shared" si="1"/>
        <v>0.1851851851851852</v>
      </c>
      <c r="H32">
        <f t="shared" si="1"/>
        <v>0.18518518518518517</v>
      </c>
      <c r="I32">
        <f t="shared" si="3"/>
        <v>1.2962962962962963</v>
      </c>
      <c r="J32">
        <f t="shared" si="4"/>
        <v>0.18518518518518517</v>
      </c>
      <c r="K32" s="6"/>
      <c r="L32">
        <f t="shared" si="2"/>
        <v>1.2962962962962963</v>
      </c>
    </row>
    <row r="33" spans="2:16" x14ac:dyDescent="0.25">
      <c r="F33" s="34"/>
      <c r="L33" s="6"/>
    </row>
    <row r="34" spans="2:16" ht="14.45" x14ac:dyDescent="0.3">
      <c r="L34" s="6"/>
      <c r="M34" t="s">
        <v>106</v>
      </c>
      <c r="N34">
        <f>((L26/J26)+(L27/J27)+(L28/J28)+(L29/J29)+(L30/J30)+(L31/J31)+(L32/J32))/7</f>
        <v>7</v>
      </c>
    </row>
    <row r="35" spans="2:16" x14ac:dyDescent="0.25">
      <c r="L35" s="6"/>
      <c r="M35" t="s">
        <v>107</v>
      </c>
      <c r="N35">
        <f>(N34-7)/(7-1)</f>
        <v>0</v>
      </c>
    </row>
    <row r="36" spans="2:16" ht="14.45" customHeight="1" x14ac:dyDescent="0.25">
      <c r="B36" t="s">
        <v>115</v>
      </c>
      <c r="M36" t="s">
        <v>108</v>
      </c>
      <c r="N36">
        <v>1.32</v>
      </c>
    </row>
    <row r="37" spans="2:16" x14ac:dyDescent="0.25">
      <c r="M37" t="s">
        <v>109</v>
      </c>
      <c r="N37">
        <f>N35/N36</f>
        <v>0</v>
      </c>
      <c r="O37" t="s">
        <v>110</v>
      </c>
      <c r="P37" t="s">
        <v>109</v>
      </c>
    </row>
    <row r="38" spans="2:16" x14ac:dyDescent="0.25">
      <c r="B38" s="45" t="s">
        <v>112</v>
      </c>
      <c r="C38" s="45"/>
      <c r="D38" s="30">
        <v>2</v>
      </c>
      <c r="E38" s="30">
        <v>5</v>
      </c>
      <c r="F38" s="30">
        <v>3</v>
      </c>
      <c r="G38" s="30">
        <v>4</v>
      </c>
    </row>
    <row r="39" spans="2:16" x14ac:dyDescent="0.25">
      <c r="B39" s="45"/>
      <c r="C39" s="45"/>
      <c r="D39" s="30" t="s">
        <v>17</v>
      </c>
      <c r="E39" s="30" t="s">
        <v>18</v>
      </c>
      <c r="F39" s="30" t="s">
        <v>19</v>
      </c>
      <c r="G39" s="30" t="s">
        <v>20</v>
      </c>
    </row>
    <row r="40" spans="2:16" x14ac:dyDescent="0.25">
      <c r="B40" s="30">
        <v>2</v>
      </c>
      <c r="C40" s="30" t="s">
        <v>17</v>
      </c>
      <c r="D40" s="30">
        <f>$B$40/D38</f>
        <v>1</v>
      </c>
      <c r="E40" s="30">
        <f t="shared" ref="E40:G40" si="5">$B$40/E38</f>
        <v>0.4</v>
      </c>
      <c r="F40" s="30">
        <f t="shared" si="5"/>
        <v>0.66666666666666663</v>
      </c>
      <c r="G40" s="30">
        <f t="shared" si="5"/>
        <v>0.5</v>
      </c>
    </row>
    <row r="41" spans="2:16" x14ac:dyDescent="0.25">
      <c r="B41" s="30">
        <v>5</v>
      </c>
      <c r="C41" s="30" t="s">
        <v>18</v>
      </c>
      <c r="D41" s="30">
        <f>$B$41/D38</f>
        <v>2.5</v>
      </c>
      <c r="E41" s="30">
        <f t="shared" ref="E41:G41" si="6">$B$41/E38</f>
        <v>1</v>
      </c>
      <c r="F41" s="30">
        <f t="shared" si="6"/>
        <v>1.6666666666666667</v>
      </c>
      <c r="G41" s="30">
        <f t="shared" si="6"/>
        <v>1.25</v>
      </c>
    </row>
    <row r="42" spans="2:16" x14ac:dyDescent="0.25">
      <c r="B42" s="30">
        <v>3</v>
      </c>
      <c r="C42" s="30" t="s">
        <v>19</v>
      </c>
      <c r="D42" s="30">
        <f>$B$42/D38</f>
        <v>1.5</v>
      </c>
      <c r="E42" s="30">
        <f t="shared" ref="E42:G42" si="7">$B$42/E38</f>
        <v>0.6</v>
      </c>
      <c r="F42" s="30">
        <f t="shared" si="7"/>
        <v>1</v>
      </c>
      <c r="G42" s="30">
        <f t="shared" si="7"/>
        <v>0.75</v>
      </c>
    </row>
    <row r="43" spans="2:16" x14ac:dyDescent="0.25">
      <c r="B43" s="35">
        <v>4</v>
      </c>
      <c r="C43" s="30" t="s">
        <v>20</v>
      </c>
      <c r="D43" s="30">
        <f>$B$43/D38</f>
        <v>2</v>
      </c>
      <c r="E43" s="30">
        <f t="shared" ref="E43:G43" si="8">$B$43/E38</f>
        <v>0.8</v>
      </c>
      <c r="F43" s="30">
        <f t="shared" si="8"/>
        <v>1.3333333333333333</v>
      </c>
      <c r="G43" s="30">
        <f t="shared" si="8"/>
        <v>1</v>
      </c>
    </row>
    <row r="45" spans="2:16" x14ac:dyDescent="0.25">
      <c r="B45" s="52" t="s">
        <v>113</v>
      </c>
      <c r="C45" s="52"/>
      <c r="D45">
        <f>SUM(D40:D43)</f>
        <v>7</v>
      </c>
      <c r="E45">
        <f t="shared" ref="E45:G45" si="9">SUM(E40:E43)</f>
        <v>2.8</v>
      </c>
      <c r="F45">
        <f t="shared" si="9"/>
        <v>4.666666666666667</v>
      </c>
      <c r="G45">
        <f t="shared" si="9"/>
        <v>3.5</v>
      </c>
    </row>
    <row r="47" spans="2:16" x14ac:dyDescent="0.25">
      <c r="D47" t="s">
        <v>17</v>
      </c>
      <c r="E47" t="s">
        <v>18</v>
      </c>
      <c r="F47" t="s">
        <v>19</v>
      </c>
      <c r="G47" t="s">
        <v>20</v>
      </c>
    </row>
    <row r="48" spans="2:16" x14ac:dyDescent="0.25">
      <c r="C48" t="s">
        <v>17</v>
      </c>
      <c r="D48">
        <f t="shared" ref="D48:G51" si="10">D40/D$45</f>
        <v>0.14285714285714285</v>
      </c>
      <c r="E48">
        <f t="shared" si="10"/>
        <v>0.14285714285714288</v>
      </c>
      <c r="F48">
        <f t="shared" si="10"/>
        <v>0.14285714285714285</v>
      </c>
      <c r="G48">
        <f t="shared" si="10"/>
        <v>0.14285714285714285</v>
      </c>
      <c r="I48">
        <f>SUM(D48:G48)/4</f>
        <v>0.14285714285714285</v>
      </c>
    </row>
    <row r="49" spans="2:9" x14ac:dyDescent="0.25">
      <c r="C49" t="s">
        <v>18</v>
      </c>
      <c r="D49">
        <f t="shared" si="10"/>
        <v>0.35714285714285715</v>
      </c>
      <c r="E49">
        <f t="shared" si="10"/>
        <v>0.35714285714285715</v>
      </c>
      <c r="F49">
        <f t="shared" si="10"/>
        <v>0.35714285714285715</v>
      </c>
      <c r="G49">
        <f t="shared" si="10"/>
        <v>0.35714285714285715</v>
      </c>
      <c r="I49">
        <f t="shared" ref="I49:I51" si="11">SUM(D49:G49)/4</f>
        <v>0.35714285714285715</v>
      </c>
    </row>
    <row r="50" spans="2:9" x14ac:dyDescent="0.25">
      <c r="C50" t="s">
        <v>19</v>
      </c>
      <c r="D50">
        <f t="shared" si="10"/>
        <v>0.21428571428571427</v>
      </c>
      <c r="E50">
        <f t="shared" si="10"/>
        <v>0.2142857142857143</v>
      </c>
      <c r="F50">
        <f t="shared" si="10"/>
        <v>0.21428571428571427</v>
      </c>
      <c r="G50">
        <f t="shared" si="10"/>
        <v>0.21428571428571427</v>
      </c>
      <c r="I50">
        <f t="shared" si="11"/>
        <v>0.2142857142857143</v>
      </c>
    </row>
    <row r="51" spans="2:9" x14ac:dyDescent="0.25">
      <c r="C51" t="s">
        <v>20</v>
      </c>
      <c r="D51">
        <f t="shared" si="10"/>
        <v>0.2857142857142857</v>
      </c>
      <c r="E51">
        <f t="shared" si="10"/>
        <v>0.28571428571428575</v>
      </c>
      <c r="F51">
        <f t="shared" si="10"/>
        <v>0.2857142857142857</v>
      </c>
      <c r="G51">
        <f t="shared" si="10"/>
        <v>0.2857142857142857</v>
      </c>
      <c r="I51">
        <f t="shared" si="11"/>
        <v>0.2857142857142857</v>
      </c>
    </row>
    <row r="53" spans="2:9" x14ac:dyDescent="0.25">
      <c r="C53" s="37" t="s">
        <v>114</v>
      </c>
      <c r="D53" s="36">
        <f>D38/MAX(D$38:G$38)</f>
        <v>0.4</v>
      </c>
      <c r="E53" s="36">
        <f>E38/MAX(E$38:H$38)</f>
        <v>1</v>
      </c>
      <c r="F53" s="36">
        <f>F38/MAX(F$38:I$38)</f>
        <v>0.75</v>
      </c>
      <c r="G53" s="36">
        <f>G38/MAX(G$38:J$38)</f>
        <v>1</v>
      </c>
    </row>
    <row r="54" spans="2:9" x14ac:dyDescent="0.25">
      <c r="C54" s="37"/>
      <c r="D54" s="36">
        <f>D53/SUM($D$53:$G$53)</f>
        <v>0.126984126984127</v>
      </c>
      <c r="E54" s="36">
        <f t="shared" ref="E54:G54" si="12">E53/SUM($D$53:$G$53)</f>
        <v>0.31746031746031744</v>
      </c>
      <c r="F54" s="36">
        <f t="shared" si="12"/>
        <v>0.23809523809523811</v>
      </c>
      <c r="G54" s="36">
        <f t="shared" si="12"/>
        <v>0.31746031746031744</v>
      </c>
    </row>
    <row r="56" spans="2:9" x14ac:dyDescent="0.25">
      <c r="B56" s="71" t="s">
        <v>116</v>
      </c>
      <c r="C56" s="72"/>
      <c r="D56" s="30">
        <v>0.25</v>
      </c>
      <c r="E56" s="30">
        <v>0.5</v>
      </c>
      <c r="F56" s="30">
        <v>0.5</v>
      </c>
      <c r="G56" s="30">
        <v>0.25</v>
      </c>
    </row>
    <row r="57" spans="2:9" x14ac:dyDescent="0.25">
      <c r="B57" s="73"/>
      <c r="C57" s="74"/>
      <c r="D57" s="30" t="s">
        <v>17</v>
      </c>
      <c r="E57" s="30" t="s">
        <v>18</v>
      </c>
      <c r="F57" s="30" t="s">
        <v>19</v>
      </c>
      <c r="G57" s="30" t="s">
        <v>20</v>
      </c>
    </row>
    <row r="58" spans="2:9" x14ac:dyDescent="0.25">
      <c r="B58" s="30">
        <v>0.25</v>
      </c>
      <c r="C58" s="30" t="s">
        <v>17</v>
      </c>
      <c r="D58" s="30">
        <f>$B$58/D56</f>
        <v>1</v>
      </c>
      <c r="E58" s="30">
        <f>$B$58/E56</f>
        <v>0.5</v>
      </c>
      <c r="F58" s="30">
        <f>$B$58/F56</f>
        <v>0.5</v>
      </c>
      <c r="G58" s="30">
        <f>$B$58/G56</f>
        <v>1</v>
      </c>
    </row>
    <row r="59" spans="2:9" x14ac:dyDescent="0.25">
      <c r="B59" s="30">
        <v>0.5</v>
      </c>
      <c r="C59" s="30" t="s">
        <v>18</v>
      </c>
      <c r="D59" s="30">
        <f>$B$59/D56</f>
        <v>2</v>
      </c>
      <c r="E59" s="30">
        <f>$B$59/E56</f>
        <v>1</v>
      </c>
      <c r="F59" s="30">
        <f>$B$59/F56</f>
        <v>1</v>
      </c>
      <c r="G59" s="30">
        <f>$B$59/G56</f>
        <v>2</v>
      </c>
    </row>
    <row r="60" spans="2:9" x14ac:dyDescent="0.25">
      <c r="B60" s="30">
        <v>0.5</v>
      </c>
      <c r="C60" s="30" t="s">
        <v>19</v>
      </c>
      <c r="D60" s="30">
        <f>$B$60/D56</f>
        <v>2</v>
      </c>
      <c r="E60" s="30">
        <f>$B$59/E56</f>
        <v>1</v>
      </c>
      <c r="F60" s="30">
        <f>$B$59/F56</f>
        <v>1</v>
      </c>
      <c r="G60" s="30">
        <f>$B$59/G56</f>
        <v>2</v>
      </c>
    </row>
    <row r="61" spans="2:9" x14ac:dyDescent="0.25">
      <c r="B61" s="30">
        <v>0.25</v>
      </c>
      <c r="C61" s="30" t="s">
        <v>20</v>
      </c>
      <c r="D61" s="30">
        <f>$B$61/D56</f>
        <v>1</v>
      </c>
      <c r="E61" s="30">
        <f>$B$59/E56</f>
        <v>1</v>
      </c>
      <c r="F61" s="30">
        <f>$B$59/F56</f>
        <v>1</v>
      </c>
      <c r="G61" s="30">
        <f>$B$59/G56</f>
        <v>2</v>
      </c>
    </row>
    <row r="63" spans="2:9" x14ac:dyDescent="0.25">
      <c r="B63" s="52" t="s">
        <v>113</v>
      </c>
      <c r="C63" s="52"/>
      <c r="D63">
        <f>SUM(D58:D61)</f>
        <v>6</v>
      </c>
      <c r="E63">
        <f t="shared" ref="E63:G63" si="13">SUM(E58:E61)</f>
        <v>3.5</v>
      </c>
      <c r="F63">
        <f t="shared" si="13"/>
        <v>3.5</v>
      </c>
      <c r="G63">
        <f t="shared" si="13"/>
        <v>7</v>
      </c>
    </row>
    <row r="65" spans="2:9" x14ac:dyDescent="0.25">
      <c r="D65" t="s">
        <v>17</v>
      </c>
      <c r="E65" t="s">
        <v>18</v>
      </c>
      <c r="F65" t="s">
        <v>19</v>
      </c>
      <c r="G65" t="s">
        <v>20</v>
      </c>
    </row>
    <row r="66" spans="2:9" x14ac:dyDescent="0.25">
      <c r="C66" t="s">
        <v>17</v>
      </c>
      <c r="D66">
        <f>D58/D$63</f>
        <v>0.16666666666666666</v>
      </c>
      <c r="E66">
        <f t="shared" ref="E66:G66" si="14">E58/E$63</f>
        <v>0.14285714285714285</v>
      </c>
      <c r="F66">
        <f t="shared" si="14"/>
        <v>0.14285714285714285</v>
      </c>
      <c r="G66">
        <f t="shared" si="14"/>
        <v>0.14285714285714285</v>
      </c>
      <c r="I66">
        <f>SUM(D66:G66)/4</f>
        <v>0.14880952380952381</v>
      </c>
    </row>
    <row r="67" spans="2:9" x14ac:dyDescent="0.25">
      <c r="C67" t="s">
        <v>18</v>
      </c>
      <c r="D67">
        <f t="shared" ref="D67:G69" si="15">D59/D$63</f>
        <v>0.33333333333333331</v>
      </c>
      <c r="E67">
        <f t="shared" si="15"/>
        <v>0.2857142857142857</v>
      </c>
      <c r="F67">
        <f t="shared" si="15"/>
        <v>0.2857142857142857</v>
      </c>
      <c r="G67">
        <f t="shared" si="15"/>
        <v>0.2857142857142857</v>
      </c>
      <c r="I67">
        <f t="shared" ref="I67:I69" si="16">SUM(D67:G67)/4</f>
        <v>0.29761904761904762</v>
      </c>
    </row>
    <row r="68" spans="2:9" x14ac:dyDescent="0.25">
      <c r="C68" t="s">
        <v>19</v>
      </c>
      <c r="D68">
        <f t="shared" si="15"/>
        <v>0.33333333333333331</v>
      </c>
      <c r="E68">
        <f t="shared" si="15"/>
        <v>0.2857142857142857</v>
      </c>
      <c r="F68">
        <f t="shared" si="15"/>
        <v>0.2857142857142857</v>
      </c>
      <c r="G68">
        <f t="shared" si="15"/>
        <v>0.2857142857142857</v>
      </c>
      <c r="I68">
        <f t="shared" si="16"/>
        <v>0.29761904761904762</v>
      </c>
    </row>
    <row r="69" spans="2:9" x14ac:dyDescent="0.25">
      <c r="C69" t="s">
        <v>20</v>
      </c>
      <c r="D69">
        <f t="shared" si="15"/>
        <v>0.16666666666666666</v>
      </c>
      <c r="E69">
        <f t="shared" si="15"/>
        <v>0.2857142857142857</v>
      </c>
      <c r="F69">
        <f t="shared" si="15"/>
        <v>0.2857142857142857</v>
      </c>
      <c r="G69">
        <f t="shared" si="15"/>
        <v>0.2857142857142857</v>
      </c>
      <c r="I69">
        <f t="shared" si="16"/>
        <v>0.25595238095238093</v>
      </c>
    </row>
    <row r="71" spans="2:9" x14ac:dyDescent="0.25">
      <c r="C71" s="37" t="s">
        <v>114</v>
      </c>
      <c r="D71" s="36">
        <f>D56/MAX($D$56:$G$56)</f>
        <v>0.5</v>
      </c>
      <c r="E71" s="36">
        <f t="shared" ref="E71:G71" si="17">E56/MAX($D$56:$G$56)</f>
        <v>1</v>
      </c>
      <c r="F71" s="36">
        <f t="shared" si="17"/>
        <v>1</v>
      </c>
      <c r="G71" s="36">
        <f t="shared" si="17"/>
        <v>0.5</v>
      </c>
    </row>
    <row r="72" spans="2:9" x14ac:dyDescent="0.25">
      <c r="C72" s="37"/>
      <c r="D72" s="36">
        <f>D71/SUM($D$71:$G$71)</f>
        <v>0.16666666666666666</v>
      </c>
      <c r="E72" s="36">
        <f t="shared" ref="E72:G72" si="18">E71/SUM($D$71:$G$71)</f>
        <v>0.33333333333333331</v>
      </c>
      <c r="F72" s="36">
        <f t="shared" si="18"/>
        <v>0.33333333333333331</v>
      </c>
      <c r="G72" s="36">
        <f t="shared" si="18"/>
        <v>0.16666666666666666</v>
      </c>
    </row>
    <row r="74" spans="2:9" x14ac:dyDescent="0.25">
      <c r="B74" s="71" t="s">
        <v>117</v>
      </c>
      <c r="C74" s="72"/>
      <c r="D74" s="30">
        <v>0.75</v>
      </c>
      <c r="E74" s="30">
        <v>0.75</v>
      </c>
      <c r="F74" s="30">
        <v>1</v>
      </c>
      <c r="G74" s="30">
        <v>1</v>
      </c>
    </row>
    <row r="75" spans="2:9" x14ac:dyDescent="0.25">
      <c r="B75" s="73"/>
      <c r="C75" s="74"/>
      <c r="D75" s="30" t="s">
        <v>17</v>
      </c>
      <c r="E75" s="30" t="s">
        <v>18</v>
      </c>
      <c r="F75" s="30" t="s">
        <v>19</v>
      </c>
      <c r="G75" s="30" t="s">
        <v>20</v>
      </c>
    </row>
    <row r="76" spans="2:9" x14ac:dyDescent="0.25">
      <c r="B76" s="31">
        <v>0.75</v>
      </c>
      <c r="C76" s="30" t="s">
        <v>17</v>
      </c>
      <c r="D76" s="30">
        <f>$B$76/D74</f>
        <v>1</v>
      </c>
      <c r="E76" s="30">
        <f t="shared" ref="E76:G76" si="19">$B$76/E74</f>
        <v>1</v>
      </c>
      <c r="F76" s="30">
        <f t="shared" si="19"/>
        <v>0.75</v>
      </c>
      <c r="G76" s="30">
        <f t="shared" si="19"/>
        <v>0.75</v>
      </c>
    </row>
    <row r="77" spans="2:9" x14ac:dyDescent="0.25">
      <c r="B77" s="31">
        <v>0.75</v>
      </c>
      <c r="C77" s="30" t="s">
        <v>18</v>
      </c>
      <c r="D77" s="30">
        <f>$B$77/D74</f>
        <v>1</v>
      </c>
      <c r="E77" s="30">
        <f t="shared" ref="E77:G77" si="20">$B$77/E74</f>
        <v>1</v>
      </c>
      <c r="F77" s="30">
        <f t="shared" si="20"/>
        <v>0.75</v>
      </c>
      <c r="G77" s="30">
        <f t="shared" si="20"/>
        <v>0.75</v>
      </c>
    </row>
    <row r="78" spans="2:9" x14ac:dyDescent="0.25">
      <c r="B78" s="31">
        <v>1</v>
      </c>
      <c r="C78" s="30" t="s">
        <v>19</v>
      </c>
      <c r="D78" s="30">
        <f>$B$78/D74</f>
        <v>1.3333333333333333</v>
      </c>
      <c r="E78" s="30">
        <f t="shared" ref="E78:G78" si="21">$B$78/E74</f>
        <v>1.3333333333333333</v>
      </c>
      <c r="F78" s="30">
        <f t="shared" si="21"/>
        <v>1</v>
      </c>
      <c r="G78" s="30">
        <f t="shared" si="21"/>
        <v>1</v>
      </c>
    </row>
    <row r="79" spans="2:9" x14ac:dyDescent="0.25">
      <c r="B79" s="31">
        <v>1</v>
      </c>
      <c r="C79" s="30" t="s">
        <v>20</v>
      </c>
      <c r="D79" s="30">
        <f>$B$79/D74</f>
        <v>1.3333333333333333</v>
      </c>
      <c r="E79" s="30">
        <f t="shared" ref="E79:G79" si="22">$B$79/E74</f>
        <v>1.3333333333333333</v>
      </c>
      <c r="F79" s="30">
        <f t="shared" si="22"/>
        <v>1</v>
      </c>
      <c r="G79" s="30">
        <f t="shared" si="22"/>
        <v>1</v>
      </c>
    </row>
    <row r="81" spans="2:9" x14ac:dyDescent="0.25">
      <c r="B81" s="52" t="s">
        <v>113</v>
      </c>
      <c r="C81" s="52"/>
      <c r="D81">
        <f>SUM(D76:D79)</f>
        <v>4.6666666666666661</v>
      </c>
      <c r="E81">
        <f t="shared" ref="E81:G81" si="23">SUM(E76:E79)</f>
        <v>4.6666666666666661</v>
      </c>
      <c r="F81">
        <f t="shared" si="23"/>
        <v>3.5</v>
      </c>
      <c r="G81">
        <f t="shared" si="23"/>
        <v>3.5</v>
      </c>
    </row>
    <row r="83" spans="2:9" x14ac:dyDescent="0.25">
      <c r="D83" t="s">
        <v>17</v>
      </c>
      <c r="E83" t="s">
        <v>18</v>
      </c>
      <c r="F83" t="s">
        <v>19</v>
      </c>
      <c r="G83" t="s">
        <v>20</v>
      </c>
    </row>
    <row r="84" spans="2:9" x14ac:dyDescent="0.25">
      <c r="C84" t="s">
        <v>17</v>
      </c>
      <c r="D84">
        <f>D76/D$81</f>
        <v>0.2142857142857143</v>
      </c>
      <c r="E84">
        <f t="shared" ref="E84:G84" si="24">E76/E$81</f>
        <v>0.2142857142857143</v>
      </c>
      <c r="F84">
        <f t="shared" si="24"/>
        <v>0.21428571428571427</v>
      </c>
      <c r="G84">
        <f t="shared" si="24"/>
        <v>0.21428571428571427</v>
      </c>
      <c r="I84">
        <f>SUM(D84:G84)/4</f>
        <v>0.2142857142857143</v>
      </c>
    </row>
    <row r="85" spans="2:9" x14ac:dyDescent="0.25">
      <c r="C85" t="s">
        <v>18</v>
      </c>
      <c r="D85">
        <f t="shared" ref="D85:G87" si="25">D77/D$81</f>
        <v>0.2142857142857143</v>
      </c>
      <c r="E85">
        <f t="shared" si="25"/>
        <v>0.2142857142857143</v>
      </c>
      <c r="F85">
        <f t="shared" si="25"/>
        <v>0.21428571428571427</v>
      </c>
      <c r="G85">
        <f t="shared" si="25"/>
        <v>0.21428571428571427</v>
      </c>
      <c r="I85">
        <f t="shared" ref="I85:I87" si="26">SUM(D85:G85)/4</f>
        <v>0.2142857142857143</v>
      </c>
    </row>
    <row r="86" spans="2:9" x14ac:dyDescent="0.25">
      <c r="C86" t="s">
        <v>19</v>
      </c>
      <c r="D86">
        <f t="shared" si="25"/>
        <v>0.28571428571428575</v>
      </c>
      <c r="E86">
        <f t="shared" si="25"/>
        <v>0.28571428571428575</v>
      </c>
      <c r="F86">
        <f t="shared" si="25"/>
        <v>0.2857142857142857</v>
      </c>
      <c r="G86">
        <f t="shared" si="25"/>
        <v>0.2857142857142857</v>
      </c>
      <c r="I86">
        <f t="shared" si="26"/>
        <v>0.2857142857142857</v>
      </c>
    </row>
    <row r="87" spans="2:9" x14ac:dyDescent="0.25">
      <c r="C87" t="s">
        <v>20</v>
      </c>
      <c r="D87">
        <f t="shared" si="25"/>
        <v>0.28571428571428575</v>
      </c>
      <c r="E87">
        <f t="shared" si="25"/>
        <v>0.28571428571428575</v>
      </c>
      <c r="F87">
        <f t="shared" si="25"/>
        <v>0.2857142857142857</v>
      </c>
      <c r="G87">
        <f t="shared" si="25"/>
        <v>0.2857142857142857</v>
      </c>
      <c r="I87">
        <f t="shared" si="26"/>
        <v>0.2857142857142857</v>
      </c>
    </row>
    <row r="89" spans="2:9" x14ac:dyDescent="0.25">
      <c r="C89" s="37" t="s">
        <v>114</v>
      </c>
      <c r="D89" s="36">
        <f>D74/MAX($D$74:$G$74)</f>
        <v>0.75</v>
      </c>
      <c r="E89" s="36">
        <f t="shared" ref="E89:G89" si="27">E74/MAX($D$74:$G$74)</f>
        <v>0.75</v>
      </c>
      <c r="F89" s="36">
        <f t="shared" si="27"/>
        <v>1</v>
      </c>
      <c r="G89" s="36">
        <f t="shared" si="27"/>
        <v>1</v>
      </c>
    </row>
    <row r="90" spans="2:9" x14ac:dyDescent="0.25">
      <c r="C90" s="37"/>
      <c r="D90" s="36">
        <f>D89/SUM($D$89:$G$89)</f>
        <v>0.21428571428571427</v>
      </c>
      <c r="E90" s="36">
        <f t="shared" ref="E90:G90" si="28">E89/SUM($D$89:$G$89)</f>
        <v>0.21428571428571427</v>
      </c>
      <c r="F90" s="36">
        <f t="shared" si="28"/>
        <v>0.2857142857142857</v>
      </c>
      <c r="G90" s="36">
        <f t="shared" si="28"/>
        <v>0.2857142857142857</v>
      </c>
    </row>
    <row r="92" spans="2:9" x14ac:dyDescent="0.25">
      <c r="B92" s="71" t="s">
        <v>118</v>
      </c>
      <c r="C92" s="72"/>
      <c r="D92" s="30">
        <v>0.5</v>
      </c>
      <c r="E92" s="30">
        <v>0.75</v>
      </c>
      <c r="F92" s="30">
        <v>0.75</v>
      </c>
      <c r="G92" s="30">
        <v>0.5</v>
      </c>
    </row>
    <row r="93" spans="2:9" x14ac:dyDescent="0.25">
      <c r="B93" s="73"/>
      <c r="C93" s="74"/>
      <c r="D93" s="30" t="s">
        <v>17</v>
      </c>
      <c r="E93" s="30" t="s">
        <v>18</v>
      </c>
      <c r="F93" s="30" t="s">
        <v>19</v>
      </c>
      <c r="G93" s="30" t="s">
        <v>20</v>
      </c>
    </row>
    <row r="94" spans="2:9" x14ac:dyDescent="0.25">
      <c r="B94" s="31">
        <v>0.5</v>
      </c>
      <c r="C94" s="30" t="s">
        <v>17</v>
      </c>
      <c r="D94" s="30">
        <f>$B$94/D92</f>
        <v>1</v>
      </c>
      <c r="E94" s="30">
        <f t="shared" ref="E94:G94" si="29">$B$94/E92</f>
        <v>0.66666666666666663</v>
      </c>
      <c r="F94" s="30">
        <f t="shared" si="29"/>
        <v>0.66666666666666663</v>
      </c>
      <c r="G94" s="30">
        <f t="shared" si="29"/>
        <v>1</v>
      </c>
    </row>
    <row r="95" spans="2:9" x14ac:dyDescent="0.25">
      <c r="B95" s="31">
        <v>0.75</v>
      </c>
      <c r="C95" s="30" t="s">
        <v>18</v>
      </c>
      <c r="D95" s="30">
        <f>$B$95/D92</f>
        <v>1.5</v>
      </c>
      <c r="E95" s="30">
        <f t="shared" ref="E95:G95" si="30">$B$95/E92</f>
        <v>1</v>
      </c>
      <c r="F95" s="30">
        <f t="shared" si="30"/>
        <v>1</v>
      </c>
      <c r="G95" s="30">
        <f t="shared" si="30"/>
        <v>1.5</v>
      </c>
    </row>
    <row r="96" spans="2:9" x14ac:dyDescent="0.25">
      <c r="B96" s="31">
        <v>0.75</v>
      </c>
      <c r="C96" s="30" t="s">
        <v>19</v>
      </c>
      <c r="D96" s="30">
        <f>$B$96/D92</f>
        <v>1.5</v>
      </c>
      <c r="E96" s="30">
        <f t="shared" ref="E96:G96" si="31">$B$96/E92</f>
        <v>1</v>
      </c>
      <c r="F96" s="30">
        <f t="shared" si="31"/>
        <v>1</v>
      </c>
      <c r="G96" s="30">
        <f t="shared" si="31"/>
        <v>1.5</v>
      </c>
    </row>
    <row r="97" spans="2:9" x14ac:dyDescent="0.25">
      <c r="B97" s="31">
        <v>0.5</v>
      </c>
      <c r="C97" s="30" t="s">
        <v>20</v>
      </c>
      <c r="D97" s="30">
        <f>$B$97/D92</f>
        <v>1</v>
      </c>
      <c r="E97" s="30">
        <f t="shared" ref="E97:G97" si="32">$B$97/E92</f>
        <v>0.66666666666666663</v>
      </c>
      <c r="F97" s="30">
        <f t="shared" si="32"/>
        <v>0.66666666666666663</v>
      </c>
      <c r="G97" s="30">
        <f t="shared" si="32"/>
        <v>1</v>
      </c>
    </row>
    <row r="99" spans="2:9" x14ac:dyDescent="0.25">
      <c r="B99" s="52" t="s">
        <v>113</v>
      </c>
      <c r="C99" s="52"/>
      <c r="D99">
        <f>SUM(D94:D97)</f>
        <v>5</v>
      </c>
      <c r="E99">
        <f t="shared" ref="E99:G99" si="33">SUM(E94:E97)</f>
        <v>3.333333333333333</v>
      </c>
      <c r="F99">
        <f t="shared" si="33"/>
        <v>3.333333333333333</v>
      </c>
      <c r="G99">
        <f t="shared" si="33"/>
        <v>5</v>
      </c>
    </row>
    <row r="101" spans="2:9" x14ac:dyDescent="0.25">
      <c r="D101" t="s">
        <v>17</v>
      </c>
      <c r="E101" t="s">
        <v>18</v>
      </c>
      <c r="F101" t="s">
        <v>19</v>
      </c>
      <c r="G101" t="s">
        <v>20</v>
      </c>
    </row>
    <row r="102" spans="2:9" x14ac:dyDescent="0.25">
      <c r="C102" t="s">
        <v>17</v>
      </c>
      <c r="D102">
        <f>D94/D$99</f>
        <v>0.2</v>
      </c>
      <c r="E102">
        <f t="shared" ref="E102:G102" si="34">E94/E$99</f>
        <v>0.2</v>
      </c>
      <c r="F102">
        <f t="shared" si="34"/>
        <v>0.2</v>
      </c>
      <c r="G102">
        <f t="shared" si="34"/>
        <v>0.2</v>
      </c>
      <c r="I102">
        <f>SUM(D102:G102)/4</f>
        <v>0.2</v>
      </c>
    </row>
    <row r="103" spans="2:9" x14ac:dyDescent="0.25">
      <c r="C103" t="s">
        <v>18</v>
      </c>
      <c r="D103">
        <f t="shared" ref="D103:G105" si="35">D95/D$99</f>
        <v>0.3</v>
      </c>
      <c r="E103">
        <f t="shared" si="35"/>
        <v>0.30000000000000004</v>
      </c>
      <c r="F103">
        <f t="shared" si="35"/>
        <v>0.30000000000000004</v>
      </c>
      <c r="G103">
        <f t="shared" si="35"/>
        <v>0.3</v>
      </c>
      <c r="I103">
        <f t="shared" ref="I103:I105" si="36">SUM(D103:G103)/4</f>
        <v>0.30000000000000004</v>
      </c>
    </row>
    <row r="104" spans="2:9" x14ac:dyDescent="0.25">
      <c r="C104" t="s">
        <v>19</v>
      </c>
      <c r="D104">
        <f t="shared" si="35"/>
        <v>0.3</v>
      </c>
      <c r="E104">
        <f t="shared" si="35"/>
        <v>0.30000000000000004</v>
      </c>
      <c r="F104">
        <f t="shared" si="35"/>
        <v>0.30000000000000004</v>
      </c>
      <c r="G104">
        <f t="shared" si="35"/>
        <v>0.3</v>
      </c>
      <c r="I104">
        <f t="shared" si="36"/>
        <v>0.30000000000000004</v>
      </c>
    </row>
    <row r="105" spans="2:9" x14ac:dyDescent="0.25">
      <c r="C105" t="s">
        <v>20</v>
      </c>
      <c r="D105">
        <f t="shared" si="35"/>
        <v>0.2</v>
      </c>
      <c r="E105">
        <f t="shared" si="35"/>
        <v>0.2</v>
      </c>
      <c r="F105">
        <f t="shared" si="35"/>
        <v>0.2</v>
      </c>
      <c r="G105">
        <f t="shared" si="35"/>
        <v>0.2</v>
      </c>
      <c r="I105">
        <f t="shared" si="36"/>
        <v>0.2</v>
      </c>
    </row>
    <row r="107" spans="2:9" x14ac:dyDescent="0.25">
      <c r="C107" s="37" t="s">
        <v>114</v>
      </c>
      <c r="D107" s="36">
        <f>D92/MAX($D$92:$G$92)</f>
        <v>0.66666666666666663</v>
      </c>
      <c r="E107" s="36">
        <f t="shared" ref="E107:G107" si="37">E92/MAX($D$92:$G$92)</f>
        <v>1</v>
      </c>
      <c r="F107" s="36">
        <f t="shared" si="37"/>
        <v>1</v>
      </c>
      <c r="G107" s="36">
        <f t="shared" si="37"/>
        <v>0.66666666666666663</v>
      </c>
    </row>
    <row r="108" spans="2:9" x14ac:dyDescent="0.25">
      <c r="C108" s="37"/>
      <c r="D108" s="36">
        <f>D107/SUM($D$107:$G$107)</f>
        <v>0.2</v>
      </c>
      <c r="E108" s="36">
        <f t="shared" ref="E108:G108" si="38">E107/SUM($D$107:$G$107)</f>
        <v>0.30000000000000004</v>
      </c>
      <c r="F108" s="36">
        <f t="shared" si="38"/>
        <v>0.30000000000000004</v>
      </c>
      <c r="G108" s="36">
        <f t="shared" si="38"/>
        <v>0.2</v>
      </c>
    </row>
    <row r="110" spans="2:9" x14ac:dyDescent="0.25">
      <c r="B110" s="71" t="s">
        <v>119</v>
      </c>
      <c r="C110" s="72"/>
      <c r="D110" s="30">
        <v>0.5</v>
      </c>
      <c r="E110" s="30">
        <v>0.75</v>
      </c>
      <c r="F110" s="30">
        <v>0.75</v>
      </c>
      <c r="G110" s="30">
        <v>0.5</v>
      </c>
    </row>
    <row r="111" spans="2:9" x14ac:dyDescent="0.25">
      <c r="B111" s="73"/>
      <c r="C111" s="74"/>
      <c r="D111" s="30" t="s">
        <v>17</v>
      </c>
      <c r="E111" s="30" t="s">
        <v>18</v>
      </c>
      <c r="F111" s="30" t="s">
        <v>19</v>
      </c>
      <c r="G111" s="30" t="s">
        <v>20</v>
      </c>
    </row>
    <row r="112" spans="2:9" x14ac:dyDescent="0.25">
      <c r="B112" s="31">
        <v>0.5</v>
      </c>
      <c r="C112" s="30" t="s">
        <v>17</v>
      </c>
      <c r="D112" s="30">
        <f>$B$112/D110</f>
        <v>1</v>
      </c>
      <c r="E112" s="30">
        <f t="shared" ref="E112:G112" si="39">$B$112/E110</f>
        <v>0.66666666666666663</v>
      </c>
      <c r="F112" s="30">
        <f t="shared" si="39"/>
        <v>0.66666666666666663</v>
      </c>
      <c r="G112" s="30">
        <f t="shared" si="39"/>
        <v>1</v>
      </c>
    </row>
    <row r="113" spans="2:9" x14ac:dyDescent="0.25">
      <c r="B113" s="31">
        <v>0.75</v>
      </c>
      <c r="C113" s="30" t="s">
        <v>18</v>
      </c>
      <c r="D113" s="30">
        <f>$B$113/D110</f>
        <v>1.5</v>
      </c>
      <c r="E113" s="30">
        <f t="shared" ref="E113:G113" si="40">$B$113/E110</f>
        <v>1</v>
      </c>
      <c r="F113" s="30">
        <f t="shared" si="40"/>
        <v>1</v>
      </c>
      <c r="G113" s="30">
        <f t="shared" si="40"/>
        <v>1.5</v>
      </c>
    </row>
    <row r="114" spans="2:9" x14ac:dyDescent="0.25">
      <c r="B114" s="31">
        <v>0.75</v>
      </c>
      <c r="C114" s="30" t="s">
        <v>19</v>
      </c>
      <c r="D114" s="30">
        <f>$B$114/D110</f>
        <v>1.5</v>
      </c>
      <c r="E114" s="30">
        <f t="shared" ref="E114:G114" si="41">$B$114/E110</f>
        <v>1</v>
      </c>
      <c r="F114" s="30">
        <f t="shared" si="41"/>
        <v>1</v>
      </c>
      <c r="G114" s="30">
        <f t="shared" si="41"/>
        <v>1.5</v>
      </c>
    </row>
    <row r="115" spans="2:9" x14ac:dyDescent="0.25">
      <c r="B115" s="31">
        <v>0.5</v>
      </c>
      <c r="C115" s="30" t="s">
        <v>20</v>
      </c>
      <c r="D115" s="30">
        <f>$B$115/D110</f>
        <v>1</v>
      </c>
      <c r="E115" s="30">
        <f t="shared" ref="E115:G115" si="42">$B$115/E110</f>
        <v>0.66666666666666663</v>
      </c>
      <c r="F115" s="30">
        <f t="shared" si="42"/>
        <v>0.66666666666666663</v>
      </c>
      <c r="G115" s="30">
        <f t="shared" si="42"/>
        <v>1</v>
      </c>
    </row>
    <row r="117" spans="2:9" x14ac:dyDescent="0.25">
      <c r="B117" s="52" t="s">
        <v>113</v>
      </c>
      <c r="C117" s="52"/>
      <c r="D117">
        <f>SUM(D112:D115)</f>
        <v>5</v>
      </c>
      <c r="E117">
        <f t="shared" ref="E117:G117" si="43">SUM(E112:E115)</f>
        <v>3.333333333333333</v>
      </c>
      <c r="F117">
        <f t="shared" si="43"/>
        <v>3.333333333333333</v>
      </c>
      <c r="G117">
        <f t="shared" si="43"/>
        <v>5</v>
      </c>
    </row>
    <row r="119" spans="2:9" x14ac:dyDescent="0.25">
      <c r="D119" t="s">
        <v>17</v>
      </c>
      <c r="E119" t="s">
        <v>18</v>
      </c>
      <c r="F119" t="s">
        <v>19</v>
      </c>
      <c r="G119" t="s">
        <v>20</v>
      </c>
    </row>
    <row r="120" spans="2:9" x14ac:dyDescent="0.25">
      <c r="C120" t="s">
        <v>17</v>
      </c>
      <c r="D120">
        <f>D112/D$117</f>
        <v>0.2</v>
      </c>
      <c r="E120">
        <f t="shared" ref="E120:G120" si="44">E112/E$117</f>
        <v>0.2</v>
      </c>
      <c r="F120">
        <f t="shared" si="44"/>
        <v>0.2</v>
      </c>
      <c r="G120">
        <f t="shared" si="44"/>
        <v>0.2</v>
      </c>
      <c r="I120">
        <f>SUM(D120:G120)/4</f>
        <v>0.2</v>
      </c>
    </row>
    <row r="121" spans="2:9" x14ac:dyDescent="0.25">
      <c r="C121" t="s">
        <v>18</v>
      </c>
      <c r="D121">
        <f t="shared" ref="D121:G123" si="45">D113/D$117</f>
        <v>0.3</v>
      </c>
      <c r="E121">
        <f t="shared" si="45"/>
        <v>0.30000000000000004</v>
      </c>
      <c r="F121">
        <f t="shared" si="45"/>
        <v>0.30000000000000004</v>
      </c>
      <c r="G121">
        <f t="shared" si="45"/>
        <v>0.3</v>
      </c>
      <c r="I121">
        <f t="shared" ref="I121:I123" si="46">SUM(D121:G121)/4</f>
        <v>0.30000000000000004</v>
      </c>
    </row>
    <row r="122" spans="2:9" x14ac:dyDescent="0.25">
      <c r="C122" t="s">
        <v>19</v>
      </c>
      <c r="D122">
        <f t="shared" si="45"/>
        <v>0.3</v>
      </c>
      <c r="E122">
        <f t="shared" si="45"/>
        <v>0.30000000000000004</v>
      </c>
      <c r="F122">
        <f t="shared" si="45"/>
        <v>0.30000000000000004</v>
      </c>
      <c r="G122">
        <f t="shared" si="45"/>
        <v>0.3</v>
      </c>
      <c r="I122">
        <f t="shared" si="46"/>
        <v>0.30000000000000004</v>
      </c>
    </row>
    <row r="123" spans="2:9" x14ac:dyDescent="0.25">
      <c r="C123" t="s">
        <v>20</v>
      </c>
      <c r="D123">
        <f t="shared" si="45"/>
        <v>0.2</v>
      </c>
      <c r="E123">
        <f t="shared" si="45"/>
        <v>0.2</v>
      </c>
      <c r="F123">
        <f t="shared" si="45"/>
        <v>0.2</v>
      </c>
      <c r="G123">
        <f t="shared" si="45"/>
        <v>0.2</v>
      </c>
      <c r="I123">
        <f t="shared" si="46"/>
        <v>0.2</v>
      </c>
    </row>
    <row r="125" spans="2:9" x14ac:dyDescent="0.25">
      <c r="C125" s="37" t="s">
        <v>114</v>
      </c>
      <c r="D125" s="36">
        <f>D110/MAX($D$110:$G$110)</f>
        <v>0.66666666666666663</v>
      </c>
      <c r="E125" s="36">
        <f t="shared" ref="E125:G125" si="47">E110/MAX($D$110:$G$110)</f>
        <v>1</v>
      </c>
      <c r="F125" s="36">
        <f t="shared" si="47"/>
        <v>1</v>
      </c>
      <c r="G125" s="36">
        <f t="shared" si="47"/>
        <v>0.66666666666666663</v>
      </c>
    </row>
    <row r="126" spans="2:9" x14ac:dyDescent="0.25">
      <c r="C126" s="37"/>
      <c r="D126" s="36">
        <f>D125/SUM($D$125:$G$125)</f>
        <v>0.2</v>
      </c>
      <c r="E126" s="36">
        <f t="shared" ref="E126:G126" si="48">E125/SUM($D$125:$G$125)</f>
        <v>0.30000000000000004</v>
      </c>
      <c r="F126" s="36">
        <f t="shared" si="48"/>
        <v>0.30000000000000004</v>
      </c>
      <c r="G126" s="36">
        <f t="shared" si="48"/>
        <v>0.2</v>
      </c>
    </row>
    <row r="128" spans="2:9" x14ac:dyDescent="0.25">
      <c r="B128" s="71" t="s">
        <v>120</v>
      </c>
      <c r="C128" s="72"/>
      <c r="D128" s="30">
        <v>4</v>
      </c>
      <c r="E128" s="30">
        <v>4</v>
      </c>
      <c r="F128" s="30">
        <v>4</v>
      </c>
      <c r="G128" s="30">
        <v>4</v>
      </c>
    </row>
    <row r="129" spans="2:9" x14ac:dyDescent="0.25">
      <c r="B129" s="73"/>
      <c r="C129" s="74"/>
      <c r="D129" s="30" t="s">
        <v>17</v>
      </c>
      <c r="E129" s="30" t="s">
        <v>18</v>
      </c>
      <c r="F129" s="30" t="s">
        <v>19</v>
      </c>
      <c r="G129" s="30" t="s">
        <v>20</v>
      </c>
    </row>
    <row r="130" spans="2:9" x14ac:dyDescent="0.25">
      <c r="B130" s="31">
        <v>4</v>
      </c>
      <c r="C130" s="30" t="s">
        <v>17</v>
      </c>
      <c r="D130" s="30">
        <f>$B$130/D128</f>
        <v>1</v>
      </c>
      <c r="E130" s="30">
        <f t="shared" ref="E130:G130" si="49">$B$130/E128</f>
        <v>1</v>
      </c>
      <c r="F130" s="30">
        <f t="shared" si="49"/>
        <v>1</v>
      </c>
      <c r="G130" s="30">
        <f t="shared" si="49"/>
        <v>1</v>
      </c>
    </row>
    <row r="131" spans="2:9" x14ac:dyDescent="0.25">
      <c r="B131" s="31">
        <v>4</v>
      </c>
      <c r="C131" s="30" t="s">
        <v>18</v>
      </c>
      <c r="D131" s="30">
        <f>$B$131/D128</f>
        <v>1</v>
      </c>
      <c r="E131" s="30">
        <f t="shared" ref="E131:G131" si="50">$B$131/E128</f>
        <v>1</v>
      </c>
      <c r="F131" s="30">
        <f t="shared" si="50"/>
        <v>1</v>
      </c>
      <c r="G131" s="30">
        <f t="shared" si="50"/>
        <v>1</v>
      </c>
    </row>
    <row r="132" spans="2:9" x14ac:dyDescent="0.25">
      <c r="B132" s="31">
        <v>4</v>
      </c>
      <c r="C132" s="30" t="s">
        <v>19</v>
      </c>
      <c r="D132" s="30">
        <f>$B$132/D128</f>
        <v>1</v>
      </c>
      <c r="E132" s="30">
        <f t="shared" ref="E132:G132" si="51">$B$132/E128</f>
        <v>1</v>
      </c>
      <c r="F132" s="30">
        <f t="shared" si="51"/>
        <v>1</v>
      </c>
      <c r="G132" s="30">
        <f t="shared" si="51"/>
        <v>1</v>
      </c>
    </row>
    <row r="133" spans="2:9" x14ac:dyDescent="0.25">
      <c r="B133" s="31">
        <v>4</v>
      </c>
      <c r="C133" s="30" t="s">
        <v>20</v>
      </c>
      <c r="D133" s="30">
        <f>$B$133/D128</f>
        <v>1</v>
      </c>
      <c r="E133" s="30">
        <f t="shared" ref="E133:G133" si="52">$B$133/E128</f>
        <v>1</v>
      </c>
      <c r="F133" s="30">
        <f t="shared" si="52"/>
        <v>1</v>
      </c>
      <c r="G133" s="30">
        <f t="shared" si="52"/>
        <v>1</v>
      </c>
    </row>
    <row r="135" spans="2:9" x14ac:dyDescent="0.25">
      <c r="B135" s="52" t="s">
        <v>113</v>
      </c>
      <c r="C135" s="52"/>
      <c r="D135">
        <f>SUM(D130:D133)</f>
        <v>4</v>
      </c>
      <c r="E135">
        <f t="shared" ref="E135:G135" si="53">SUM(E130:E133)</f>
        <v>4</v>
      </c>
      <c r="F135">
        <f t="shared" si="53"/>
        <v>4</v>
      </c>
      <c r="G135">
        <f t="shared" si="53"/>
        <v>4</v>
      </c>
    </row>
    <row r="137" spans="2:9" x14ac:dyDescent="0.25">
      <c r="D137" t="s">
        <v>17</v>
      </c>
      <c r="E137" t="s">
        <v>18</v>
      </c>
      <c r="F137" t="s">
        <v>19</v>
      </c>
      <c r="G137" t="s">
        <v>20</v>
      </c>
    </row>
    <row r="138" spans="2:9" x14ac:dyDescent="0.25">
      <c r="C138" t="s">
        <v>17</v>
      </c>
      <c r="D138">
        <f>D130/D$135</f>
        <v>0.25</v>
      </c>
      <c r="E138">
        <f t="shared" ref="E138:G138" si="54">E130/E$135</f>
        <v>0.25</v>
      </c>
      <c r="F138">
        <f t="shared" si="54"/>
        <v>0.25</v>
      </c>
      <c r="G138">
        <f t="shared" si="54"/>
        <v>0.25</v>
      </c>
      <c r="I138">
        <f>SUM(D138:G138)/4</f>
        <v>0.25</v>
      </c>
    </row>
    <row r="139" spans="2:9" x14ac:dyDescent="0.25">
      <c r="C139" t="s">
        <v>18</v>
      </c>
      <c r="D139">
        <f t="shared" ref="D139:G141" si="55">D131/D$135</f>
        <v>0.25</v>
      </c>
      <c r="E139">
        <f t="shared" si="55"/>
        <v>0.25</v>
      </c>
      <c r="F139">
        <f t="shared" si="55"/>
        <v>0.25</v>
      </c>
      <c r="G139">
        <f t="shared" si="55"/>
        <v>0.25</v>
      </c>
      <c r="I139">
        <f t="shared" ref="I139:I141" si="56">SUM(D139:G139)/4</f>
        <v>0.25</v>
      </c>
    </row>
    <row r="140" spans="2:9" x14ac:dyDescent="0.25">
      <c r="C140" t="s">
        <v>19</v>
      </c>
      <c r="D140">
        <f t="shared" si="55"/>
        <v>0.25</v>
      </c>
      <c r="E140">
        <f t="shared" si="55"/>
        <v>0.25</v>
      </c>
      <c r="F140">
        <f t="shared" si="55"/>
        <v>0.25</v>
      </c>
      <c r="G140">
        <f t="shared" si="55"/>
        <v>0.25</v>
      </c>
      <c r="I140">
        <f t="shared" si="56"/>
        <v>0.25</v>
      </c>
    </row>
    <row r="141" spans="2:9" x14ac:dyDescent="0.25">
      <c r="C141" t="s">
        <v>20</v>
      </c>
      <c r="D141">
        <f t="shared" si="55"/>
        <v>0.25</v>
      </c>
      <c r="E141">
        <f t="shared" si="55"/>
        <v>0.25</v>
      </c>
      <c r="F141">
        <f t="shared" si="55"/>
        <v>0.25</v>
      </c>
      <c r="G141">
        <f t="shared" si="55"/>
        <v>0.25</v>
      </c>
      <c r="I141">
        <f t="shared" si="56"/>
        <v>0.25</v>
      </c>
    </row>
    <row r="143" spans="2:9" x14ac:dyDescent="0.25">
      <c r="C143" s="37" t="s">
        <v>114</v>
      </c>
      <c r="D143" s="36">
        <f>D128/MAX($D$128:$G$128)</f>
        <v>1</v>
      </c>
      <c r="E143" s="36">
        <f t="shared" ref="E143:G143" si="57">E128/MAX($D$128:$G$128)</f>
        <v>1</v>
      </c>
      <c r="F143" s="36">
        <f t="shared" si="57"/>
        <v>1</v>
      </c>
      <c r="G143" s="36">
        <f t="shared" si="57"/>
        <v>1</v>
      </c>
    </row>
    <row r="144" spans="2:9" x14ac:dyDescent="0.25">
      <c r="C144" s="37"/>
      <c r="D144" s="36">
        <f>D143/SUM($D$143:$G$143)</f>
        <v>0.25</v>
      </c>
      <c r="E144" s="36">
        <f t="shared" ref="E144:G144" si="58">E143/SUM($D$143:$G$143)</f>
        <v>0.25</v>
      </c>
      <c r="F144" s="36">
        <f t="shared" si="58"/>
        <v>0.25</v>
      </c>
      <c r="G144" s="36">
        <f t="shared" si="58"/>
        <v>0.25</v>
      </c>
    </row>
    <row r="146" spans="2:9" x14ac:dyDescent="0.25">
      <c r="B146" s="71" t="s">
        <v>121</v>
      </c>
      <c r="C146" s="72"/>
      <c r="D146" s="30">
        <v>3</v>
      </c>
      <c r="E146" s="30">
        <v>3</v>
      </c>
      <c r="F146" s="30">
        <v>3</v>
      </c>
      <c r="G146" s="30">
        <v>3</v>
      </c>
    </row>
    <row r="147" spans="2:9" x14ac:dyDescent="0.25">
      <c r="B147" s="73"/>
      <c r="C147" s="74"/>
      <c r="D147" s="30" t="s">
        <v>17</v>
      </c>
      <c r="E147" s="30" t="s">
        <v>18</v>
      </c>
      <c r="F147" s="30" t="s">
        <v>19</v>
      </c>
      <c r="G147" s="30" t="s">
        <v>20</v>
      </c>
    </row>
    <row r="148" spans="2:9" x14ac:dyDescent="0.25">
      <c r="B148" s="31">
        <v>3</v>
      </c>
      <c r="C148" s="30" t="s">
        <v>17</v>
      </c>
      <c r="D148" s="30">
        <f>$B$148/D146</f>
        <v>1</v>
      </c>
      <c r="E148" s="30">
        <f t="shared" ref="E148:G148" si="59">$B$148/E146</f>
        <v>1</v>
      </c>
      <c r="F148" s="30">
        <f t="shared" si="59"/>
        <v>1</v>
      </c>
      <c r="G148" s="30">
        <f t="shared" si="59"/>
        <v>1</v>
      </c>
    </row>
    <row r="149" spans="2:9" x14ac:dyDescent="0.25">
      <c r="B149" s="31">
        <v>3</v>
      </c>
      <c r="C149" s="30" t="s">
        <v>18</v>
      </c>
      <c r="D149" s="30">
        <f>$B$149/D146</f>
        <v>1</v>
      </c>
      <c r="E149" s="30">
        <f t="shared" ref="E149:G149" si="60">$B$149/E146</f>
        <v>1</v>
      </c>
      <c r="F149" s="30">
        <f t="shared" si="60"/>
        <v>1</v>
      </c>
      <c r="G149" s="30">
        <f t="shared" si="60"/>
        <v>1</v>
      </c>
    </row>
    <row r="150" spans="2:9" x14ac:dyDescent="0.25">
      <c r="B150" s="31">
        <v>3</v>
      </c>
      <c r="C150" s="30" t="s">
        <v>19</v>
      </c>
      <c r="D150" s="30">
        <f>$B$150/D146</f>
        <v>1</v>
      </c>
      <c r="E150" s="30">
        <f t="shared" ref="E150:G150" si="61">$B$150/E146</f>
        <v>1</v>
      </c>
      <c r="F150" s="30">
        <f t="shared" si="61"/>
        <v>1</v>
      </c>
      <c r="G150" s="30">
        <f t="shared" si="61"/>
        <v>1</v>
      </c>
    </row>
    <row r="151" spans="2:9" x14ac:dyDescent="0.25">
      <c r="B151" s="31">
        <v>3</v>
      </c>
      <c r="C151" s="30" t="s">
        <v>20</v>
      </c>
      <c r="D151" s="30">
        <f>$B$150/D146</f>
        <v>1</v>
      </c>
      <c r="E151" s="30">
        <f t="shared" ref="E151:G151" si="62">$B$150/E146</f>
        <v>1</v>
      </c>
      <c r="F151" s="30">
        <f t="shared" si="62"/>
        <v>1</v>
      </c>
      <c r="G151" s="30">
        <f t="shared" si="62"/>
        <v>1</v>
      </c>
    </row>
    <row r="153" spans="2:9" x14ac:dyDescent="0.25">
      <c r="B153" s="52" t="s">
        <v>113</v>
      </c>
      <c r="C153" s="52"/>
      <c r="D153">
        <f>SUM(D148:D151)</f>
        <v>4</v>
      </c>
      <c r="E153">
        <f t="shared" ref="E153:G153" si="63">SUM(E148:E151)</f>
        <v>4</v>
      </c>
      <c r="F153">
        <f t="shared" si="63"/>
        <v>4</v>
      </c>
      <c r="G153">
        <f t="shared" si="63"/>
        <v>4</v>
      </c>
    </row>
    <row r="155" spans="2:9" x14ac:dyDescent="0.25">
      <c r="D155" t="s">
        <v>17</v>
      </c>
      <c r="E155" t="s">
        <v>18</v>
      </c>
      <c r="F155" t="s">
        <v>19</v>
      </c>
      <c r="G155" t="s">
        <v>20</v>
      </c>
    </row>
    <row r="156" spans="2:9" x14ac:dyDescent="0.25">
      <c r="C156" t="s">
        <v>17</v>
      </c>
      <c r="D156">
        <f>D148/D$153</f>
        <v>0.25</v>
      </c>
      <c r="E156">
        <f t="shared" ref="E156:G156" si="64">E148/E$153</f>
        <v>0.25</v>
      </c>
      <c r="F156">
        <f t="shared" si="64"/>
        <v>0.25</v>
      </c>
      <c r="G156">
        <f t="shared" si="64"/>
        <v>0.25</v>
      </c>
      <c r="I156">
        <f>SUM(D156:G156)/4</f>
        <v>0.25</v>
      </c>
    </row>
    <row r="157" spans="2:9" x14ac:dyDescent="0.25">
      <c r="C157" t="s">
        <v>18</v>
      </c>
      <c r="D157">
        <f t="shared" ref="D157:G159" si="65">D149/D$153</f>
        <v>0.25</v>
      </c>
      <c r="E157">
        <f t="shared" si="65"/>
        <v>0.25</v>
      </c>
      <c r="F157">
        <f t="shared" si="65"/>
        <v>0.25</v>
      </c>
      <c r="G157">
        <f t="shared" si="65"/>
        <v>0.25</v>
      </c>
      <c r="I157">
        <f t="shared" ref="I157:I159" si="66">SUM(D157:G157)/4</f>
        <v>0.25</v>
      </c>
    </row>
    <row r="158" spans="2:9" x14ac:dyDescent="0.25">
      <c r="C158" t="s">
        <v>19</v>
      </c>
      <c r="D158">
        <f t="shared" si="65"/>
        <v>0.25</v>
      </c>
      <c r="E158">
        <f t="shared" si="65"/>
        <v>0.25</v>
      </c>
      <c r="F158">
        <f t="shared" si="65"/>
        <v>0.25</v>
      </c>
      <c r="G158">
        <f t="shared" si="65"/>
        <v>0.25</v>
      </c>
      <c r="I158">
        <f t="shared" si="66"/>
        <v>0.25</v>
      </c>
    </row>
    <row r="159" spans="2:9" x14ac:dyDescent="0.25">
      <c r="C159" t="s">
        <v>20</v>
      </c>
      <c r="D159">
        <f t="shared" si="65"/>
        <v>0.25</v>
      </c>
      <c r="E159">
        <f t="shared" si="65"/>
        <v>0.25</v>
      </c>
      <c r="F159">
        <f t="shared" si="65"/>
        <v>0.25</v>
      </c>
      <c r="G159">
        <f t="shared" si="65"/>
        <v>0.25</v>
      </c>
      <c r="I159">
        <f t="shared" si="66"/>
        <v>0.25</v>
      </c>
    </row>
    <row r="161" spans="2:19" x14ac:dyDescent="0.25">
      <c r="C161" s="37" t="s">
        <v>114</v>
      </c>
      <c r="D161" s="36">
        <f>D146/MAX($D$146:$G$146)</f>
        <v>1</v>
      </c>
      <c r="E161" s="36">
        <f t="shared" ref="E161:G161" si="67">E146/MAX($D$146:$G$146)</f>
        <v>1</v>
      </c>
      <c r="F161" s="36">
        <f t="shared" si="67"/>
        <v>1</v>
      </c>
      <c r="G161" s="36">
        <f t="shared" si="67"/>
        <v>1</v>
      </c>
    </row>
    <row r="162" spans="2:19" x14ac:dyDescent="0.25">
      <c r="C162" s="37"/>
      <c r="D162" s="36">
        <f>D161/SUM($D$161:$G$161)</f>
        <v>0.25</v>
      </c>
      <c r="E162" s="36">
        <f t="shared" ref="E162:G162" si="68">E161/SUM($D$161:$G$161)</f>
        <v>0.25</v>
      </c>
      <c r="F162" s="36">
        <f t="shared" si="68"/>
        <v>0.25</v>
      </c>
      <c r="G162" s="36">
        <f t="shared" si="68"/>
        <v>0.25</v>
      </c>
    </row>
    <row r="164" spans="2:19" x14ac:dyDescent="0.25">
      <c r="B164" s="52" t="s">
        <v>122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 t="s">
        <v>105</v>
      </c>
      <c r="M164" s="52"/>
    </row>
    <row r="165" spans="2:19" x14ac:dyDescent="0.25">
      <c r="B165" s="31"/>
      <c r="C165" s="18" t="s">
        <v>13</v>
      </c>
      <c r="D165" s="18" t="s">
        <v>80</v>
      </c>
      <c r="E165" s="18" t="s">
        <v>81</v>
      </c>
      <c r="F165" s="18" t="s">
        <v>82</v>
      </c>
      <c r="G165" s="38" t="s">
        <v>83</v>
      </c>
      <c r="H165" s="38" t="s">
        <v>84</v>
      </c>
      <c r="I165" s="39" t="s">
        <v>85</v>
      </c>
      <c r="L165">
        <f>J26</f>
        <v>3.7037037037037035E-2</v>
      </c>
      <c r="N165" s="40" t="s">
        <v>17</v>
      </c>
      <c r="O165" s="41">
        <f>(C166*L165)+(D166*L166)+(E166*L167)+(F166*L168)+(G166*L169)+(H166*L170)+(I166*L171)</f>
        <v>0.20586419753086421</v>
      </c>
    </row>
    <row r="166" spans="2:19" x14ac:dyDescent="0.25">
      <c r="B166" s="31" t="s">
        <v>17</v>
      </c>
      <c r="C166" s="31">
        <f>I48</f>
        <v>0.14285714285714285</v>
      </c>
      <c r="D166" s="31">
        <f>I66</f>
        <v>0.14880952380952381</v>
      </c>
      <c r="E166" s="31">
        <f>I84</f>
        <v>0.2142857142857143</v>
      </c>
      <c r="F166" s="31">
        <f>I102</f>
        <v>0.2</v>
      </c>
      <c r="G166" s="31">
        <f>I120</f>
        <v>0.2</v>
      </c>
      <c r="H166" s="31">
        <f>I138</f>
        <v>0.25</v>
      </c>
      <c r="I166" s="31">
        <f>I156</f>
        <v>0.25</v>
      </c>
      <c r="L166">
        <f t="shared" ref="L166:L171" si="69">J27</f>
        <v>0.18518518518518517</v>
      </c>
      <c r="N166" s="40" t="s">
        <v>18</v>
      </c>
      <c r="O166" s="41">
        <f t="shared" ref="O166:O168" si="70">(C167*L166)+(D167*L167)+(E167*L168)+(F167*L169)+(G167*L170)+(H167*L171)+(I167*L172)</f>
        <v>0.28024691358024695</v>
      </c>
    </row>
    <row r="167" spans="2:19" x14ac:dyDescent="0.25">
      <c r="B167" s="31" t="s">
        <v>18</v>
      </c>
      <c r="C167" s="31">
        <f t="shared" ref="C167:C169" si="71">I49</f>
        <v>0.35714285714285715</v>
      </c>
      <c r="D167" s="31">
        <f t="shared" ref="D167:D169" si="72">I67</f>
        <v>0.29761904761904762</v>
      </c>
      <c r="E167" s="31">
        <f t="shared" ref="E167:E169" si="73">I85</f>
        <v>0.2142857142857143</v>
      </c>
      <c r="F167" s="31">
        <f t="shared" ref="F167:F169" si="74">I103</f>
        <v>0.30000000000000004</v>
      </c>
      <c r="G167" s="31">
        <f t="shared" ref="G167:G169" si="75">I121</f>
        <v>0.30000000000000004</v>
      </c>
      <c r="H167" s="31">
        <f t="shared" ref="H167:H169" si="76">I139</f>
        <v>0.25</v>
      </c>
      <c r="I167" s="31">
        <f t="shared" ref="I167:I169" si="77">I157</f>
        <v>0.25</v>
      </c>
      <c r="L167">
        <f t="shared" si="69"/>
        <v>0.18518518518518517</v>
      </c>
      <c r="N167" s="40" t="s">
        <v>19</v>
      </c>
      <c r="O167" s="41">
        <f t="shared" si="70"/>
        <v>0.21455026455026457</v>
      </c>
    </row>
    <row r="168" spans="2:19" x14ac:dyDescent="0.25">
      <c r="B168" s="31" t="s">
        <v>19</v>
      </c>
      <c r="C168" s="31">
        <f t="shared" si="71"/>
        <v>0.2142857142857143</v>
      </c>
      <c r="D168" s="31">
        <f t="shared" si="72"/>
        <v>0.29761904761904762</v>
      </c>
      <c r="E168" s="31">
        <f t="shared" si="73"/>
        <v>0.2857142857142857</v>
      </c>
      <c r="F168" s="31">
        <f t="shared" si="74"/>
        <v>0.30000000000000004</v>
      </c>
      <c r="G168" s="31">
        <f t="shared" si="75"/>
        <v>0.30000000000000004</v>
      </c>
      <c r="H168" s="31">
        <f t="shared" si="76"/>
        <v>0.25</v>
      </c>
      <c r="I168" s="31">
        <f t="shared" si="77"/>
        <v>0.25</v>
      </c>
      <c r="L168">
        <f t="shared" si="69"/>
        <v>0.11111111111111113</v>
      </c>
      <c r="N168" s="40" t="s">
        <v>20</v>
      </c>
      <c r="O168" s="41">
        <f t="shared" si="70"/>
        <v>0.14792768959435626</v>
      </c>
    </row>
    <row r="169" spans="2:19" x14ac:dyDescent="0.25">
      <c r="B169" s="31" t="s">
        <v>20</v>
      </c>
      <c r="C169" s="31">
        <f t="shared" si="71"/>
        <v>0.2857142857142857</v>
      </c>
      <c r="D169" s="31">
        <f t="shared" si="72"/>
        <v>0.25595238095238093</v>
      </c>
      <c r="E169" s="31">
        <f t="shared" si="73"/>
        <v>0.2857142857142857</v>
      </c>
      <c r="F169" s="31">
        <f t="shared" si="74"/>
        <v>0.2</v>
      </c>
      <c r="G169" s="31">
        <f t="shared" si="75"/>
        <v>0.2</v>
      </c>
      <c r="H169" s="31">
        <f t="shared" si="76"/>
        <v>0.25</v>
      </c>
      <c r="I169" s="31">
        <f t="shared" si="77"/>
        <v>0.25</v>
      </c>
      <c r="L169">
        <f t="shared" si="69"/>
        <v>0.18518518518518517</v>
      </c>
    </row>
    <row r="170" spans="2:19" x14ac:dyDescent="0.25">
      <c r="L170">
        <f t="shared" si="69"/>
        <v>0.11111111111111113</v>
      </c>
      <c r="N170" s="40" t="s">
        <v>123</v>
      </c>
      <c r="O170" s="40"/>
      <c r="P170" s="40"/>
      <c r="Q170" s="40"/>
      <c r="R170" s="40"/>
      <c r="S170" s="40"/>
    </row>
    <row r="171" spans="2:19" x14ac:dyDescent="0.25">
      <c r="L171">
        <f t="shared" si="69"/>
        <v>0.18518518518518517</v>
      </c>
    </row>
  </sheetData>
  <mergeCells count="28">
    <mergeCell ref="B1:Q2"/>
    <mergeCell ref="B4:I4"/>
    <mergeCell ref="B5:B6"/>
    <mergeCell ref="C5:I5"/>
    <mergeCell ref="B7:I7"/>
    <mergeCell ref="L4:N4"/>
    <mergeCell ref="M5:N5"/>
    <mergeCell ref="M6:N6"/>
    <mergeCell ref="M7:N7"/>
    <mergeCell ref="B38:C39"/>
    <mergeCell ref="B45:C45"/>
    <mergeCell ref="B56:C57"/>
    <mergeCell ref="B24:I24"/>
    <mergeCell ref="M8:N8"/>
    <mergeCell ref="M9:N9"/>
    <mergeCell ref="B63:C63"/>
    <mergeCell ref="B74:C75"/>
    <mergeCell ref="B81:C81"/>
    <mergeCell ref="B92:C93"/>
    <mergeCell ref="B99:C99"/>
    <mergeCell ref="B153:C153"/>
    <mergeCell ref="B164:K164"/>
    <mergeCell ref="L164:M164"/>
    <mergeCell ref="B110:C111"/>
    <mergeCell ref="B117:C117"/>
    <mergeCell ref="B128:C129"/>
    <mergeCell ref="B135:C135"/>
    <mergeCell ref="B146:C147"/>
  </mergeCells>
  <pageMargins left="0.7" right="0.7" top="0.75" bottom="0.75" header="0.3" footer="0.3"/>
  <ignoredErrors>
    <ignoredError sqref="C18:C20 H15 H18 H21 I19:I20 D19:E19 F15:F16 F20:F21 G17 G15:G16 G18:G21 D20:E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Metode SAW &amp; WP</vt:lpstr>
      <vt:lpstr>Metode Topsis</vt:lpstr>
      <vt:lpstr>Metode AHP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 A15</dc:creator>
  <cp:lastModifiedBy>ismail - [2010]</cp:lastModifiedBy>
  <dcterms:created xsi:type="dcterms:W3CDTF">2021-03-31T03:53:50Z</dcterms:created>
  <dcterms:modified xsi:type="dcterms:W3CDTF">2021-06-09T05:01:03Z</dcterms:modified>
</cp:coreProperties>
</file>