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xr:revisionPtr revIDLastSave="0" documentId="8_{C47F47F6-4004-AA4A-8123-7EDE3101C1B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6" i="1" l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E238" i="1"/>
  <c r="H238" i="1"/>
  <c r="B237" i="1"/>
  <c r="E237" i="1"/>
  <c r="H237" i="1"/>
  <c r="B236" i="1"/>
  <c r="E236" i="1"/>
  <c r="H236" i="1"/>
  <c r="B235" i="1"/>
  <c r="E235" i="1"/>
  <c r="H235" i="1"/>
  <c r="B234" i="1"/>
  <c r="E234" i="1"/>
  <c r="H234" i="1"/>
  <c r="B233" i="1"/>
  <c r="E233" i="1"/>
  <c r="H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K200" i="1"/>
  <c r="B200" i="1"/>
  <c r="K199" i="1"/>
  <c r="B199" i="1"/>
  <c r="K198" i="1"/>
  <c r="B198" i="1"/>
  <c r="K197" i="1"/>
  <c r="B197" i="1"/>
  <c r="K196" i="1"/>
  <c r="B196" i="1"/>
  <c r="K195" i="1"/>
  <c r="B195" i="1"/>
  <c r="K194" i="1"/>
  <c r="B194" i="1"/>
  <c r="K193" i="1"/>
  <c r="B193" i="1"/>
  <c r="K192" i="1"/>
  <c r="B192" i="1"/>
  <c r="K191" i="1"/>
  <c r="B191" i="1"/>
  <c r="K190" i="1"/>
  <c r="B190" i="1"/>
  <c r="K189" i="1"/>
  <c r="B189" i="1"/>
  <c r="K188" i="1"/>
  <c r="B188" i="1"/>
  <c r="K187" i="1"/>
  <c r="B187" i="1"/>
  <c r="K186" i="1"/>
  <c r="B186" i="1"/>
  <c r="K185" i="1"/>
  <c r="B185" i="1"/>
  <c r="K184" i="1"/>
  <c r="B184" i="1"/>
  <c r="K183" i="1"/>
  <c r="B183" i="1"/>
  <c r="K182" i="1"/>
  <c r="B182" i="1"/>
  <c r="K181" i="1"/>
  <c r="B181" i="1"/>
  <c r="K180" i="1"/>
  <c r="B180" i="1"/>
  <c r="K179" i="1"/>
  <c r="B179" i="1"/>
  <c r="K178" i="1"/>
  <c r="B178" i="1"/>
  <c r="K177" i="1"/>
  <c r="B177" i="1"/>
  <c r="K176" i="1"/>
  <c r="B176" i="1"/>
  <c r="E175" i="1"/>
  <c r="H175" i="1"/>
  <c r="E174" i="1"/>
  <c r="H174" i="1"/>
  <c r="E173" i="1"/>
  <c r="H173" i="1"/>
  <c r="E172" i="1"/>
  <c r="H172" i="1"/>
  <c r="E171" i="1"/>
  <c r="H171" i="1"/>
  <c r="E170" i="1"/>
  <c r="H170" i="1"/>
  <c r="E169" i="1"/>
  <c r="H169" i="1"/>
  <c r="E168" i="1"/>
  <c r="H168" i="1"/>
  <c r="E167" i="1"/>
  <c r="H167" i="1"/>
  <c r="E166" i="1"/>
  <c r="H166" i="1"/>
  <c r="E165" i="1"/>
  <c r="H165" i="1"/>
  <c r="E164" i="1"/>
  <c r="H164" i="1"/>
  <c r="E163" i="1"/>
  <c r="H163" i="1"/>
  <c r="E162" i="1"/>
  <c r="H162" i="1"/>
  <c r="E80" i="1"/>
  <c r="H80" i="1"/>
  <c r="E79" i="1"/>
  <c r="H79" i="1"/>
  <c r="E78" i="1"/>
  <c r="H78" i="1"/>
  <c r="E77" i="1"/>
  <c r="H77" i="1"/>
  <c r="E76" i="1"/>
  <c r="H76" i="1"/>
  <c r="E75" i="1"/>
  <c r="H75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E17" i="1"/>
  <c r="H17" i="1"/>
  <c r="T16" i="1"/>
  <c r="E16" i="1"/>
  <c r="H16" i="1"/>
  <c r="T15" i="1"/>
  <c r="E15" i="1"/>
  <c r="H15" i="1"/>
  <c r="T14" i="1"/>
  <c r="E14" i="1"/>
  <c r="H14" i="1"/>
  <c r="T13" i="1"/>
  <c r="E13" i="1"/>
  <c r="H13" i="1"/>
  <c r="T12" i="1"/>
  <c r="E12" i="1"/>
  <c r="H12" i="1"/>
  <c r="T11" i="1"/>
  <c r="E11" i="1"/>
  <c r="H11" i="1"/>
  <c r="T10" i="1"/>
  <c r="E10" i="1"/>
  <c r="H10" i="1"/>
  <c r="T9" i="1"/>
  <c r="E9" i="1"/>
  <c r="H9" i="1"/>
  <c r="T8" i="1"/>
  <c r="E8" i="1"/>
  <c r="H8" i="1"/>
  <c r="T7" i="1"/>
  <c r="E7" i="1"/>
  <c r="H7" i="1"/>
  <c r="T6" i="1"/>
  <c r="E6" i="1"/>
  <c r="H6" i="1"/>
  <c r="T5" i="1"/>
  <c r="E5" i="1"/>
  <c r="H5" i="1"/>
  <c r="T4" i="1"/>
  <c r="E4" i="1"/>
  <c r="H4" i="1"/>
  <c r="T3" i="1"/>
  <c r="T2" i="1"/>
  <c r="T1" i="1"/>
</calcChain>
</file>

<file path=xl/sharedStrings.xml><?xml version="1.0" encoding="utf-8"?>
<sst xmlns="http://schemas.openxmlformats.org/spreadsheetml/2006/main" count="553" uniqueCount="190">
  <si>
    <t>ATTEMPT 1</t>
  </si>
  <si>
    <t>MText</t>
  </si>
  <si>
    <t>2,85</t>
  </si>
  <si>
    <t>501.8342</t>
  </si>
  <si>
    <t>2,75</t>
  </si>
  <si>
    <t>504.8774</t>
  </si>
  <si>
    <t>Time</t>
  </si>
  <si>
    <t>V</t>
  </si>
  <si>
    <t>Elevation</t>
  </si>
  <si>
    <t>Shifting</t>
  </si>
  <si>
    <t>RPM Ban</t>
  </si>
  <si>
    <t>Consumption ( km/kwh)</t>
  </si>
  <si>
    <t>Throttle (%)</t>
  </si>
  <si>
    <t>RPM Motor</t>
  </si>
  <si>
    <t>Radius Steering</t>
  </si>
  <si>
    <t>2,67</t>
  </si>
  <si>
    <t>520.9049</t>
  </si>
  <si>
    <t>1,85</t>
  </si>
  <si>
    <t>Gear Ratio</t>
  </si>
  <si>
    <t>2,70</t>
  </si>
  <si>
    <t>528.2086</t>
  </si>
  <si>
    <t>2,38</t>
  </si>
  <si>
    <t>2,64</t>
  </si>
  <si>
    <t>534.4979</t>
  </si>
  <si>
    <t>2,42</t>
  </si>
  <si>
    <t>541.1929</t>
  </si>
  <si>
    <t>2,54</t>
  </si>
  <si>
    <t>2,60</t>
  </si>
  <si>
    <t>549.3081</t>
  </si>
  <si>
    <t>2,73</t>
  </si>
  <si>
    <t>554.9888</t>
  </si>
  <si>
    <t>2,58</t>
  </si>
  <si>
    <t>562.9011</t>
  </si>
  <si>
    <t>2,94</t>
  </si>
  <si>
    <t>576.8998</t>
  </si>
  <si>
    <t>612.2947</t>
  </si>
  <si>
    <t>3,28</t>
  </si>
  <si>
    <t>2,96</t>
  </si>
  <si>
    <t>663.8505</t>
  </si>
  <si>
    <t>3,09</t>
  </si>
  <si>
    <t>688.8047</t>
  </si>
  <si>
    <t>3,37</t>
  </si>
  <si>
    <t>3,11</t>
  </si>
  <si>
    <t>703.2092</t>
  </si>
  <si>
    <t>738.5103</t>
  </si>
  <si>
    <t>3,66</t>
  </si>
  <si>
    <t>3,06</t>
  </si>
  <si>
    <t>752.3061</t>
  </si>
  <si>
    <t>3,22</t>
  </si>
  <si>
    <t>834.6480</t>
  </si>
  <si>
    <t>3,59</t>
  </si>
  <si>
    <t>872.9385</t>
  </si>
  <si>
    <t>934.5029</t>
  </si>
  <si>
    <t>3,41</t>
  </si>
  <si>
    <t>938.5605</t>
  </si>
  <si>
    <t>2,63</t>
  </si>
  <si>
    <t>950.5304</t>
  </si>
  <si>
    <t>3,20</t>
  </si>
  <si>
    <t>955.1966</t>
  </si>
  <si>
    <t>2,53</t>
  </si>
  <si>
    <t>967.1666</t>
  </si>
  <si>
    <t>3,03</t>
  </si>
  <si>
    <t>2,47</t>
  </si>
  <si>
    <t>984.0613</t>
  </si>
  <si>
    <t>2,37</t>
  </si>
  <si>
    <t>997.2485</t>
  </si>
  <si>
    <t>2,88</t>
  </si>
  <si>
    <t>2,27</t>
  </si>
  <si>
    <t>1024.4345</t>
  </si>
  <si>
    <t>2,02</t>
  </si>
  <si>
    <t>1063.6242</t>
  </si>
  <si>
    <t>1082.4920</t>
  </si>
  <si>
    <t>1,84</t>
  </si>
  <si>
    <t>1091.2437</t>
  </si>
  <si>
    <t>1,75</t>
  </si>
  <si>
    <t>1098.0299</t>
  </si>
  <si>
    <t>1,63</t>
  </si>
  <si>
    <t>1127.9238</t>
  </si>
  <si>
    <t>1,56</t>
  </si>
  <si>
    <t>1170.6064</t>
  </si>
  <si>
    <t>1192.8082</t>
  </si>
  <si>
    <t>1,48</t>
  </si>
  <si>
    <t>1221.1205</t>
  </si>
  <si>
    <t>1272.0420</t>
  </si>
  <si>
    <t>1,52</t>
  </si>
  <si>
    <t>1277.9488</t>
  </si>
  <si>
    <t>1,39</t>
  </si>
  <si>
    <t>1359.8881</t>
  </si>
  <si>
    <t>1,43</t>
  </si>
  <si>
    <t>1366.6513</t>
  </si>
  <si>
    <t>1,36</t>
  </si>
  <si>
    <t>1375.6135</t>
  </si>
  <si>
    <t>1,27</t>
  </si>
  <si>
    <t>1408.3887</t>
  </si>
  <si>
    <t>1,11</t>
  </si>
  <si>
    <t>1425.8068</t>
  </si>
  <si>
    <t>1,06</t>
  </si>
  <si>
    <t>1436.3984</t>
  </si>
  <si>
    <t>0,79</t>
  </si>
  <si>
    <t>1460.6823</t>
  </si>
  <si>
    <t>0,73</t>
  </si>
  <si>
    <t>1489.4020</t>
  </si>
  <si>
    <t>1531.7687</t>
  </si>
  <si>
    <t>0,62</t>
  </si>
  <si>
    <t>1550.7114</t>
  </si>
  <si>
    <t>0,67</t>
  </si>
  <si>
    <t>1565.3769</t>
  </si>
  <si>
    <t>0,60</t>
  </si>
  <si>
    <t>1587.6665</t>
  </si>
  <si>
    <t>0,45</t>
  </si>
  <si>
    <t>1615.2703</t>
  </si>
  <si>
    <t>0,06</t>
  </si>
  <si>
    <t>1657.5616</t>
  </si>
  <si>
    <t>0,15</t>
  </si>
  <si>
    <t>1665.9128</t>
  </si>
  <si>
    <t>0,24</t>
  </si>
  <si>
    <t>1678.9487</t>
  </si>
  <si>
    <t>0,51</t>
  </si>
  <si>
    <t>1746.6355</t>
  </si>
  <si>
    <t>0,04</t>
  </si>
  <si>
    <t>1830.3284</t>
  </si>
  <si>
    <t>0,02</t>
  </si>
  <si>
    <t>1853.2350</t>
  </si>
  <si>
    <t>1884.6027</t>
  </si>
  <si>
    <t>0,19</t>
  </si>
  <si>
    <t>1906.1933</t>
  </si>
  <si>
    <t>1921.8771</t>
  </si>
  <si>
    <t>1966.3866</t>
  </si>
  <si>
    <t>0,21</t>
  </si>
  <si>
    <t>1974.3304</t>
  </si>
  <si>
    <t>1990.0142</t>
  </si>
  <si>
    <t>0,07</t>
  </si>
  <si>
    <t>2037.6766</t>
  </si>
  <si>
    <t>0,13</t>
  </si>
  <si>
    <t>2049.4904</t>
  </si>
  <si>
    <t>2070.9490</t>
  </si>
  <si>
    <t>1.69</t>
  </si>
  <si>
    <t>0,17</t>
  </si>
  <si>
    <t>2101.2982</t>
  </si>
  <si>
    <t>0,59</t>
  </si>
  <si>
    <t>2271.6554</t>
  </si>
  <si>
    <t>2359.5033</t>
  </si>
  <si>
    <t>0,33</t>
  </si>
  <si>
    <t>2437.3916</t>
  </si>
  <si>
    <t>0,90</t>
  </si>
  <si>
    <t>2606.6810</t>
  </si>
  <si>
    <t>2,05</t>
  </si>
  <si>
    <t>2742.5425</t>
  </si>
  <si>
    <t>2748.8461</t>
  </si>
  <si>
    <t>2,22</t>
  </si>
  <si>
    <t>2766.2419</t>
  </si>
  <si>
    <t>2,39</t>
  </si>
  <si>
    <t>2789.5729</t>
  </si>
  <si>
    <t>2,35</t>
  </si>
  <si>
    <t>2825.5925</t>
  </si>
  <si>
    <t>2,29</t>
  </si>
  <si>
    <t>2842.9884</t>
  </si>
  <si>
    <t>2858.7469</t>
  </si>
  <si>
    <t>2882.1296</t>
  </si>
  <si>
    <t>2,17</t>
  </si>
  <si>
    <t>2908.5304</t>
  </si>
  <si>
    <t>2,01</t>
  </si>
  <si>
    <t>2963.5146</t>
  </si>
  <si>
    <t>2974.5457</t>
  </si>
  <si>
    <t>3035.5335</t>
  </si>
  <si>
    <t>1,71</t>
  </si>
  <si>
    <t>3063.2313</t>
  </si>
  <si>
    <t>3110.5071</t>
  </si>
  <si>
    <t>1,61</t>
  </si>
  <si>
    <t>3146.3221</t>
  </si>
  <si>
    <t>3209.8349</t>
  </si>
  <si>
    <t>1,55</t>
  </si>
  <si>
    <t>3288.0905</t>
  </si>
  <si>
    <t>3311.7541</t>
  </si>
  <si>
    <t>3324.8521</t>
  </si>
  <si>
    <t>2,46</t>
  </si>
  <si>
    <t>2,45</t>
  </si>
  <si>
    <t>2,44</t>
  </si>
  <si>
    <t>2,43</t>
  </si>
  <si>
    <t>2,5</t>
  </si>
  <si>
    <t>2,52</t>
  </si>
  <si>
    <t>1,57</t>
  </si>
  <si>
    <t>1,59</t>
  </si>
  <si>
    <t>1,65</t>
  </si>
  <si>
    <t>1,69</t>
  </si>
  <si>
    <t>1,7</t>
  </si>
  <si>
    <t>1,72</t>
  </si>
  <si>
    <t>1,73</t>
  </si>
  <si>
    <t>ATTEMPT 2</t>
  </si>
  <si>
    <t>Radius Steer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</si>
</sst>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/>
    <xf numFmtId="0" fontId="3" fillId="0" borderId="7" xfId="0" applyFont="1" applyBorder="1" applyAlignment="1">
      <alignment horizontal="center"/>
    </xf>
    <xf numFmtId="4" fontId="4" fillId="2" borderId="7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/>
    <xf numFmtId="0" fontId="3" fillId="0" borderId="0" xfId="0" applyFont="1" applyAlignment="1"/>
    <xf numFmtId="0" fontId="5" fillId="2" borderId="7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0" xfId="0" applyFont="1" applyAlignment="1">
      <alignment horizontal="right"/>
    </xf>
    <xf numFmtId="4" fontId="4" fillId="2" borderId="7" xfId="0" applyNumberFormat="1" applyFont="1" applyFill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4" fillId="0" borderId="0" xfId="0" applyNumberFormat="1" applyFont="1" applyAlignment="1"/>
    <xf numFmtId="0" fontId="4" fillId="0" borderId="0" xfId="0" applyFont="1" applyAlignment="1"/>
    <xf numFmtId="4" fontId="4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9"/>
  <sheetViews>
    <sheetView tabSelected="1" workbookViewId="0"/>
  </sheetViews>
  <sheetFormatPr defaultColWidth="14.390625" defaultRowHeight="15" customHeight="1" x14ac:dyDescent="0.2"/>
  <cols>
    <col min="1" max="4" width="22.05859375" customWidth="1"/>
    <col min="5" max="5" width="22.05859375" hidden="1" customWidth="1"/>
    <col min="6" max="9" width="22.05859375" customWidth="1"/>
    <col min="10" max="10" width="8.7421875" customWidth="1"/>
    <col min="11" max="11" width="13.44921875" customWidth="1"/>
    <col min="12" max="12" width="11.296875" customWidth="1"/>
    <col min="13" max="13" width="18.0234375" customWidth="1"/>
    <col min="14" max="19" width="8.7421875" customWidth="1"/>
    <col min="20" max="20" width="19.37109375" customWidth="1"/>
    <col min="21" max="28" width="8.7421875" customWidth="1"/>
  </cols>
  <sheetData>
    <row r="1" spans="1:20" ht="14.2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4"/>
      <c r="L1" s="1"/>
      <c r="M1" s="1"/>
      <c r="N1" s="1">
        <v>1</v>
      </c>
      <c r="O1" s="2" t="s">
        <v>1</v>
      </c>
      <c r="P1" s="2" t="s">
        <v>2</v>
      </c>
      <c r="Q1" s="2" t="s">
        <v>3</v>
      </c>
      <c r="R1" s="3">
        <v>27</v>
      </c>
      <c r="S1" s="3">
        <v>27</v>
      </c>
      <c r="T1" s="1" t="e">
        <f>(P3+P4)/2</f>
        <v>#VALUE!</v>
      </c>
    </row>
    <row r="2" spans="1:20" ht="14.25" customHeight="1" x14ac:dyDescent="0.2">
      <c r="A2" s="25"/>
      <c r="B2" s="26"/>
      <c r="C2" s="26"/>
      <c r="D2" s="26"/>
      <c r="E2" s="26"/>
      <c r="F2" s="26"/>
      <c r="G2" s="26"/>
      <c r="H2" s="26"/>
      <c r="I2" s="27"/>
      <c r="L2" s="1"/>
      <c r="M2" s="1"/>
      <c r="N2" s="1">
        <v>1</v>
      </c>
      <c r="O2" s="2" t="s">
        <v>1</v>
      </c>
      <c r="P2" s="2" t="s">
        <v>4</v>
      </c>
      <c r="Q2" s="2" t="s">
        <v>5</v>
      </c>
      <c r="R2" s="3">
        <v>28</v>
      </c>
      <c r="S2" s="3">
        <v>28</v>
      </c>
      <c r="T2" s="1" t="e">
        <f>(P5+P6)/2</f>
        <v>#VALUE!</v>
      </c>
    </row>
    <row r="3" spans="1:20" ht="14.25" customHeight="1" x14ac:dyDescent="0.2">
      <c r="A3" s="4" t="s">
        <v>6</v>
      </c>
      <c r="B3" s="4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6" t="s">
        <v>13</v>
      </c>
      <c r="I3" s="6" t="s">
        <v>14</v>
      </c>
      <c r="L3" s="1"/>
      <c r="M3" s="1"/>
      <c r="N3" s="1">
        <v>1</v>
      </c>
      <c r="O3" s="2" t="s">
        <v>1</v>
      </c>
      <c r="P3" s="2" t="s">
        <v>15</v>
      </c>
      <c r="Q3" s="2" t="s">
        <v>16</v>
      </c>
      <c r="R3" s="3">
        <v>29</v>
      </c>
      <c r="S3" s="3">
        <v>29</v>
      </c>
      <c r="T3" s="1" t="e">
        <f>(P3+P4)/2</f>
        <v>#VALUE!</v>
      </c>
    </row>
    <row r="4" spans="1:20" ht="14.25" customHeight="1" x14ac:dyDescent="0.2">
      <c r="A4" s="7">
        <v>1</v>
      </c>
      <c r="B4" s="8">
        <v>4.5</v>
      </c>
      <c r="C4" s="9" t="s">
        <v>17</v>
      </c>
      <c r="D4" s="9">
        <v>1</v>
      </c>
      <c r="E4" s="4">
        <f t="shared" ref="E4:E17" si="0">B4*5/18*60/6.28/0.3</f>
        <v>39.808917197452224</v>
      </c>
      <c r="F4" s="5">
        <v>0.167765</v>
      </c>
      <c r="G4" s="5">
        <v>44</v>
      </c>
      <c r="H4" s="10">
        <f>E4*M5</f>
        <v>101.51273885350317</v>
      </c>
      <c r="I4" s="6">
        <v>6.4765540000000001</v>
      </c>
      <c r="L4" s="11"/>
      <c r="M4" s="11" t="s">
        <v>18</v>
      </c>
      <c r="N4" s="1">
        <v>1</v>
      </c>
      <c r="O4" s="2" t="s">
        <v>1</v>
      </c>
      <c r="P4" s="2" t="s">
        <v>19</v>
      </c>
      <c r="Q4" s="2" t="s">
        <v>20</v>
      </c>
      <c r="R4" s="3">
        <v>30</v>
      </c>
      <c r="S4" s="3">
        <v>30</v>
      </c>
      <c r="T4" s="1" t="e">
        <f>(P5+P6)/2</f>
        <v>#VALUE!</v>
      </c>
    </row>
    <row r="5" spans="1:20" ht="14.25" customHeight="1" x14ac:dyDescent="0.2">
      <c r="A5" s="4">
        <v>2</v>
      </c>
      <c r="B5" s="8">
        <v>10.3</v>
      </c>
      <c r="C5" s="9" t="s">
        <v>21</v>
      </c>
      <c r="D5" s="9">
        <v>1</v>
      </c>
      <c r="E5" s="4">
        <f t="shared" si="0"/>
        <v>91.118188251946208</v>
      </c>
      <c r="F5" s="5">
        <v>0.33876000000000001</v>
      </c>
      <c r="G5" s="5">
        <v>84</v>
      </c>
      <c r="H5" s="10">
        <f>E5*M5</f>
        <v>232.35138004246281</v>
      </c>
      <c r="I5" s="12">
        <v>6.3448647999999999</v>
      </c>
      <c r="J5" s="13"/>
      <c r="K5" s="13"/>
      <c r="L5" s="1"/>
      <c r="M5" s="11">
        <v>2.5499999999999998</v>
      </c>
      <c r="N5" s="1">
        <v>1</v>
      </c>
      <c r="O5" s="2" t="s">
        <v>1</v>
      </c>
      <c r="P5" s="2" t="s">
        <v>22</v>
      </c>
      <c r="Q5" s="2" t="s">
        <v>23</v>
      </c>
      <c r="R5" s="3">
        <v>31</v>
      </c>
      <c r="S5" s="3">
        <v>31</v>
      </c>
      <c r="T5" s="1" t="e">
        <f>(P7+P8)/2</f>
        <v>#VALUE!</v>
      </c>
    </row>
    <row r="6" spans="1:20" ht="14.25" customHeight="1" x14ac:dyDescent="0.2">
      <c r="A6" s="4">
        <v>3</v>
      </c>
      <c r="B6" s="8">
        <v>13.2</v>
      </c>
      <c r="C6" s="7" t="s">
        <v>24</v>
      </c>
      <c r="D6" s="9">
        <v>1</v>
      </c>
      <c r="E6" s="4">
        <f t="shared" si="0"/>
        <v>116.77282377919322</v>
      </c>
      <c r="F6" s="5">
        <v>0.50975499999999996</v>
      </c>
      <c r="G6" s="5">
        <v>85</v>
      </c>
      <c r="H6" s="10">
        <f>E6*M5</f>
        <v>297.77070063694271</v>
      </c>
      <c r="I6" s="14">
        <v>6.4666480000000002</v>
      </c>
      <c r="J6" s="15"/>
      <c r="K6" s="15"/>
      <c r="L6" s="1"/>
      <c r="M6" s="11">
        <v>1.78</v>
      </c>
      <c r="N6" s="1">
        <v>1</v>
      </c>
      <c r="O6" s="2" t="s">
        <v>1</v>
      </c>
      <c r="P6" s="2" t="s">
        <v>15</v>
      </c>
      <c r="Q6" s="2" t="s">
        <v>25</v>
      </c>
      <c r="R6" s="3">
        <v>32</v>
      </c>
      <c r="S6" s="3">
        <v>32</v>
      </c>
      <c r="T6" s="1" t="e">
        <f>(P9+P10)/2</f>
        <v>#VALUE!</v>
      </c>
    </row>
    <row r="7" spans="1:20" ht="14.25" customHeight="1" x14ac:dyDescent="0.2">
      <c r="A7" s="7">
        <v>4</v>
      </c>
      <c r="B7" s="8">
        <v>17.8</v>
      </c>
      <c r="C7" s="7" t="s">
        <v>26</v>
      </c>
      <c r="D7" s="9">
        <v>1</v>
      </c>
      <c r="E7" s="4">
        <f t="shared" si="0"/>
        <v>157.46638358103326</v>
      </c>
      <c r="F7" s="5">
        <v>0.68074999999999997</v>
      </c>
      <c r="G7" s="5">
        <v>84</v>
      </c>
      <c r="H7" s="10">
        <f t="shared" ref="H7:H8" si="1">E7*M5</f>
        <v>401.53927813163477</v>
      </c>
      <c r="I7" s="14">
        <v>6.3467479999999998</v>
      </c>
      <c r="J7" s="15"/>
      <c r="K7" s="15"/>
      <c r="L7" s="1"/>
      <c r="M7" s="11">
        <v>1.37</v>
      </c>
      <c r="N7" s="1">
        <v>1</v>
      </c>
      <c r="O7" s="2" t="s">
        <v>1</v>
      </c>
      <c r="P7" s="2" t="s">
        <v>27</v>
      </c>
      <c r="Q7" s="2" t="s">
        <v>28</v>
      </c>
      <c r="R7" s="3">
        <v>33</v>
      </c>
      <c r="S7" s="3">
        <v>33</v>
      </c>
      <c r="T7" s="1" t="e">
        <f>(P7+P8)/2</f>
        <v>#VALUE!</v>
      </c>
    </row>
    <row r="8" spans="1:20" ht="14.25" customHeight="1" x14ac:dyDescent="0.2">
      <c r="A8" s="4">
        <v>5</v>
      </c>
      <c r="B8" s="8">
        <v>19.899999999999999</v>
      </c>
      <c r="C8" s="7" t="s">
        <v>29</v>
      </c>
      <c r="D8" s="5">
        <v>2</v>
      </c>
      <c r="E8" s="4">
        <f t="shared" si="0"/>
        <v>176.04387827317763</v>
      </c>
      <c r="F8" s="5">
        <v>0.85174499999999997</v>
      </c>
      <c r="G8" s="5">
        <v>86</v>
      </c>
      <c r="H8" s="10">
        <f t="shared" si="1"/>
        <v>313.35810332625618</v>
      </c>
      <c r="I8" s="14">
        <v>6.4368647000000001</v>
      </c>
      <c r="J8" s="15"/>
      <c r="K8" s="15"/>
      <c r="L8" s="1"/>
      <c r="M8" s="1"/>
      <c r="N8" s="1">
        <v>1</v>
      </c>
      <c r="O8" s="2" t="s">
        <v>1</v>
      </c>
      <c r="P8" s="2" t="s">
        <v>22</v>
      </c>
      <c r="Q8" s="2" t="s">
        <v>30</v>
      </c>
      <c r="R8" s="3">
        <v>34</v>
      </c>
      <c r="S8" s="3">
        <v>34</v>
      </c>
      <c r="T8" s="1" t="e">
        <f>(P9+P10)/2</f>
        <v>#VALUE!</v>
      </c>
    </row>
    <row r="9" spans="1:20" ht="14.25" customHeight="1" x14ac:dyDescent="0.2">
      <c r="A9" s="4">
        <v>6</v>
      </c>
      <c r="B9" s="8">
        <v>20.9</v>
      </c>
      <c r="C9" s="7" t="s">
        <v>29</v>
      </c>
      <c r="D9" s="5">
        <v>2</v>
      </c>
      <c r="E9" s="4">
        <f t="shared" si="0"/>
        <v>184.89030431705589</v>
      </c>
      <c r="F9" s="5">
        <v>1.02274</v>
      </c>
      <c r="G9" s="5">
        <v>86</v>
      </c>
      <c r="H9" s="10">
        <f>E9*M6</f>
        <v>329.10474168435951</v>
      </c>
      <c r="I9" s="14">
        <v>6.3646839999999996</v>
      </c>
      <c r="J9" s="15"/>
      <c r="K9" s="15"/>
      <c r="L9" s="1"/>
      <c r="M9" s="1"/>
      <c r="N9" s="1">
        <v>1</v>
      </c>
      <c r="O9" s="2" t="s">
        <v>1</v>
      </c>
      <c r="P9" s="2" t="s">
        <v>31</v>
      </c>
      <c r="Q9" s="2" t="s">
        <v>32</v>
      </c>
      <c r="R9" s="3">
        <v>35</v>
      </c>
      <c r="S9" s="3">
        <v>35</v>
      </c>
      <c r="T9" s="1" t="e">
        <f>(P11+P12)/2</f>
        <v>#VALUE!</v>
      </c>
    </row>
    <row r="10" spans="1:20" ht="14.25" customHeight="1" x14ac:dyDescent="0.2">
      <c r="A10" s="7">
        <v>7</v>
      </c>
      <c r="B10" s="8">
        <v>22.1</v>
      </c>
      <c r="C10" s="7" t="s">
        <v>33</v>
      </c>
      <c r="D10" s="5">
        <v>2</v>
      </c>
      <c r="E10" s="4">
        <f t="shared" si="0"/>
        <v>195.50601556970986</v>
      </c>
      <c r="F10" s="5">
        <v>1.193735</v>
      </c>
      <c r="G10" s="5">
        <v>84</v>
      </c>
      <c r="H10" s="10">
        <f>E10*M6</f>
        <v>348.00070771408355</v>
      </c>
      <c r="I10" s="14">
        <v>6.4436745999999996</v>
      </c>
      <c r="J10" s="15"/>
      <c r="K10" s="15"/>
      <c r="L10" s="1"/>
      <c r="M10" s="1"/>
      <c r="N10" s="1">
        <v>1</v>
      </c>
      <c r="O10" s="2" t="s">
        <v>1</v>
      </c>
      <c r="P10" s="2" t="s">
        <v>31</v>
      </c>
      <c r="Q10" s="2" t="s">
        <v>34</v>
      </c>
      <c r="R10" s="3">
        <v>36</v>
      </c>
      <c r="S10" s="3">
        <v>36</v>
      </c>
      <c r="T10" s="1" t="e">
        <f>(P13+P14)/2</f>
        <v>#VALUE!</v>
      </c>
    </row>
    <row r="11" spans="1:20" ht="14.25" customHeight="1" x14ac:dyDescent="0.2">
      <c r="A11" s="4">
        <v>8</v>
      </c>
      <c r="B11" s="8">
        <v>25.4</v>
      </c>
      <c r="C11" s="7" t="s">
        <v>33</v>
      </c>
      <c r="D11" s="5">
        <v>2</v>
      </c>
      <c r="E11" s="4">
        <f t="shared" si="0"/>
        <v>224.69922151450814</v>
      </c>
      <c r="F11" s="5">
        <v>1.36473</v>
      </c>
      <c r="G11" s="5">
        <v>83</v>
      </c>
      <c r="H11" s="10">
        <f t="shared" ref="H11:H12" si="2">E11*M6</f>
        <v>399.9646142958245</v>
      </c>
      <c r="I11" s="14">
        <v>6.4366839999999996</v>
      </c>
      <c r="J11" s="15"/>
      <c r="K11" s="15"/>
      <c r="L11" s="1"/>
      <c r="M11" s="1"/>
      <c r="N11" s="1">
        <v>1</v>
      </c>
      <c r="O11" s="2" t="s">
        <v>1</v>
      </c>
      <c r="P11" s="2" t="s">
        <v>22</v>
      </c>
      <c r="Q11" s="2" t="s">
        <v>35</v>
      </c>
      <c r="R11" s="3">
        <v>37</v>
      </c>
      <c r="S11" s="3">
        <v>37</v>
      </c>
      <c r="T11" s="1" t="e">
        <f>(P11+P12)/2</f>
        <v>#VALUE!</v>
      </c>
    </row>
    <row r="12" spans="1:20" ht="14.25" customHeight="1" x14ac:dyDescent="0.2">
      <c r="A12" s="4">
        <v>9</v>
      </c>
      <c r="B12" s="8">
        <v>27.7</v>
      </c>
      <c r="C12" s="7" t="s">
        <v>36</v>
      </c>
      <c r="D12" s="5">
        <v>3</v>
      </c>
      <c r="E12" s="4">
        <f t="shared" si="0"/>
        <v>245.04600141542821</v>
      </c>
      <c r="F12" s="5">
        <v>1.535725</v>
      </c>
      <c r="G12" s="5">
        <v>84</v>
      </c>
      <c r="H12" s="10">
        <f t="shared" si="2"/>
        <v>335.71302193913669</v>
      </c>
      <c r="I12" s="14">
        <v>6.3327840000000002</v>
      </c>
      <c r="J12" s="15"/>
      <c r="K12" s="15"/>
      <c r="L12" s="1"/>
      <c r="M12" s="1"/>
      <c r="N12" s="1">
        <v>1</v>
      </c>
      <c r="O12" s="2" t="s">
        <v>1</v>
      </c>
      <c r="P12" s="2" t="s">
        <v>37</v>
      </c>
      <c r="Q12" s="2" t="s">
        <v>38</v>
      </c>
      <c r="R12" s="3">
        <v>38</v>
      </c>
      <c r="S12" s="3">
        <v>38</v>
      </c>
      <c r="T12" s="1" t="e">
        <f>(P13+P14)/2</f>
        <v>#VALUE!</v>
      </c>
    </row>
    <row r="13" spans="1:20" ht="14.25" customHeight="1" x14ac:dyDescent="0.2">
      <c r="A13" s="7">
        <v>10</v>
      </c>
      <c r="B13" s="8">
        <v>28.9</v>
      </c>
      <c r="C13" s="7" t="s">
        <v>36</v>
      </c>
      <c r="D13" s="5">
        <v>3</v>
      </c>
      <c r="E13" s="4">
        <f t="shared" si="0"/>
        <v>255.66171266808212</v>
      </c>
      <c r="F13" s="5">
        <v>1.70672</v>
      </c>
      <c r="G13" s="5">
        <v>83</v>
      </c>
      <c r="H13" s="10">
        <f>E13*M7</f>
        <v>350.25654635527252</v>
      </c>
      <c r="I13" s="14">
        <v>6.2238639999999998</v>
      </c>
      <c r="J13" s="15"/>
      <c r="K13" s="15"/>
      <c r="L13" s="1"/>
      <c r="M13" s="1"/>
      <c r="N13" s="1">
        <v>1</v>
      </c>
      <c r="O13" s="2" t="s">
        <v>1</v>
      </c>
      <c r="P13" s="2" t="s">
        <v>39</v>
      </c>
      <c r="Q13" s="2" t="s">
        <v>40</v>
      </c>
      <c r="R13" s="3">
        <v>39</v>
      </c>
      <c r="S13" s="3">
        <v>39</v>
      </c>
      <c r="T13" s="1" t="e">
        <f>(P15+P16)/2</f>
        <v>#VALUE!</v>
      </c>
    </row>
    <row r="14" spans="1:20" ht="14.25" customHeight="1" x14ac:dyDescent="0.2">
      <c r="A14" s="4">
        <v>11</v>
      </c>
      <c r="B14" s="8">
        <v>30.2</v>
      </c>
      <c r="C14" s="7" t="s">
        <v>41</v>
      </c>
      <c r="D14" s="5">
        <v>3</v>
      </c>
      <c r="E14" s="4">
        <f t="shared" si="0"/>
        <v>267.16206652512392</v>
      </c>
      <c r="F14" s="5">
        <v>1.877715</v>
      </c>
      <c r="G14" s="5">
        <v>86</v>
      </c>
      <c r="H14" s="10">
        <f>E14*M7</f>
        <v>366.01203113941978</v>
      </c>
      <c r="I14" s="6">
        <v>6.3272933330000001</v>
      </c>
      <c r="J14" s="15"/>
      <c r="K14" s="15"/>
      <c r="L14" s="1"/>
      <c r="M14" s="1"/>
      <c r="N14" s="1">
        <v>1</v>
      </c>
      <c r="O14" s="2" t="s">
        <v>1</v>
      </c>
      <c r="P14" s="2" t="s">
        <v>42</v>
      </c>
      <c r="Q14" s="2" t="s">
        <v>43</v>
      </c>
      <c r="R14" s="3">
        <v>40</v>
      </c>
      <c r="S14" s="3">
        <v>40</v>
      </c>
      <c r="T14" s="1" t="e">
        <f>(P17+P18)/2</f>
        <v>#VALUE!</v>
      </c>
    </row>
    <row r="15" spans="1:20" ht="14.25" customHeight="1" x14ac:dyDescent="0.2">
      <c r="A15" s="4">
        <v>12</v>
      </c>
      <c r="B15" s="8">
        <v>31.6</v>
      </c>
      <c r="C15" s="7" t="s">
        <v>41</v>
      </c>
      <c r="D15" s="5">
        <v>3</v>
      </c>
      <c r="E15" s="4">
        <f t="shared" si="0"/>
        <v>279.5470629865535</v>
      </c>
      <c r="F15" s="5">
        <v>2.0487099999999998</v>
      </c>
      <c r="G15" s="5">
        <v>84</v>
      </c>
      <c r="H15" s="10">
        <f>E15*M7</f>
        <v>382.97947629157835</v>
      </c>
      <c r="I15" s="12">
        <v>6.3181367679999996</v>
      </c>
      <c r="J15" s="15"/>
      <c r="K15" s="15"/>
      <c r="L15" s="1"/>
      <c r="M15" s="1"/>
      <c r="N15" s="1">
        <v>1</v>
      </c>
      <c r="O15" s="2" t="s">
        <v>1</v>
      </c>
      <c r="P15" s="2" t="s">
        <v>42</v>
      </c>
      <c r="Q15" s="2" t="s">
        <v>44</v>
      </c>
      <c r="R15" s="3">
        <v>41</v>
      </c>
      <c r="S15" s="3">
        <v>41</v>
      </c>
      <c r="T15" s="1" t="e">
        <f>(P15+P16)/2</f>
        <v>#VALUE!</v>
      </c>
    </row>
    <row r="16" spans="1:20" ht="14.25" customHeight="1" x14ac:dyDescent="0.2">
      <c r="A16" s="7">
        <v>13</v>
      </c>
      <c r="B16" s="8">
        <v>32.9</v>
      </c>
      <c r="C16" s="7" t="s">
        <v>45</v>
      </c>
      <c r="D16" s="5">
        <v>3</v>
      </c>
      <c r="E16" s="4">
        <f t="shared" si="0"/>
        <v>291.04741684359522</v>
      </c>
      <c r="F16" s="5">
        <v>2.2197049999999998</v>
      </c>
      <c r="G16" s="5">
        <v>87</v>
      </c>
      <c r="H16" s="10">
        <f>E16*M7</f>
        <v>398.73496107572549</v>
      </c>
      <c r="I16" s="14">
        <v>6.3089781819999997</v>
      </c>
      <c r="J16" s="15"/>
      <c r="K16" s="15"/>
      <c r="L16" s="1"/>
      <c r="M16" s="1"/>
      <c r="N16" s="1">
        <v>1</v>
      </c>
      <c r="O16" s="2" t="s">
        <v>1</v>
      </c>
      <c r="P16" s="2" t="s">
        <v>46</v>
      </c>
      <c r="Q16" s="2" t="s">
        <v>47</v>
      </c>
      <c r="R16" s="3">
        <v>42</v>
      </c>
      <c r="S16" s="3">
        <v>42</v>
      </c>
      <c r="T16" s="1" t="e">
        <f>(P17+P18)/2</f>
        <v>#VALUE!</v>
      </c>
    </row>
    <row r="17" spans="1:20" ht="14.25" customHeight="1" x14ac:dyDescent="0.2">
      <c r="A17" s="4">
        <v>14</v>
      </c>
      <c r="B17" s="8">
        <v>34.700000000000003</v>
      </c>
      <c r="C17" s="7" t="s">
        <v>45</v>
      </c>
      <c r="D17" s="5">
        <v>3</v>
      </c>
      <c r="E17" s="4">
        <f t="shared" si="0"/>
        <v>306.97098372257608</v>
      </c>
      <c r="F17" s="5">
        <v>2.3758439999999998</v>
      </c>
      <c r="G17" s="5">
        <v>83</v>
      </c>
      <c r="H17" s="10">
        <f>E17*M7</f>
        <v>420.55024769992929</v>
      </c>
      <c r="I17" s="14">
        <v>6.2998206059999999</v>
      </c>
      <c r="J17" s="15"/>
      <c r="K17" s="15"/>
      <c r="L17" s="1"/>
      <c r="M17" s="1"/>
      <c r="N17" s="1">
        <v>1</v>
      </c>
      <c r="O17" s="2" t="s">
        <v>1</v>
      </c>
      <c r="P17" s="2" t="s">
        <v>48</v>
      </c>
      <c r="Q17" s="2" t="s">
        <v>49</v>
      </c>
      <c r="R17" s="3">
        <v>43</v>
      </c>
      <c r="S17" s="3">
        <v>43</v>
      </c>
      <c r="T17" s="1" t="e">
        <f>(P19+P20)/2</f>
        <v>#VALUE!</v>
      </c>
    </row>
    <row r="18" spans="1:20" ht="14.25" customHeight="1" x14ac:dyDescent="0.2">
      <c r="A18" s="4">
        <v>15</v>
      </c>
      <c r="B18" s="16">
        <v>34</v>
      </c>
      <c r="C18" s="7" t="s">
        <v>50</v>
      </c>
      <c r="D18" s="5">
        <v>2</v>
      </c>
      <c r="E18" s="5">
        <v>0</v>
      </c>
      <c r="F18" s="5">
        <v>2.3758439999999998</v>
      </c>
      <c r="G18" s="5">
        <v>0</v>
      </c>
      <c r="H18" s="5">
        <v>0</v>
      </c>
      <c r="I18" s="14">
        <v>6.3906630299999998</v>
      </c>
      <c r="J18" s="15"/>
      <c r="K18" s="15"/>
      <c r="L18" s="1"/>
      <c r="M18" s="1"/>
      <c r="N18" s="1">
        <v>1</v>
      </c>
      <c r="O18" s="2" t="s">
        <v>1</v>
      </c>
      <c r="P18" s="2" t="s">
        <v>48</v>
      </c>
      <c r="Q18" s="2" t="s">
        <v>51</v>
      </c>
      <c r="R18" s="3">
        <v>44</v>
      </c>
      <c r="S18" s="3">
        <v>44</v>
      </c>
      <c r="T18" s="1" t="e">
        <f>(P21+P22)/2</f>
        <v>#VALUE!</v>
      </c>
    </row>
    <row r="19" spans="1:20" ht="14.25" customHeight="1" x14ac:dyDescent="0.2">
      <c r="A19" s="7">
        <v>16</v>
      </c>
      <c r="B19" s="8">
        <v>33.700000000000003</v>
      </c>
      <c r="C19" s="7" t="s">
        <v>50</v>
      </c>
      <c r="D19" s="5">
        <v>2</v>
      </c>
      <c r="E19" s="5">
        <v>0</v>
      </c>
      <c r="F19" s="5">
        <v>2.3758439999999998</v>
      </c>
      <c r="G19" s="5">
        <v>0</v>
      </c>
      <c r="H19" s="5">
        <v>0</v>
      </c>
      <c r="I19" s="14">
        <v>6.4816064659999997</v>
      </c>
      <c r="J19" s="15"/>
      <c r="K19" s="15"/>
      <c r="L19" s="1"/>
      <c r="M19" s="1"/>
      <c r="N19" s="1">
        <v>1</v>
      </c>
      <c r="O19" s="2" t="s">
        <v>1</v>
      </c>
      <c r="P19" s="2" t="s">
        <v>29</v>
      </c>
      <c r="Q19" s="2" t="s">
        <v>52</v>
      </c>
      <c r="R19" s="3">
        <v>45</v>
      </c>
      <c r="S19" s="3">
        <v>45</v>
      </c>
      <c r="T19" s="1" t="e">
        <f>(P19+P20)/2</f>
        <v>#VALUE!</v>
      </c>
    </row>
    <row r="20" spans="1:20" ht="14.25" customHeight="1" x14ac:dyDescent="0.2">
      <c r="A20" s="4">
        <v>17</v>
      </c>
      <c r="B20" s="8">
        <v>33.799999999999997</v>
      </c>
      <c r="C20" s="7" t="s">
        <v>53</v>
      </c>
      <c r="D20" s="5">
        <v>2</v>
      </c>
      <c r="E20" s="5">
        <v>0</v>
      </c>
      <c r="F20" s="5">
        <v>2.3758439999999998</v>
      </c>
      <c r="G20" s="5">
        <v>0</v>
      </c>
      <c r="H20" s="5">
        <v>0</v>
      </c>
      <c r="I20" s="14">
        <v>6.2723478789999998</v>
      </c>
      <c r="J20" s="15"/>
      <c r="K20" s="15"/>
      <c r="L20" s="1"/>
      <c r="M20" s="1"/>
      <c r="N20" s="1">
        <v>1</v>
      </c>
      <c r="O20" s="2" t="s">
        <v>1</v>
      </c>
      <c r="P20" s="2" t="s">
        <v>29</v>
      </c>
      <c r="Q20" s="2" t="s">
        <v>54</v>
      </c>
      <c r="R20" s="3">
        <v>46</v>
      </c>
      <c r="S20" s="3">
        <v>46</v>
      </c>
      <c r="T20" s="1" t="e">
        <f>(P21+P22)/2</f>
        <v>#VALUE!</v>
      </c>
    </row>
    <row r="21" spans="1:20" ht="14.25" customHeight="1" x14ac:dyDescent="0.2">
      <c r="A21" s="4">
        <v>18</v>
      </c>
      <c r="B21" s="16">
        <v>34</v>
      </c>
      <c r="C21" s="7" t="s">
        <v>53</v>
      </c>
      <c r="D21" s="5">
        <v>2</v>
      </c>
      <c r="E21" s="5">
        <v>0</v>
      </c>
      <c r="F21" s="5">
        <v>2.3758439999999998</v>
      </c>
      <c r="G21" s="5">
        <v>0</v>
      </c>
      <c r="H21" s="5">
        <v>0</v>
      </c>
      <c r="I21" s="14">
        <v>6.263190303</v>
      </c>
      <c r="J21" s="15"/>
      <c r="K21" s="15"/>
      <c r="L21" s="1"/>
      <c r="M21" s="1"/>
      <c r="N21" s="1">
        <v>1</v>
      </c>
      <c r="O21" s="2" t="s">
        <v>1</v>
      </c>
      <c r="P21" s="2" t="s">
        <v>55</v>
      </c>
      <c r="Q21" s="2" t="s">
        <v>56</v>
      </c>
      <c r="R21" s="3">
        <v>47</v>
      </c>
      <c r="S21" s="3">
        <v>47</v>
      </c>
      <c r="T21" s="1" t="e">
        <f>(P23+P24)/2</f>
        <v>#VALUE!</v>
      </c>
    </row>
    <row r="22" spans="1:20" ht="14.25" customHeight="1" x14ac:dyDescent="0.2">
      <c r="A22" s="7">
        <v>19</v>
      </c>
      <c r="B22" s="8">
        <v>34.200000000000003</v>
      </c>
      <c r="C22" s="7" t="s">
        <v>57</v>
      </c>
      <c r="D22" s="5">
        <v>2</v>
      </c>
      <c r="E22" s="5">
        <v>0</v>
      </c>
      <c r="F22" s="5">
        <v>2.3758439999999998</v>
      </c>
      <c r="G22" s="5">
        <v>0</v>
      </c>
      <c r="H22" s="5">
        <v>0</v>
      </c>
      <c r="I22" s="14">
        <v>6.264032727</v>
      </c>
      <c r="L22" s="1"/>
      <c r="M22" s="1"/>
      <c r="N22" s="1">
        <v>1</v>
      </c>
      <c r="O22" s="2" t="s">
        <v>1</v>
      </c>
      <c r="P22" s="2" t="s">
        <v>55</v>
      </c>
      <c r="Q22" s="2" t="s">
        <v>58</v>
      </c>
      <c r="R22" s="3">
        <v>48</v>
      </c>
      <c r="S22" s="3">
        <v>48</v>
      </c>
      <c r="T22" s="1" t="e">
        <f>(P25+P26)/2</f>
        <v>#VALUE!</v>
      </c>
    </row>
    <row r="23" spans="1:20" ht="14.25" customHeight="1" x14ac:dyDescent="0.2">
      <c r="A23" s="4">
        <v>20</v>
      </c>
      <c r="B23" s="8">
        <v>34.299999999999997</v>
      </c>
      <c r="C23" s="7" t="s">
        <v>57</v>
      </c>
      <c r="D23" s="5">
        <v>2</v>
      </c>
      <c r="E23" s="5">
        <v>0</v>
      </c>
      <c r="F23" s="5">
        <v>2.3758439999999998</v>
      </c>
      <c r="G23" s="5">
        <v>0</v>
      </c>
      <c r="H23" s="5">
        <v>0</v>
      </c>
      <c r="I23" s="14">
        <v>6.2448761619999997</v>
      </c>
      <c r="L23" s="1"/>
      <c r="M23" s="1"/>
      <c r="N23" s="1">
        <v>1</v>
      </c>
      <c r="O23" s="2" t="s">
        <v>1</v>
      </c>
      <c r="P23" s="2" t="s">
        <v>59</v>
      </c>
      <c r="Q23" s="2" t="s">
        <v>60</v>
      </c>
      <c r="R23" s="3">
        <v>49</v>
      </c>
      <c r="S23" s="3">
        <v>49</v>
      </c>
      <c r="T23" s="1" t="e">
        <f>(P23+P24)/2</f>
        <v>#VALUE!</v>
      </c>
    </row>
    <row r="24" spans="1:20" ht="14.25" customHeight="1" x14ac:dyDescent="0.2">
      <c r="A24" s="4">
        <v>21</v>
      </c>
      <c r="B24" s="8">
        <v>34.5</v>
      </c>
      <c r="C24" s="7" t="s">
        <v>61</v>
      </c>
      <c r="D24" s="5">
        <v>2</v>
      </c>
      <c r="E24" s="5">
        <v>0</v>
      </c>
      <c r="F24" s="5">
        <v>2.3758439999999998</v>
      </c>
      <c r="G24" s="5">
        <v>0</v>
      </c>
      <c r="H24" s="5">
        <v>0</v>
      </c>
      <c r="I24" s="6">
        <v>6.2367176759999996</v>
      </c>
      <c r="L24" s="1"/>
      <c r="M24" s="1"/>
      <c r="N24" s="1">
        <v>1</v>
      </c>
      <c r="O24" s="2" t="s">
        <v>1</v>
      </c>
      <c r="P24" s="2" t="s">
        <v>62</v>
      </c>
      <c r="Q24" s="2" t="s">
        <v>63</v>
      </c>
      <c r="R24" s="3">
        <v>50</v>
      </c>
      <c r="S24" s="3">
        <v>50</v>
      </c>
      <c r="T24" s="1" t="e">
        <f>(P25+P26)/2</f>
        <v>#VALUE!</v>
      </c>
    </row>
    <row r="25" spans="1:20" ht="14.25" customHeight="1" x14ac:dyDescent="0.2">
      <c r="A25" s="7">
        <v>22</v>
      </c>
      <c r="B25" s="8">
        <v>34.6</v>
      </c>
      <c r="C25" s="7" t="s">
        <v>61</v>
      </c>
      <c r="D25" s="5">
        <v>2</v>
      </c>
      <c r="E25" s="5">
        <v>0</v>
      </c>
      <c r="F25" s="5">
        <v>2.3758439999999998</v>
      </c>
      <c r="G25" s="5">
        <v>0</v>
      </c>
      <c r="H25" s="5">
        <v>0</v>
      </c>
      <c r="I25" s="12">
        <v>6.2266599999999999</v>
      </c>
      <c r="L25" s="1"/>
      <c r="M25" s="1"/>
      <c r="N25" s="1">
        <v>1</v>
      </c>
      <c r="O25" s="2" t="s">
        <v>1</v>
      </c>
      <c r="P25" s="2" t="s">
        <v>64</v>
      </c>
      <c r="Q25" s="2" t="s">
        <v>65</v>
      </c>
      <c r="R25" s="3">
        <v>51</v>
      </c>
      <c r="S25" s="3">
        <v>51</v>
      </c>
      <c r="T25" s="1" t="e">
        <f>(P27+P28)/2</f>
        <v>#VALUE!</v>
      </c>
    </row>
    <row r="26" spans="1:20" ht="14.25" customHeight="1" x14ac:dyDescent="0.2">
      <c r="A26" s="4">
        <v>23</v>
      </c>
      <c r="B26" s="8">
        <v>34.9</v>
      </c>
      <c r="C26" s="7" t="s">
        <v>66</v>
      </c>
      <c r="D26" s="5">
        <v>2</v>
      </c>
      <c r="E26" s="5">
        <v>0</v>
      </c>
      <c r="F26" s="5">
        <v>2.3758439999999998</v>
      </c>
      <c r="G26" s="5">
        <v>0</v>
      </c>
      <c r="H26" s="5">
        <v>0</v>
      </c>
      <c r="I26" s="14">
        <v>6.2174024240000003</v>
      </c>
      <c r="L26" s="1"/>
      <c r="M26" s="1"/>
      <c r="N26" s="1">
        <v>1</v>
      </c>
      <c r="O26" s="2" t="s">
        <v>1</v>
      </c>
      <c r="P26" s="2" t="s">
        <v>67</v>
      </c>
      <c r="Q26" s="2" t="s">
        <v>68</v>
      </c>
      <c r="R26" s="3">
        <v>52</v>
      </c>
      <c r="S26" s="3">
        <v>52</v>
      </c>
      <c r="T26" s="1" t="e">
        <f>(P29+P30)/2</f>
        <v>#VALUE!</v>
      </c>
    </row>
    <row r="27" spans="1:20" ht="14.25" customHeight="1" x14ac:dyDescent="0.2">
      <c r="A27" s="4">
        <v>24</v>
      </c>
      <c r="B27" s="8">
        <v>35.1</v>
      </c>
      <c r="C27" s="7" t="s">
        <v>66</v>
      </c>
      <c r="D27" s="5">
        <v>2</v>
      </c>
      <c r="E27" s="5">
        <v>0</v>
      </c>
      <c r="F27" s="5">
        <v>2.3758439999999998</v>
      </c>
      <c r="G27" s="5">
        <v>0</v>
      </c>
      <c r="H27" s="5">
        <v>0</v>
      </c>
      <c r="I27" s="14">
        <v>6.2082448479999996</v>
      </c>
      <c r="L27" s="1"/>
      <c r="M27" s="1"/>
      <c r="N27" s="1">
        <v>1</v>
      </c>
      <c r="O27" s="2" t="s">
        <v>1</v>
      </c>
      <c r="P27" s="2" t="s">
        <v>69</v>
      </c>
      <c r="Q27" s="2" t="s">
        <v>70</v>
      </c>
      <c r="R27" s="3">
        <v>53</v>
      </c>
      <c r="S27" s="3">
        <v>53</v>
      </c>
      <c r="T27" s="1" t="e">
        <f>(P27+P28)/2</f>
        <v>#VALUE!</v>
      </c>
    </row>
    <row r="28" spans="1:20" ht="14.25" customHeight="1" x14ac:dyDescent="0.2">
      <c r="A28" s="7">
        <v>25</v>
      </c>
      <c r="B28" s="16">
        <v>35</v>
      </c>
      <c r="C28" s="7" t="s">
        <v>4</v>
      </c>
      <c r="D28" s="5">
        <v>2</v>
      </c>
      <c r="E28" s="5">
        <v>0</v>
      </c>
      <c r="F28" s="5">
        <v>2.3758439999999998</v>
      </c>
      <c r="G28" s="5">
        <v>0</v>
      </c>
      <c r="H28" s="5">
        <v>0</v>
      </c>
      <c r="I28" s="14">
        <v>6.2990872729999996</v>
      </c>
      <c r="L28" s="1"/>
      <c r="M28" s="1"/>
      <c r="N28" s="1">
        <v>1</v>
      </c>
      <c r="O28" s="2" t="s">
        <v>1</v>
      </c>
      <c r="P28" s="2" t="s">
        <v>17</v>
      </c>
      <c r="Q28" s="2" t="s">
        <v>71</v>
      </c>
      <c r="R28" s="3">
        <v>54</v>
      </c>
      <c r="S28" s="3">
        <v>54</v>
      </c>
      <c r="T28" s="1" t="e">
        <f>(P29+P30)/2</f>
        <v>#VALUE!</v>
      </c>
    </row>
    <row r="29" spans="1:20" ht="14.25" customHeight="1" x14ac:dyDescent="0.2">
      <c r="A29" s="4">
        <v>26</v>
      </c>
      <c r="B29" s="8">
        <v>34.9</v>
      </c>
      <c r="C29" s="7" t="s">
        <v>4</v>
      </c>
      <c r="D29" s="5">
        <v>2</v>
      </c>
      <c r="E29" s="5">
        <v>0</v>
      </c>
      <c r="F29" s="5">
        <v>2.3758439999999998</v>
      </c>
      <c r="G29" s="5">
        <v>0</v>
      </c>
      <c r="H29" s="5">
        <v>0</v>
      </c>
      <c r="I29" s="14">
        <v>6.2899296969999998</v>
      </c>
      <c r="L29" s="1"/>
      <c r="M29" s="1"/>
      <c r="N29" s="1">
        <v>1</v>
      </c>
      <c r="O29" s="2" t="s">
        <v>1</v>
      </c>
      <c r="P29" s="2" t="s">
        <v>72</v>
      </c>
      <c r="Q29" s="2" t="s">
        <v>73</v>
      </c>
      <c r="R29" s="3">
        <v>55</v>
      </c>
      <c r="S29" s="3">
        <v>55</v>
      </c>
      <c r="T29" s="1" t="e">
        <f>(P31+P32)/2</f>
        <v>#VALUE!</v>
      </c>
    </row>
    <row r="30" spans="1:20" ht="14.25" customHeight="1" x14ac:dyDescent="0.2">
      <c r="A30" s="4">
        <v>27</v>
      </c>
      <c r="B30" s="8">
        <v>34.700000000000003</v>
      </c>
      <c r="C30" s="7" t="s">
        <v>19</v>
      </c>
      <c r="D30" s="5">
        <v>2</v>
      </c>
      <c r="E30" s="5">
        <v>0</v>
      </c>
      <c r="F30" s="5">
        <v>2.3758439999999998</v>
      </c>
      <c r="G30" s="5">
        <v>0</v>
      </c>
      <c r="H30" s="5">
        <v>0</v>
      </c>
      <c r="I30" s="14">
        <v>6.2807722220000004</v>
      </c>
      <c r="L30" s="1"/>
      <c r="M30" s="1"/>
      <c r="N30" s="1">
        <v>1</v>
      </c>
      <c r="O30" s="2" t="s">
        <v>1</v>
      </c>
      <c r="P30" s="2" t="s">
        <v>74</v>
      </c>
      <c r="Q30" s="2" t="s">
        <v>75</v>
      </c>
      <c r="R30" s="3">
        <v>56</v>
      </c>
      <c r="S30" s="3">
        <v>56</v>
      </c>
      <c r="T30" s="1" t="e">
        <f>(P33+P34)/2</f>
        <v>#VALUE!</v>
      </c>
    </row>
    <row r="31" spans="1:20" ht="14.25" customHeight="1" x14ac:dyDescent="0.2">
      <c r="A31" s="7">
        <v>28</v>
      </c>
      <c r="B31" s="8">
        <v>34.5</v>
      </c>
      <c r="C31" s="7" t="s">
        <v>19</v>
      </c>
      <c r="D31" s="5">
        <v>2</v>
      </c>
      <c r="E31" s="5">
        <v>0</v>
      </c>
      <c r="F31" s="5">
        <v>2.3758439999999998</v>
      </c>
      <c r="G31" s="5">
        <v>0</v>
      </c>
      <c r="H31" s="5">
        <v>0</v>
      </c>
      <c r="I31" s="14">
        <v>6.2726246459999997</v>
      </c>
      <c r="L31" s="1"/>
      <c r="M31" s="1"/>
      <c r="N31" s="1">
        <v>1</v>
      </c>
      <c r="O31" s="2" t="s">
        <v>1</v>
      </c>
      <c r="P31" s="2" t="s">
        <v>76</v>
      </c>
      <c r="Q31" s="2" t="s">
        <v>77</v>
      </c>
      <c r="R31" s="3">
        <v>57</v>
      </c>
      <c r="S31" s="3">
        <v>57</v>
      </c>
      <c r="T31" s="1" t="e">
        <f>(P31+P32)/2</f>
        <v>#VALUE!</v>
      </c>
    </row>
    <row r="32" spans="1:20" ht="14.25" customHeight="1" x14ac:dyDescent="0.2">
      <c r="A32" s="4">
        <v>29</v>
      </c>
      <c r="B32" s="8">
        <v>34.6</v>
      </c>
      <c r="C32" s="7" t="s">
        <v>15</v>
      </c>
      <c r="D32" s="5">
        <v>2</v>
      </c>
      <c r="E32" s="5">
        <v>0</v>
      </c>
      <c r="F32" s="5">
        <v>2.3758439999999998</v>
      </c>
      <c r="G32" s="5">
        <v>0</v>
      </c>
      <c r="H32" s="5">
        <v>0</v>
      </c>
      <c r="I32" s="14">
        <v>6.2624669700000002</v>
      </c>
      <c r="L32" s="1"/>
      <c r="M32" s="1"/>
      <c r="N32" s="1">
        <v>1</v>
      </c>
      <c r="O32" s="2" t="s">
        <v>1</v>
      </c>
      <c r="P32" s="2" t="s">
        <v>78</v>
      </c>
      <c r="Q32" s="2" t="s">
        <v>79</v>
      </c>
      <c r="R32" s="3">
        <v>58</v>
      </c>
      <c r="S32" s="3">
        <v>58</v>
      </c>
      <c r="T32" s="1" t="e">
        <f>(P33+P34)/2</f>
        <v>#VALUE!</v>
      </c>
    </row>
    <row r="33" spans="1:20" ht="14.25" customHeight="1" x14ac:dyDescent="0.2">
      <c r="A33" s="4">
        <v>30</v>
      </c>
      <c r="B33" s="8">
        <v>34.5</v>
      </c>
      <c r="C33" s="7" t="s">
        <v>15</v>
      </c>
      <c r="D33" s="5">
        <v>2</v>
      </c>
      <c r="E33" s="5">
        <v>0</v>
      </c>
      <c r="F33" s="5">
        <v>2.3758439999999998</v>
      </c>
      <c r="G33" s="5">
        <v>0</v>
      </c>
      <c r="H33" s="5">
        <v>0</v>
      </c>
      <c r="I33" s="14">
        <v>6.2632993939999997</v>
      </c>
      <c r="L33" s="1"/>
      <c r="M33" s="1"/>
      <c r="N33" s="1">
        <v>1</v>
      </c>
      <c r="O33" s="2" t="s">
        <v>1</v>
      </c>
      <c r="P33" s="2" t="s">
        <v>78</v>
      </c>
      <c r="Q33" s="2" t="s">
        <v>80</v>
      </c>
      <c r="R33" s="3">
        <v>59</v>
      </c>
      <c r="S33" s="3">
        <v>59</v>
      </c>
      <c r="T33" s="1" t="e">
        <f>(P35+P36)/2</f>
        <v>#VALUE!</v>
      </c>
    </row>
    <row r="34" spans="1:20" ht="14.25" customHeight="1" x14ac:dyDescent="0.2">
      <c r="A34" s="7">
        <v>31</v>
      </c>
      <c r="B34" s="8">
        <v>34.4</v>
      </c>
      <c r="C34" s="7" t="s">
        <v>22</v>
      </c>
      <c r="D34" s="5">
        <v>2</v>
      </c>
      <c r="E34" s="5">
        <v>0</v>
      </c>
      <c r="F34" s="5">
        <v>2.3758439999999998</v>
      </c>
      <c r="G34" s="5">
        <v>0</v>
      </c>
      <c r="H34" s="5">
        <v>0</v>
      </c>
      <c r="I34" s="6">
        <v>6.244242828</v>
      </c>
      <c r="L34" s="1"/>
      <c r="M34" s="1"/>
      <c r="N34" s="1">
        <v>1</v>
      </c>
      <c r="O34" s="2" t="s">
        <v>1</v>
      </c>
      <c r="P34" s="2" t="s">
        <v>81</v>
      </c>
      <c r="Q34" s="2" t="s">
        <v>82</v>
      </c>
      <c r="R34" s="3">
        <v>60</v>
      </c>
      <c r="S34" s="3">
        <v>60</v>
      </c>
      <c r="T34" s="1" t="e">
        <f>(P37+P38)/2</f>
        <v>#VALUE!</v>
      </c>
    </row>
    <row r="35" spans="1:20" ht="14.25" customHeight="1" x14ac:dyDescent="0.2">
      <c r="A35" s="4">
        <v>32</v>
      </c>
      <c r="B35" s="8">
        <v>34.4</v>
      </c>
      <c r="C35" s="7" t="s">
        <v>22</v>
      </c>
      <c r="D35" s="5">
        <v>2</v>
      </c>
      <c r="E35" s="5">
        <v>0</v>
      </c>
      <c r="F35" s="5">
        <v>2.3758439999999998</v>
      </c>
      <c r="G35" s="5">
        <v>0</v>
      </c>
      <c r="H35" s="5">
        <v>0</v>
      </c>
      <c r="I35" s="12">
        <v>6.2349842420000003</v>
      </c>
      <c r="L35" s="1"/>
      <c r="M35" s="1"/>
      <c r="N35" s="1">
        <v>1</v>
      </c>
      <c r="O35" s="2" t="s">
        <v>1</v>
      </c>
      <c r="P35" s="2" t="s">
        <v>81</v>
      </c>
      <c r="Q35" s="2" t="s">
        <v>83</v>
      </c>
      <c r="R35" s="3">
        <v>61</v>
      </c>
      <c r="S35" s="3">
        <v>61</v>
      </c>
      <c r="T35" s="1" t="e">
        <f>(P35+P36)/2</f>
        <v>#VALUE!</v>
      </c>
    </row>
    <row r="36" spans="1:20" ht="14.25" customHeight="1" x14ac:dyDescent="0.2">
      <c r="A36" s="4">
        <v>33</v>
      </c>
      <c r="B36" s="8">
        <v>34.299999999999997</v>
      </c>
      <c r="C36" s="7" t="s">
        <v>31</v>
      </c>
      <c r="D36" s="5">
        <v>2</v>
      </c>
      <c r="E36" s="5">
        <v>0</v>
      </c>
      <c r="F36" s="5">
        <v>2.3758439999999998</v>
      </c>
      <c r="G36" s="5">
        <v>0</v>
      </c>
      <c r="H36" s="5">
        <v>0</v>
      </c>
      <c r="I36" s="14">
        <v>6.1268266669999996</v>
      </c>
      <c r="L36" s="1"/>
      <c r="M36" s="1"/>
      <c r="N36" s="1">
        <v>1</v>
      </c>
      <c r="O36" s="2" t="s">
        <v>1</v>
      </c>
      <c r="P36" s="2" t="s">
        <v>84</v>
      </c>
      <c r="Q36" s="2" t="s">
        <v>85</v>
      </c>
      <c r="R36" s="3">
        <v>62</v>
      </c>
      <c r="S36" s="3">
        <v>62</v>
      </c>
      <c r="T36" s="1" t="e">
        <f>(P37+P38)/2</f>
        <v>#VALUE!</v>
      </c>
    </row>
    <row r="37" spans="1:20" ht="14.25" customHeight="1" x14ac:dyDescent="0.2">
      <c r="A37" s="7">
        <v>34</v>
      </c>
      <c r="B37" s="8">
        <v>34.200000000000003</v>
      </c>
      <c r="C37" s="7" t="s">
        <v>31</v>
      </c>
      <c r="D37" s="5">
        <v>2</v>
      </c>
      <c r="E37" s="5">
        <v>0</v>
      </c>
      <c r="F37" s="5">
        <v>2.3758439999999998</v>
      </c>
      <c r="G37" s="5">
        <v>0</v>
      </c>
      <c r="H37" s="5">
        <v>0</v>
      </c>
      <c r="I37" s="14">
        <v>6.216669091</v>
      </c>
      <c r="L37" s="1"/>
      <c r="M37" s="1"/>
      <c r="N37" s="1">
        <v>1</v>
      </c>
      <c r="O37" s="2" t="s">
        <v>1</v>
      </c>
      <c r="P37" s="2" t="s">
        <v>86</v>
      </c>
      <c r="Q37" s="2" t="s">
        <v>87</v>
      </c>
      <c r="R37" s="3">
        <v>63</v>
      </c>
      <c r="S37" s="3">
        <v>63</v>
      </c>
      <c r="T37" s="1" t="e">
        <f>(P39+P40)/2</f>
        <v>#VALUE!</v>
      </c>
    </row>
    <row r="38" spans="1:20" ht="14.25" customHeight="1" x14ac:dyDescent="0.2">
      <c r="A38" s="4">
        <v>35</v>
      </c>
      <c r="B38" s="8">
        <v>34.1</v>
      </c>
      <c r="C38" s="7" t="s">
        <v>37</v>
      </c>
      <c r="D38" s="5">
        <v>2</v>
      </c>
      <c r="E38" s="5">
        <v>0</v>
      </c>
      <c r="F38" s="5">
        <v>2.3758439999999998</v>
      </c>
      <c r="G38" s="5">
        <v>0</v>
      </c>
      <c r="H38" s="5">
        <v>0</v>
      </c>
      <c r="I38" s="14">
        <v>6.2076116160000003</v>
      </c>
      <c r="L38" s="1"/>
      <c r="M38" s="1"/>
      <c r="N38" s="1">
        <v>1</v>
      </c>
      <c r="O38" s="2" t="s">
        <v>1</v>
      </c>
      <c r="P38" s="2" t="s">
        <v>88</v>
      </c>
      <c r="Q38" s="2" t="s">
        <v>89</v>
      </c>
      <c r="R38" s="3">
        <v>64</v>
      </c>
      <c r="S38" s="3">
        <v>64</v>
      </c>
      <c r="T38" s="1" t="e">
        <f>(P41+P42)/2</f>
        <v>#VALUE!</v>
      </c>
    </row>
    <row r="39" spans="1:20" ht="14.25" customHeight="1" x14ac:dyDescent="0.2">
      <c r="A39" s="4">
        <v>36</v>
      </c>
      <c r="B39" s="8">
        <v>33.700000000000003</v>
      </c>
      <c r="C39" s="7" t="s">
        <v>37</v>
      </c>
      <c r="D39" s="5">
        <v>2</v>
      </c>
      <c r="E39" s="5">
        <v>0</v>
      </c>
      <c r="F39" s="5">
        <v>2.3758439999999998</v>
      </c>
      <c r="G39" s="5">
        <v>0</v>
      </c>
      <c r="H39" s="5">
        <v>0</v>
      </c>
      <c r="I39" s="14">
        <v>6.2982629289999998</v>
      </c>
      <c r="L39" s="1"/>
      <c r="M39" s="1"/>
      <c r="N39" s="1">
        <v>1</v>
      </c>
      <c r="O39" s="2" t="s">
        <v>1</v>
      </c>
      <c r="P39" s="2" t="s">
        <v>90</v>
      </c>
      <c r="Q39" s="2" t="s">
        <v>91</v>
      </c>
      <c r="R39" s="3">
        <v>65</v>
      </c>
      <c r="S39" s="3">
        <v>65</v>
      </c>
      <c r="T39" s="1" t="e">
        <f>(P39+P40)/2</f>
        <v>#VALUE!</v>
      </c>
    </row>
    <row r="40" spans="1:20" ht="14.25" customHeight="1" x14ac:dyDescent="0.2">
      <c r="A40" s="7">
        <v>37</v>
      </c>
      <c r="B40" s="8">
        <v>33.4</v>
      </c>
      <c r="C40" s="7" t="s">
        <v>42</v>
      </c>
      <c r="D40" s="5">
        <v>2</v>
      </c>
      <c r="E40" s="5">
        <v>0</v>
      </c>
      <c r="F40" s="5">
        <v>2.3758439999999998</v>
      </c>
      <c r="G40" s="5">
        <v>0</v>
      </c>
      <c r="H40" s="5">
        <v>0</v>
      </c>
      <c r="I40" s="14">
        <v>6.2891962640000001</v>
      </c>
      <c r="L40" s="1"/>
      <c r="M40" s="1"/>
      <c r="N40" s="1">
        <v>1</v>
      </c>
      <c r="O40" s="2" t="s">
        <v>1</v>
      </c>
      <c r="P40" s="2" t="s">
        <v>92</v>
      </c>
      <c r="Q40" s="2" t="s">
        <v>93</v>
      </c>
      <c r="R40" s="3">
        <v>66</v>
      </c>
      <c r="S40" s="3">
        <v>66</v>
      </c>
      <c r="T40" s="1" t="e">
        <f>(P41+P42)/2</f>
        <v>#VALUE!</v>
      </c>
    </row>
    <row r="41" spans="1:20" ht="14.25" customHeight="1" x14ac:dyDescent="0.2">
      <c r="A41" s="4">
        <v>38</v>
      </c>
      <c r="B41" s="8">
        <v>32.6</v>
      </c>
      <c r="C41" s="7" t="s">
        <v>42</v>
      </c>
      <c r="D41" s="5">
        <v>2</v>
      </c>
      <c r="E41" s="5">
        <v>0</v>
      </c>
      <c r="F41" s="5">
        <v>2.3758439999999998</v>
      </c>
      <c r="G41" s="5">
        <v>0</v>
      </c>
      <c r="H41" s="5">
        <v>0</v>
      </c>
      <c r="I41" s="14">
        <v>6.2822287880000003</v>
      </c>
      <c r="L41" s="1"/>
      <c r="M41" s="1"/>
      <c r="N41" s="1">
        <v>1</v>
      </c>
      <c r="O41" s="2" t="s">
        <v>1</v>
      </c>
      <c r="P41" s="2" t="s">
        <v>94</v>
      </c>
      <c r="Q41" s="2" t="s">
        <v>95</v>
      </c>
      <c r="R41" s="3">
        <v>67</v>
      </c>
      <c r="S41" s="3">
        <v>67</v>
      </c>
      <c r="T41" s="1" t="e">
        <f>(P43+P44)/2</f>
        <v>#VALUE!</v>
      </c>
    </row>
    <row r="42" spans="1:20" ht="14.25" customHeight="1" x14ac:dyDescent="0.2">
      <c r="A42" s="4">
        <v>39</v>
      </c>
      <c r="B42" s="8">
        <v>32.200000000000003</v>
      </c>
      <c r="C42" s="7" t="s">
        <v>46</v>
      </c>
      <c r="D42" s="5">
        <v>2</v>
      </c>
      <c r="E42" s="5">
        <v>0</v>
      </c>
      <c r="F42" s="5">
        <v>2.3758439999999998</v>
      </c>
      <c r="G42" s="5">
        <v>0</v>
      </c>
      <c r="H42" s="5">
        <v>0</v>
      </c>
      <c r="I42" s="14">
        <v>6.2728812119999997</v>
      </c>
      <c r="L42" s="1"/>
      <c r="M42" s="1"/>
      <c r="N42" s="1">
        <v>1</v>
      </c>
      <c r="O42" s="2" t="s">
        <v>1</v>
      </c>
      <c r="P42" s="2" t="s">
        <v>96</v>
      </c>
      <c r="Q42" s="2" t="s">
        <v>97</v>
      </c>
      <c r="R42" s="3">
        <v>68</v>
      </c>
      <c r="S42" s="3">
        <v>68</v>
      </c>
      <c r="T42" s="1" t="e">
        <f>(P45+P46)/2</f>
        <v>#VALUE!</v>
      </c>
    </row>
    <row r="43" spans="1:20" ht="14.25" customHeight="1" x14ac:dyDescent="0.2">
      <c r="A43" s="7">
        <v>40</v>
      </c>
      <c r="B43" s="16">
        <v>32</v>
      </c>
      <c r="C43" s="7" t="s">
        <v>46</v>
      </c>
      <c r="D43" s="5">
        <v>2</v>
      </c>
      <c r="E43" s="5">
        <v>0</v>
      </c>
      <c r="F43" s="5">
        <v>2.3758439999999998</v>
      </c>
      <c r="G43" s="5">
        <v>0</v>
      </c>
      <c r="H43" s="5">
        <v>0</v>
      </c>
      <c r="I43" s="14">
        <v>6.2617226260000001</v>
      </c>
      <c r="L43" s="1"/>
      <c r="M43" s="1"/>
      <c r="N43" s="1">
        <v>1</v>
      </c>
      <c r="O43" s="2" t="s">
        <v>1</v>
      </c>
      <c r="P43" s="2" t="s">
        <v>98</v>
      </c>
      <c r="Q43" s="2" t="s">
        <v>99</v>
      </c>
      <c r="R43" s="3">
        <v>69</v>
      </c>
      <c r="S43" s="3">
        <v>69</v>
      </c>
      <c r="T43" s="1" t="e">
        <f>(P43+P44)/2</f>
        <v>#VALUE!</v>
      </c>
    </row>
    <row r="44" spans="1:20" ht="14.25" customHeight="1" x14ac:dyDescent="0.2">
      <c r="A44" s="4">
        <v>41</v>
      </c>
      <c r="B44" s="16">
        <v>32</v>
      </c>
      <c r="C44" s="7" t="s">
        <v>48</v>
      </c>
      <c r="D44" s="5">
        <v>2</v>
      </c>
      <c r="E44" s="5">
        <v>0</v>
      </c>
      <c r="F44" s="5">
        <v>2.3758439999999998</v>
      </c>
      <c r="G44" s="5">
        <v>0</v>
      </c>
      <c r="H44" s="5">
        <v>0</v>
      </c>
      <c r="I44" s="6">
        <v>6.2626662609999997</v>
      </c>
      <c r="L44" s="1"/>
      <c r="M44" s="1"/>
      <c r="N44" s="1">
        <v>1</v>
      </c>
      <c r="O44" s="2" t="s">
        <v>1</v>
      </c>
      <c r="P44" s="2" t="s">
        <v>100</v>
      </c>
      <c r="Q44" s="2" t="s">
        <v>101</v>
      </c>
      <c r="R44" s="3">
        <v>70</v>
      </c>
      <c r="S44" s="3">
        <v>70</v>
      </c>
      <c r="T44" s="1" t="e">
        <f>(P45+P46)/2</f>
        <v>#VALUE!</v>
      </c>
    </row>
    <row r="45" spans="1:20" ht="14.25" customHeight="1" x14ac:dyDescent="0.2">
      <c r="A45" s="4">
        <v>42</v>
      </c>
      <c r="B45" s="8">
        <v>31.6</v>
      </c>
      <c r="C45" s="7" t="s">
        <v>48</v>
      </c>
      <c r="D45" s="5">
        <v>2</v>
      </c>
      <c r="E45" s="5">
        <v>0</v>
      </c>
      <c r="F45" s="5">
        <v>2.3758439999999998</v>
      </c>
      <c r="G45" s="5">
        <v>0</v>
      </c>
      <c r="H45" s="5">
        <v>0</v>
      </c>
      <c r="I45" s="12">
        <v>6.2424284859999997</v>
      </c>
      <c r="L45" s="1"/>
      <c r="M45" s="1"/>
      <c r="N45" s="1">
        <v>1</v>
      </c>
      <c r="O45" s="2" t="s">
        <v>1</v>
      </c>
      <c r="P45" s="2" t="s">
        <v>100</v>
      </c>
      <c r="Q45" s="2" t="s">
        <v>102</v>
      </c>
      <c r="R45" s="3">
        <v>71</v>
      </c>
      <c r="S45" s="3">
        <v>71</v>
      </c>
      <c r="T45" s="1" t="e">
        <f>(P47+P48)/2</f>
        <v>#VALUE!</v>
      </c>
    </row>
    <row r="46" spans="1:20" ht="14.25" customHeight="1" x14ac:dyDescent="0.2">
      <c r="A46" s="7">
        <v>43</v>
      </c>
      <c r="B46" s="8">
        <v>31.2</v>
      </c>
      <c r="C46" s="7" t="s">
        <v>29</v>
      </c>
      <c r="D46" s="5">
        <v>2</v>
      </c>
      <c r="E46" s="5">
        <v>0</v>
      </c>
      <c r="F46" s="5">
        <v>2.3758439999999998</v>
      </c>
      <c r="G46" s="5">
        <v>0</v>
      </c>
      <c r="H46" s="5">
        <v>0</v>
      </c>
      <c r="I46" s="14">
        <v>6.224262929</v>
      </c>
      <c r="L46" s="1"/>
      <c r="M46" s="1"/>
      <c r="N46" s="1">
        <v>1</v>
      </c>
      <c r="O46" s="2" t="s">
        <v>1</v>
      </c>
      <c r="P46" s="2" t="s">
        <v>103</v>
      </c>
      <c r="Q46" s="2" t="s">
        <v>104</v>
      </c>
      <c r="R46" s="3">
        <v>72</v>
      </c>
      <c r="S46" s="3">
        <v>72</v>
      </c>
      <c r="T46" s="1" t="e">
        <f>(P49+P50)/2</f>
        <v>#VALUE!</v>
      </c>
    </row>
    <row r="47" spans="1:20" ht="14.25" customHeight="1" x14ac:dyDescent="0.2">
      <c r="A47" s="4">
        <v>44</v>
      </c>
      <c r="B47" s="8">
        <v>31.1</v>
      </c>
      <c r="C47" s="7" t="s">
        <v>29</v>
      </c>
      <c r="D47" s="5">
        <v>2</v>
      </c>
      <c r="E47" s="5">
        <v>0</v>
      </c>
      <c r="F47" s="5">
        <v>2.3758439999999998</v>
      </c>
      <c r="G47" s="5">
        <v>0</v>
      </c>
      <c r="H47" s="5">
        <v>0</v>
      </c>
      <c r="I47" s="14">
        <v>6.2262922219999997</v>
      </c>
      <c r="L47" s="1"/>
      <c r="M47" s="1"/>
      <c r="N47" s="1">
        <v>1</v>
      </c>
      <c r="O47" s="2" t="s">
        <v>1</v>
      </c>
      <c r="P47" s="2" t="s">
        <v>105</v>
      </c>
      <c r="Q47" s="2" t="s">
        <v>106</v>
      </c>
      <c r="R47" s="3">
        <v>73</v>
      </c>
    </row>
    <row r="48" spans="1:20" ht="14.25" customHeight="1" x14ac:dyDescent="0.2">
      <c r="A48" s="4">
        <v>45</v>
      </c>
      <c r="B48" s="8">
        <v>30.5</v>
      </c>
      <c r="C48" s="7" t="s">
        <v>55</v>
      </c>
      <c r="D48" s="5">
        <v>2</v>
      </c>
      <c r="E48" s="5">
        <v>0</v>
      </c>
      <c r="F48" s="5">
        <v>2.3758439999999998</v>
      </c>
      <c r="G48" s="5">
        <v>0</v>
      </c>
      <c r="H48" s="5">
        <v>0</v>
      </c>
      <c r="I48" s="14">
        <v>6.2169267680000004</v>
      </c>
      <c r="L48" s="1"/>
      <c r="M48" s="1"/>
      <c r="N48" s="1">
        <v>1</v>
      </c>
      <c r="O48" s="2" t="s">
        <v>1</v>
      </c>
      <c r="P48" s="2" t="s">
        <v>107</v>
      </c>
      <c r="Q48" s="2" t="s">
        <v>108</v>
      </c>
      <c r="R48" s="3">
        <v>74</v>
      </c>
    </row>
    <row r="49" spans="1:18" ht="14.25" customHeight="1" x14ac:dyDescent="0.2">
      <c r="A49" s="7">
        <v>46</v>
      </c>
      <c r="B49" s="8">
        <v>30.3</v>
      </c>
      <c r="C49" s="7" t="s">
        <v>55</v>
      </c>
      <c r="D49" s="5">
        <v>2</v>
      </c>
      <c r="E49" s="5">
        <v>0</v>
      </c>
      <c r="F49" s="5">
        <v>2.3758439999999998</v>
      </c>
      <c r="G49" s="5">
        <v>0</v>
      </c>
      <c r="H49" s="5">
        <v>0</v>
      </c>
      <c r="I49" s="14">
        <v>6.2067781819999999</v>
      </c>
      <c r="L49" s="1"/>
      <c r="M49" s="1"/>
      <c r="N49" s="1">
        <v>1</v>
      </c>
      <c r="O49" s="2" t="s">
        <v>1</v>
      </c>
      <c r="P49" s="2" t="s">
        <v>109</v>
      </c>
      <c r="Q49" s="2" t="s">
        <v>110</v>
      </c>
      <c r="R49" s="3">
        <v>75</v>
      </c>
    </row>
    <row r="50" spans="1:18" ht="14.25" customHeight="1" x14ac:dyDescent="0.2">
      <c r="A50" s="4">
        <v>47</v>
      </c>
      <c r="B50" s="8">
        <v>30.1</v>
      </c>
      <c r="C50" s="7" t="s">
        <v>62</v>
      </c>
      <c r="D50" s="5">
        <v>2</v>
      </c>
      <c r="E50" s="5">
        <v>0</v>
      </c>
      <c r="F50" s="5">
        <v>2.3758439999999998</v>
      </c>
      <c r="G50" s="5">
        <v>0</v>
      </c>
      <c r="H50" s="5">
        <v>0</v>
      </c>
      <c r="I50" s="14">
        <v>6.4476206060000001</v>
      </c>
      <c r="L50" s="1"/>
      <c r="M50" s="1"/>
      <c r="N50" s="1">
        <v>1</v>
      </c>
      <c r="O50" s="2" t="s">
        <v>1</v>
      </c>
      <c r="P50" s="2" t="s">
        <v>111</v>
      </c>
      <c r="Q50" s="2" t="s">
        <v>112</v>
      </c>
      <c r="R50" s="3">
        <v>76</v>
      </c>
    </row>
    <row r="51" spans="1:18" ht="14.25" customHeight="1" x14ac:dyDescent="0.2">
      <c r="A51" s="4">
        <v>48</v>
      </c>
      <c r="B51" s="8">
        <v>29.5</v>
      </c>
      <c r="C51" s="7" t="s">
        <v>62</v>
      </c>
      <c r="D51" s="5">
        <v>2</v>
      </c>
      <c r="E51" s="5">
        <v>0</v>
      </c>
      <c r="F51" s="5">
        <v>2.3758439999999998</v>
      </c>
      <c r="G51" s="5">
        <v>0</v>
      </c>
      <c r="H51" s="5">
        <v>0</v>
      </c>
      <c r="I51" s="14">
        <v>6.4886630299999997</v>
      </c>
      <c r="L51" s="1"/>
      <c r="M51" s="1"/>
      <c r="N51" s="1">
        <v>1</v>
      </c>
      <c r="O51" s="2" t="s">
        <v>1</v>
      </c>
      <c r="P51" s="2" t="s">
        <v>113</v>
      </c>
      <c r="Q51" s="2" t="s">
        <v>114</v>
      </c>
      <c r="R51" s="3">
        <v>77</v>
      </c>
    </row>
    <row r="52" spans="1:18" ht="14.25" customHeight="1" x14ac:dyDescent="0.2">
      <c r="A52" s="7">
        <v>49</v>
      </c>
      <c r="B52" s="16">
        <v>29</v>
      </c>
      <c r="C52" s="7" t="s">
        <v>67</v>
      </c>
      <c r="D52" s="5">
        <v>2</v>
      </c>
      <c r="E52" s="5">
        <v>0</v>
      </c>
      <c r="F52" s="5">
        <v>2.3758439999999998</v>
      </c>
      <c r="G52" s="5">
        <v>0</v>
      </c>
      <c r="H52" s="5">
        <v>0</v>
      </c>
      <c r="I52" s="14">
        <v>6.4743066660000004</v>
      </c>
      <c r="L52" s="1"/>
      <c r="M52" s="1"/>
      <c r="N52" s="1">
        <v>1</v>
      </c>
      <c r="O52" s="2" t="s">
        <v>1</v>
      </c>
      <c r="P52" s="2" t="s">
        <v>115</v>
      </c>
      <c r="Q52" s="2" t="s">
        <v>116</v>
      </c>
      <c r="R52" s="3">
        <v>78</v>
      </c>
    </row>
    <row r="53" spans="1:18" ht="14.25" customHeight="1" x14ac:dyDescent="0.2">
      <c r="A53" s="4">
        <v>50</v>
      </c>
      <c r="B53" s="8">
        <v>28.7</v>
      </c>
      <c r="C53" s="7" t="s">
        <v>67</v>
      </c>
      <c r="D53" s="5">
        <v>2</v>
      </c>
      <c r="E53" s="5">
        <v>0</v>
      </c>
      <c r="F53" s="5">
        <v>2.3758439999999998</v>
      </c>
      <c r="G53" s="5">
        <v>0</v>
      </c>
      <c r="H53" s="5">
        <v>0</v>
      </c>
      <c r="I53" s="14">
        <v>6.4701678740000004</v>
      </c>
      <c r="L53" s="1"/>
      <c r="M53" s="1"/>
      <c r="N53" s="1">
        <v>1</v>
      </c>
      <c r="O53" s="2" t="s">
        <v>1</v>
      </c>
      <c r="P53" s="2" t="s">
        <v>117</v>
      </c>
      <c r="Q53" s="2" t="s">
        <v>118</v>
      </c>
      <c r="R53" s="3">
        <v>79</v>
      </c>
    </row>
    <row r="54" spans="1:18" ht="14.25" customHeight="1" x14ac:dyDescent="0.2">
      <c r="A54" s="4">
        <v>51</v>
      </c>
      <c r="B54" s="8">
        <v>28.3</v>
      </c>
      <c r="C54" s="7" t="s">
        <v>17</v>
      </c>
      <c r="D54" s="5">
        <v>2</v>
      </c>
      <c r="E54" s="5">
        <v>0</v>
      </c>
      <c r="F54" s="5">
        <v>2.3758439999999998</v>
      </c>
      <c r="G54" s="5">
        <v>0</v>
      </c>
      <c r="H54" s="5">
        <v>0</v>
      </c>
      <c r="I54" s="6">
        <v>6.4604403030000004</v>
      </c>
      <c r="L54" s="1"/>
      <c r="M54" s="1"/>
      <c r="N54" s="1">
        <v>1</v>
      </c>
      <c r="O54" s="2" t="s">
        <v>1</v>
      </c>
      <c r="P54" s="2" t="s">
        <v>119</v>
      </c>
      <c r="Q54" s="2" t="s">
        <v>120</v>
      </c>
      <c r="R54" s="3">
        <v>80</v>
      </c>
    </row>
    <row r="55" spans="1:18" ht="14.25" customHeight="1" x14ac:dyDescent="0.2">
      <c r="A55" s="7">
        <v>52</v>
      </c>
      <c r="B55" s="8">
        <v>27.5</v>
      </c>
      <c r="C55" s="7" t="s">
        <v>17</v>
      </c>
      <c r="D55" s="5">
        <v>2</v>
      </c>
      <c r="E55" s="5">
        <v>0</v>
      </c>
      <c r="F55" s="5">
        <v>2.3758439999999998</v>
      </c>
      <c r="G55" s="5">
        <v>0</v>
      </c>
      <c r="H55" s="5">
        <v>0</v>
      </c>
      <c r="I55" s="12">
        <v>6.461832727</v>
      </c>
      <c r="L55" s="1"/>
      <c r="M55" s="1"/>
      <c r="N55" s="1">
        <v>1</v>
      </c>
      <c r="O55" s="2" t="s">
        <v>1</v>
      </c>
      <c r="P55" s="2" t="s">
        <v>121</v>
      </c>
      <c r="Q55" s="2" t="s">
        <v>122</v>
      </c>
      <c r="R55" s="3">
        <v>81</v>
      </c>
    </row>
    <row r="56" spans="1:18" ht="14.25" customHeight="1" x14ac:dyDescent="0.2">
      <c r="A56" s="4">
        <v>53</v>
      </c>
      <c r="B56" s="16">
        <v>27</v>
      </c>
      <c r="C56" s="7" t="s">
        <v>74</v>
      </c>
      <c r="D56" s="5">
        <v>2</v>
      </c>
      <c r="E56" s="5">
        <v>0</v>
      </c>
      <c r="F56" s="5">
        <v>2.3758439999999998</v>
      </c>
      <c r="G56" s="5">
        <v>0</v>
      </c>
      <c r="H56" s="5">
        <v>0</v>
      </c>
      <c r="I56" s="14">
        <v>6.4626761620000002</v>
      </c>
      <c r="L56" s="1"/>
      <c r="M56" s="1"/>
      <c r="N56" s="1">
        <v>1</v>
      </c>
      <c r="O56" s="2" t="s">
        <v>1</v>
      </c>
      <c r="P56" s="2" t="s">
        <v>111</v>
      </c>
      <c r="Q56" s="2" t="s">
        <v>123</v>
      </c>
      <c r="R56" s="3">
        <v>82</v>
      </c>
    </row>
    <row r="57" spans="1:18" ht="14.25" customHeight="1" x14ac:dyDescent="0.2">
      <c r="A57" s="4">
        <v>54</v>
      </c>
      <c r="B57" s="8">
        <v>26.6</v>
      </c>
      <c r="C57" s="7" t="s">
        <v>74</v>
      </c>
      <c r="D57" s="5">
        <v>2</v>
      </c>
      <c r="E57" s="5">
        <v>0</v>
      </c>
      <c r="F57" s="5">
        <v>2.3758439999999998</v>
      </c>
      <c r="G57" s="5">
        <v>0</v>
      </c>
      <c r="H57" s="5">
        <v>0</v>
      </c>
      <c r="I57" s="14">
        <v>6.4336176759999999</v>
      </c>
      <c r="L57" s="1"/>
      <c r="M57" s="1"/>
      <c r="N57" s="1">
        <v>1</v>
      </c>
      <c r="O57" s="2" t="s">
        <v>1</v>
      </c>
      <c r="P57" s="2" t="s">
        <v>124</v>
      </c>
      <c r="Q57" s="2" t="s">
        <v>125</v>
      </c>
      <c r="R57" s="3">
        <v>83</v>
      </c>
    </row>
    <row r="58" spans="1:18" ht="14.25" customHeight="1" x14ac:dyDescent="0.2">
      <c r="A58" s="7">
        <v>55</v>
      </c>
      <c r="B58" s="8">
        <v>26.3</v>
      </c>
      <c r="C58" s="7" t="s">
        <v>78</v>
      </c>
      <c r="D58" s="5">
        <v>2</v>
      </c>
      <c r="E58" s="5">
        <v>0</v>
      </c>
      <c r="F58" s="5">
        <v>2.3758439999999998</v>
      </c>
      <c r="G58" s="5">
        <v>0</v>
      </c>
      <c r="H58" s="5">
        <v>0</v>
      </c>
      <c r="I58" s="14">
        <v>6.4263599999999999</v>
      </c>
      <c r="L58" s="1"/>
      <c r="M58" s="1"/>
      <c r="N58" s="1">
        <v>1</v>
      </c>
      <c r="O58" s="2" t="s">
        <v>1</v>
      </c>
      <c r="P58" s="2" t="s">
        <v>115</v>
      </c>
      <c r="Q58" s="2" t="s">
        <v>126</v>
      </c>
      <c r="R58" s="3">
        <v>84</v>
      </c>
    </row>
    <row r="59" spans="1:18" ht="14.25" customHeight="1" x14ac:dyDescent="0.2">
      <c r="A59" s="4">
        <v>56</v>
      </c>
      <c r="B59" s="8">
        <v>25.7</v>
      </c>
      <c r="C59" s="7" t="s">
        <v>78</v>
      </c>
      <c r="D59" s="5">
        <v>2</v>
      </c>
      <c r="E59" s="5">
        <v>0</v>
      </c>
      <c r="F59" s="5">
        <v>2.3758439999999998</v>
      </c>
      <c r="G59" s="5">
        <v>0</v>
      </c>
      <c r="H59" s="5">
        <v>0</v>
      </c>
      <c r="I59" s="14">
        <v>6.4162026259999996</v>
      </c>
      <c r="L59" s="1"/>
      <c r="M59" s="1"/>
      <c r="N59" s="1">
        <v>1</v>
      </c>
      <c r="O59" s="2" t="s">
        <v>1</v>
      </c>
      <c r="P59" s="2" t="s">
        <v>115</v>
      </c>
      <c r="Q59" s="2" t="s">
        <v>127</v>
      </c>
      <c r="R59" s="3">
        <v>85</v>
      </c>
    </row>
    <row r="60" spans="1:18" ht="14.25" customHeight="1" x14ac:dyDescent="0.2">
      <c r="A60" s="4">
        <v>57</v>
      </c>
      <c r="B60" s="8">
        <v>25.1</v>
      </c>
      <c r="C60" s="7">
        <v>1.52</v>
      </c>
      <c r="D60" s="5">
        <v>2</v>
      </c>
      <c r="E60" s="5">
        <v>0</v>
      </c>
      <c r="F60" s="5">
        <v>2.3758439999999998</v>
      </c>
      <c r="G60" s="5">
        <v>0</v>
      </c>
      <c r="H60" s="5">
        <v>0</v>
      </c>
      <c r="I60" s="14">
        <v>6.4060668679999999</v>
      </c>
      <c r="L60" s="1"/>
      <c r="M60" s="1"/>
      <c r="N60" s="1">
        <v>1</v>
      </c>
      <c r="O60" s="2" t="s">
        <v>1</v>
      </c>
      <c r="P60" s="2" t="s">
        <v>128</v>
      </c>
      <c r="Q60" s="2" t="s">
        <v>129</v>
      </c>
      <c r="R60" s="3">
        <v>86</v>
      </c>
    </row>
    <row r="61" spans="1:18" ht="14.25" customHeight="1" x14ac:dyDescent="0.2">
      <c r="A61" s="7">
        <v>58</v>
      </c>
      <c r="B61" s="8">
        <v>24.6</v>
      </c>
      <c r="C61" s="7">
        <v>1.56</v>
      </c>
      <c r="D61" s="5">
        <v>2</v>
      </c>
      <c r="E61" s="5">
        <v>0</v>
      </c>
      <c r="F61" s="5">
        <v>2.3758439999999998</v>
      </c>
      <c r="G61" s="5">
        <v>0</v>
      </c>
      <c r="H61" s="5">
        <v>0</v>
      </c>
      <c r="I61" s="14">
        <v>6.4964472730000002</v>
      </c>
      <c r="L61" s="1"/>
      <c r="M61" s="1"/>
      <c r="N61" s="1">
        <v>1</v>
      </c>
      <c r="O61" s="2" t="s">
        <v>1</v>
      </c>
      <c r="P61" s="2" t="s">
        <v>128</v>
      </c>
      <c r="Q61" s="2" t="s">
        <v>130</v>
      </c>
      <c r="R61" s="3">
        <v>87</v>
      </c>
    </row>
    <row r="62" spans="1:18" ht="14.25" customHeight="1" x14ac:dyDescent="0.2">
      <c r="A62" s="4">
        <v>59</v>
      </c>
      <c r="B62" s="8">
        <v>24.4</v>
      </c>
      <c r="C62" s="7">
        <v>1.57</v>
      </c>
      <c r="D62" s="5">
        <v>2</v>
      </c>
      <c r="E62" s="5">
        <v>0</v>
      </c>
      <c r="F62" s="5">
        <v>2.3758439999999998</v>
      </c>
      <c r="G62" s="5">
        <v>0</v>
      </c>
      <c r="H62" s="5">
        <v>0</v>
      </c>
      <c r="I62" s="14">
        <v>6.4477296969999998</v>
      </c>
      <c r="L62" s="1"/>
      <c r="M62" s="1"/>
      <c r="N62" s="1">
        <v>1</v>
      </c>
      <c r="O62" s="2" t="s">
        <v>1</v>
      </c>
      <c r="P62" s="2" t="s">
        <v>131</v>
      </c>
      <c r="Q62" s="2" t="s">
        <v>132</v>
      </c>
      <c r="R62" s="3">
        <v>88</v>
      </c>
    </row>
    <row r="63" spans="1:18" ht="14.25" customHeight="1" x14ac:dyDescent="0.2">
      <c r="A63" s="4">
        <v>60</v>
      </c>
      <c r="B63" s="8">
        <v>24.2</v>
      </c>
      <c r="C63" s="7">
        <v>1.59</v>
      </c>
      <c r="D63" s="5">
        <v>2</v>
      </c>
      <c r="E63" s="5">
        <v>0</v>
      </c>
      <c r="F63" s="5">
        <v>2.3758439999999998</v>
      </c>
      <c r="G63" s="5">
        <v>0</v>
      </c>
      <c r="H63" s="5">
        <v>0</v>
      </c>
      <c r="I63" s="14">
        <v>6.4746721210000002</v>
      </c>
      <c r="L63" s="1"/>
      <c r="M63" s="1"/>
      <c r="N63" s="1">
        <v>1</v>
      </c>
      <c r="O63" s="2" t="s">
        <v>1</v>
      </c>
      <c r="P63" s="2" t="s">
        <v>133</v>
      </c>
      <c r="Q63" s="2" t="s">
        <v>134</v>
      </c>
      <c r="R63" s="3">
        <v>89</v>
      </c>
    </row>
    <row r="64" spans="1:18" ht="14.25" customHeight="1" x14ac:dyDescent="0.2">
      <c r="A64" s="7">
        <v>61</v>
      </c>
      <c r="B64" s="8">
        <v>23.7</v>
      </c>
      <c r="C64" s="7">
        <v>1.65</v>
      </c>
      <c r="D64" s="5">
        <v>2</v>
      </c>
      <c r="E64" s="5">
        <v>0</v>
      </c>
      <c r="F64" s="5">
        <v>2.3758439999999998</v>
      </c>
      <c r="G64" s="5">
        <v>0</v>
      </c>
      <c r="H64" s="5">
        <v>0</v>
      </c>
      <c r="I64" s="6">
        <v>6.4696166660000003</v>
      </c>
      <c r="L64" s="1"/>
      <c r="M64" s="1"/>
      <c r="N64" s="1">
        <v>1</v>
      </c>
      <c r="O64" s="2" t="s">
        <v>1</v>
      </c>
      <c r="P64" s="2" t="s">
        <v>133</v>
      </c>
      <c r="Q64" s="2" t="s">
        <v>135</v>
      </c>
      <c r="R64" s="3">
        <v>90</v>
      </c>
    </row>
    <row r="65" spans="1:18" ht="14.25" customHeight="1" x14ac:dyDescent="0.2">
      <c r="A65" s="4">
        <v>62</v>
      </c>
      <c r="B65" s="8">
        <v>23.5</v>
      </c>
      <c r="C65" s="7" t="s">
        <v>136</v>
      </c>
      <c r="D65" s="5">
        <v>2</v>
      </c>
      <c r="E65" s="5">
        <v>0</v>
      </c>
      <c r="F65" s="5">
        <v>2.3758439999999998</v>
      </c>
      <c r="G65" s="5">
        <v>0</v>
      </c>
      <c r="H65" s="5">
        <v>0</v>
      </c>
      <c r="I65" s="12">
        <v>6.4602669700000002</v>
      </c>
      <c r="L65" s="1"/>
      <c r="M65" s="1"/>
      <c r="N65" s="1">
        <v>1</v>
      </c>
      <c r="O65" s="2" t="s">
        <v>1</v>
      </c>
      <c r="P65" s="2" t="s">
        <v>137</v>
      </c>
      <c r="Q65" s="2" t="s">
        <v>138</v>
      </c>
      <c r="R65" s="3">
        <v>91</v>
      </c>
    </row>
    <row r="66" spans="1:18" ht="14.25" customHeight="1" x14ac:dyDescent="0.2">
      <c r="A66" s="4">
        <v>63</v>
      </c>
      <c r="B66" s="8">
        <v>23.1</v>
      </c>
      <c r="C66" s="7">
        <v>1.7</v>
      </c>
      <c r="D66" s="5">
        <v>2</v>
      </c>
      <c r="E66" s="5">
        <v>0</v>
      </c>
      <c r="F66" s="5">
        <v>2.3758439999999998</v>
      </c>
      <c r="G66" s="5">
        <v>0</v>
      </c>
      <c r="H66" s="5">
        <v>0</v>
      </c>
      <c r="I66" s="14">
        <v>6.4610993959999998</v>
      </c>
      <c r="L66" s="1"/>
      <c r="M66" s="1"/>
      <c r="N66" s="1">
        <v>1</v>
      </c>
      <c r="O66" s="2" t="s">
        <v>1</v>
      </c>
      <c r="P66" s="2" t="s">
        <v>139</v>
      </c>
      <c r="Q66" s="2" t="s">
        <v>140</v>
      </c>
      <c r="R66" s="3">
        <v>92</v>
      </c>
    </row>
    <row r="67" spans="1:18" ht="14.25" customHeight="1" x14ac:dyDescent="0.2">
      <c r="A67" s="7">
        <v>64</v>
      </c>
      <c r="B67" s="8">
        <v>22.8</v>
      </c>
      <c r="C67" s="7">
        <v>1.72</v>
      </c>
      <c r="D67" s="5">
        <v>2</v>
      </c>
      <c r="E67" s="5">
        <v>0</v>
      </c>
      <c r="F67" s="5">
        <v>2.3758439999999998</v>
      </c>
      <c r="G67" s="5">
        <v>0</v>
      </c>
      <c r="H67" s="5">
        <v>0</v>
      </c>
      <c r="I67" s="14">
        <v>6.4619614140000001</v>
      </c>
      <c r="L67" s="1"/>
      <c r="M67" s="1"/>
      <c r="N67" s="1">
        <v>1</v>
      </c>
      <c r="O67" s="2" t="s">
        <v>1</v>
      </c>
      <c r="P67" s="2" t="s">
        <v>139</v>
      </c>
      <c r="Q67" s="2" t="s">
        <v>141</v>
      </c>
      <c r="R67" s="3">
        <v>93</v>
      </c>
    </row>
    <row r="68" spans="1:18" ht="14.25" customHeight="1" x14ac:dyDescent="0.2">
      <c r="A68" s="4">
        <v>65</v>
      </c>
      <c r="B68" s="8">
        <v>22.6</v>
      </c>
      <c r="C68" s="7">
        <v>1.73</v>
      </c>
      <c r="D68" s="5">
        <v>2</v>
      </c>
      <c r="E68" s="5">
        <v>0</v>
      </c>
      <c r="F68" s="5">
        <v>2.3758439999999998</v>
      </c>
      <c r="G68" s="5">
        <v>0</v>
      </c>
      <c r="H68" s="5">
        <v>0</v>
      </c>
      <c r="I68" s="14">
        <v>6.4327462620000002</v>
      </c>
      <c r="L68" s="1"/>
      <c r="M68" s="1"/>
      <c r="N68" s="1">
        <v>1</v>
      </c>
      <c r="O68" s="2" t="s">
        <v>1</v>
      </c>
      <c r="P68" s="2" t="s">
        <v>142</v>
      </c>
      <c r="Q68" s="2" t="s">
        <v>143</v>
      </c>
      <c r="R68" s="3">
        <v>94</v>
      </c>
    </row>
    <row r="69" spans="1:18" ht="14.25" customHeight="1" x14ac:dyDescent="0.2">
      <c r="A69" s="4">
        <v>66</v>
      </c>
      <c r="B69" s="16">
        <v>22</v>
      </c>
      <c r="C69" s="7">
        <v>1.74</v>
      </c>
      <c r="D69" s="5">
        <v>2</v>
      </c>
      <c r="E69" s="5">
        <v>0</v>
      </c>
      <c r="F69" s="5">
        <v>2.3758439999999998</v>
      </c>
      <c r="G69" s="5">
        <v>0</v>
      </c>
      <c r="H69" s="5">
        <v>0</v>
      </c>
      <c r="I69" s="14">
        <v>6.4236266669999997</v>
      </c>
      <c r="L69" s="1"/>
      <c r="M69" s="1"/>
      <c r="N69" s="1">
        <v>1</v>
      </c>
      <c r="O69" s="2" t="s">
        <v>1</v>
      </c>
      <c r="P69" s="2" t="s">
        <v>144</v>
      </c>
      <c r="Q69" s="2" t="s">
        <v>145</v>
      </c>
      <c r="R69" s="3">
        <v>95</v>
      </c>
    </row>
    <row r="70" spans="1:18" ht="14.25" customHeight="1" x14ac:dyDescent="0.2">
      <c r="A70" s="7">
        <v>67</v>
      </c>
      <c r="B70" s="8">
        <v>21.3</v>
      </c>
      <c r="C70" s="7">
        <v>1.85</v>
      </c>
      <c r="D70" s="5">
        <v>2</v>
      </c>
      <c r="E70" s="5">
        <v>0</v>
      </c>
      <c r="F70" s="5">
        <v>2.3758439999999998</v>
      </c>
      <c r="G70" s="5">
        <v>0</v>
      </c>
      <c r="H70" s="5">
        <v>0</v>
      </c>
      <c r="I70" s="14">
        <v>6.4166690910000002</v>
      </c>
      <c r="L70" s="1"/>
      <c r="M70" s="1"/>
      <c r="N70" s="1">
        <v>1</v>
      </c>
      <c r="O70" s="2" t="s">
        <v>1</v>
      </c>
      <c r="P70" s="2" t="s">
        <v>146</v>
      </c>
      <c r="Q70" s="2" t="s">
        <v>147</v>
      </c>
      <c r="R70" s="3">
        <v>96</v>
      </c>
    </row>
    <row r="71" spans="1:18" ht="14.25" customHeight="1" x14ac:dyDescent="0.2">
      <c r="A71" s="4">
        <v>68</v>
      </c>
      <c r="B71" s="8">
        <v>20.5</v>
      </c>
      <c r="C71" s="7">
        <v>1.85</v>
      </c>
      <c r="D71" s="5">
        <v>2</v>
      </c>
      <c r="E71" s="5">
        <v>0</v>
      </c>
      <c r="F71" s="5">
        <v>2.3758439999999998</v>
      </c>
      <c r="G71" s="5">
        <v>0</v>
      </c>
      <c r="H71" s="5">
        <v>0</v>
      </c>
      <c r="I71" s="14">
        <v>6.406311616</v>
      </c>
      <c r="L71" s="1"/>
      <c r="M71" s="1"/>
      <c r="N71" s="1">
        <v>1</v>
      </c>
      <c r="O71" s="2" t="s">
        <v>1</v>
      </c>
      <c r="P71" s="2" t="s">
        <v>146</v>
      </c>
      <c r="Q71" s="2" t="s">
        <v>148</v>
      </c>
      <c r="R71" s="3">
        <v>97</v>
      </c>
    </row>
    <row r="72" spans="1:18" ht="14.25" customHeight="1" x14ac:dyDescent="0.2">
      <c r="A72" s="4">
        <v>69</v>
      </c>
      <c r="B72" s="8">
        <v>19.8</v>
      </c>
      <c r="C72" s="7" t="s">
        <v>24</v>
      </c>
      <c r="D72" s="5">
        <v>2</v>
      </c>
      <c r="E72" s="5">
        <v>0</v>
      </c>
      <c r="F72" s="5">
        <v>2.3758439999999998</v>
      </c>
      <c r="G72" s="5">
        <v>0</v>
      </c>
      <c r="H72" s="5">
        <v>0</v>
      </c>
      <c r="I72" s="14">
        <v>6.396163939</v>
      </c>
      <c r="L72" s="1"/>
      <c r="M72" s="1"/>
      <c r="N72" s="1">
        <v>1</v>
      </c>
      <c r="O72" s="2" t="s">
        <v>1</v>
      </c>
      <c r="P72" s="2" t="s">
        <v>149</v>
      </c>
      <c r="Q72" s="2" t="s">
        <v>150</v>
      </c>
      <c r="R72" s="3">
        <v>98</v>
      </c>
    </row>
    <row r="73" spans="1:18" ht="14.25" customHeight="1" x14ac:dyDescent="0.2">
      <c r="A73" s="7">
        <v>70</v>
      </c>
      <c r="B73" s="8">
        <v>19.2</v>
      </c>
      <c r="C73" s="7" t="s">
        <v>26</v>
      </c>
      <c r="D73" s="5">
        <v>2</v>
      </c>
      <c r="E73" s="5">
        <v>0</v>
      </c>
      <c r="F73" s="5">
        <v>2.3758439999999998</v>
      </c>
      <c r="G73" s="5">
        <v>0</v>
      </c>
      <c r="H73" s="5">
        <v>0</v>
      </c>
      <c r="I73" s="14">
        <v>6.386996366</v>
      </c>
      <c r="L73" s="1"/>
      <c r="M73" s="1"/>
      <c r="N73" s="1">
        <v>1</v>
      </c>
      <c r="O73" s="2" t="s">
        <v>1</v>
      </c>
      <c r="P73" s="2" t="s">
        <v>151</v>
      </c>
      <c r="Q73" s="2" t="s">
        <v>152</v>
      </c>
      <c r="R73" s="3">
        <v>99</v>
      </c>
    </row>
    <row r="74" spans="1:18" ht="14.25" customHeight="1" x14ac:dyDescent="0.2">
      <c r="A74" s="4">
        <v>71</v>
      </c>
      <c r="B74" s="8">
        <v>18.600000000000001</v>
      </c>
      <c r="C74" s="7" t="s">
        <v>29</v>
      </c>
      <c r="D74" s="5">
        <v>2</v>
      </c>
      <c r="E74" s="5">
        <v>0</v>
      </c>
      <c r="F74" s="5">
        <v>2.3758439999999998</v>
      </c>
      <c r="G74" s="5">
        <v>0</v>
      </c>
      <c r="H74" s="5">
        <v>0</v>
      </c>
      <c r="I74" s="6">
        <v>6.3338383880000002</v>
      </c>
      <c r="L74" s="1"/>
      <c r="M74" s="1"/>
      <c r="N74" s="1">
        <v>1</v>
      </c>
      <c r="O74" s="2" t="s">
        <v>1</v>
      </c>
      <c r="P74" s="2" t="s">
        <v>153</v>
      </c>
      <c r="Q74" s="2" t="s">
        <v>154</v>
      </c>
      <c r="R74" s="3">
        <v>100</v>
      </c>
    </row>
    <row r="75" spans="1:18" ht="14.25" customHeight="1" x14ac:dyDescent="0.2">
      <c r="A75" s="4">
        <v>72</v>
      </c>
      <c r="B75" s="16">
        <v>18</v>
      </c>
      <c r="C75" s="7" t="s">
        <v>29</v>
      </c>
      <c r="D75" s="5">
        <v>2</v>
      </c>
      <c r="E75" s="4">
        <f t="shared" ref="E75:E80" si="3">B75*5/18*60/6.28/0.3</f>
        <v>159.2356687898089</v>
      </c>
      <c r="F75" s="5">
        <v>2.3758439999999998</v>
      </c>
      <c r="G75" s="5">
        <v>45</v>
      </c>
      <c r="H75" s="10">
        <f>E75*M6</f>
        <v>283.43949044585986</v>
      </c>
      <c r="I75" s="12">
        <v>6.3686812120000003</v>
      </c>
      <c r="L75" s="1"/>
      <c r="M75" s="1"/>
      <c r="N75" s="1">
        <v>1</v>
      </c>
      <c r="O75" s="2" t="s">
        <v>1</v>
      </c>
      <c r="P75" s="2" t="s">
        <v>155</v>
      </c>
      <c r="Q75" s="2" t="s">
        <v>156</v>
      </c>
      <c r="R75" s="3">
        <v>101</v>
      </c>
    </row>
    <row r="76" spans="1:18" ht="14.25" customHeight="1" x14ac:dyDescent="0.2">
      <c r="A76" s="7">
        <v>73</v>
      </c>
      <c r="B76" s="8">
        <v>21.5</v>
      </c>
      <c r="C76" s="7" t="s">
        <v>33</v>
      </c>
      <c r="D76" s="5">
        <v>2</v>
      </c>
      <c r="E76" s="4">
        <f t="shared" si="3"/>
        <v>190.19815994338285</v>
      </c>
      <c r="F76" s="5">
        <v>2.5897600000000001</v>
      </c>
      <c r="G76" s="5">
        <v>86</v>
      </c>
      <c r="H76" s="10">
        <f t="shared" ref="H76:H77" si="4">E76*M6</f>
        <v>338.55272469922147</v>
      </c>
      <c r="I76" s="14">
        <v>6.369623636</v>
      </c>
      <c r="L76" s="1"/>
      <c r="M76" s="1"/>
      <c r="N76" s="1">
        <v>1</v>
      </c>
      <c r="O76" s="2" t="s">
        <v>1</v>
      </c>
      <c r="P76" s="2" t="s">
        <v>155</v>
      </c>
      <c r="Q76" s="2" t="s">
        <v>157</v>
      </c>
      <c r="R76" s="3">
        <v>102</v>
      </c>
    </row>
    <row r="77" spans="1:18" ht="14.25" customHeight="1" x14ac:dyDescent="0.2">
      <c r="A77" s="4">
        <v>74</v>
      </c>
      <c r="B77" s="8">
        <v>24.2</v>
      </c>
      <c r="C77" s="7" t="s">
        <v>33</v>
      </c>
      <c r="D77" s="5">
        <v>3</v>
      </c>
      <c r="E77" s="4">
        <f t="shared" si="3"/>
        <v>214.0835102618542</v>
      </c>
      <c r="F77" s="5">
        <v>2.8036759999999998</v>
      </c>
      <c r="G77" s="5">
        <v>84</v>
      </c>
      <c r="H77" s="10">
        <f t="shared" si="4"/>
        <v>293.29440905874026</v>
      </c>
      <c r="I77" s="14">
        <v>6.3603660609999997</v>
      </c>
      <c r="L77" s="1"/>
      <c r="M77" s="1"/>
      <c r="N77" s="1">
        <v>1</v>
      </c>
      <c r="O77" s="2" t="s">
        <v>1</v>
      </c>
      <c r="P77" s="2" t="s">
        <v>149</v>
      </c>
      <c r="Q77" s="2" t="s">
        <v>158</v>
      </c>
      <c r="R77" s="3">
        <v>103</v>
      </c>
    </row>
    <row r="78" spans="1:18" ht="14.25" customHeight="1" x14ac:dyDescent="0.2">
      <c r="A78" s="4">
        <v>75</v>
      </c>
      <c r="B78" s="16">
        <v>26</v>
      </c>
      <c r="C78" s="7" t="s">
        <v>36</v>
      </c>
      <c r="D78" s="5">
        <v>3</v>
      </c>
      <c r="E78" s="4">
        <f t="shared" si="3"/>
        <v>230.00707714083509</v>
      </c>
      <c r="F78" s="5">
        <v>3.0175920000000001</v>
      </c>
      <c r="G78" s="5">
        <v>84</v>
      </c>
      <c r="H78" s="10">
        <f>E78*M7</f>
        <v>315.10969568294411</v>
      </c>
      <c r="I78" s="14">
        <v>6.3612086860000003</v>
      </c>
      <c r="L78" s="1"/>
      <c r="M78" s="1"/>
      <c r="N78" s="1">
        <v>1</v>
      </c>
      <c r="O78" s="2" t="s">
        <v>1</v>
      </c>
      <c r="P78" s="2" t="s">
        <v>159</v>
      </c>
      <c r="Q78" s="2" t="s">
        <v>160</v>
      </c>
      <c r="R78" s="3">
        <v>104</v>
      </c>
    </row>
    <row r="79" spans="1:18" ht="14.25" customHeight="1" x14ac:dyDescent="0.2">
      <c r="A79" s="7">
        <v>76</v>
      </c>
      <c r="B79" s="8">
        <v>28.9</v>
      </c>
      <c r="C79" s="7" t="s">
        <v>36</v>
      </c>
      <c r="D79" s="5">
        <v>3</v>
      </c>
      <c r="E79" s="4">
        <f t="shared" si="3"/>
        <v>255.66171266808212</v>
      </c>
      <c r="F79" s="5">
        <v>3.2315079999999998</v>
      </c>
      <c r="G79" s="5">
        <v>85</v>
      </c>
      <c r="H79" s="10">
        <f>E79*M7</f>
        <v>350.25654635527252</v>
      </c>
      <c r="I79" s="14">
        <v>6.332060909</v>
      </c>
      <c r="L79" s="1"/>
      <c r="M79" s="1"/>
      <c r="N79" s="1">
        <v>1</v>
      </c>
      <c r="O79" s="2" t="s">
        <v>1</v>
      </c>
      <c r="P79" s="2" t="s">
        <v>161</v>
      </c>
      <c r="Q79" s="2" t="s">
        <v>162</v>
      </c>
      <c r="R79" s="3">
        <v>105</v>
      </c>
    </row>
    <row r="80" spans="1:18" ht="14.25" customHeight="1" x14ac:dyDescent="0.2">
      <c r="A80" s="4">
        <v>77</v>
      </c>
      <c r="B80" s="8">
        <v>30.8</v>
      </c>
      <c r="C80" s="7" t="s">
        <v>41</v>
      </c>
      <c r="D80" s="5">
        <v>3</v>
      </c>
      <c r="E80" s="4">
        <f t="shared" si="3"/>
        <v>272.46992215145087</v>
      </c>
      <c r="F80" s="5">
        <v>3.445424</v>
      </c>
      <c r="G80" s="5">
        <v>84</v>
      </c>
      <c r="H80" s="10">
        <f>E80*M7</f>
        <v>373.28379334748774</v>
      </c>
      <c r="I80" s="14">
        <v>6.3228933329999997</v>
      </c>
      <c r="L80" s="1"/>
      <c r="M80" s="1"/>
      <c r="N80" s="1">
        <v>1</v>
      </c>
      <c r="O80" s="2" t="s">
        <v>1</v>
      </c>
      <c r="P80" s="2" t="s">
        <v>161</v>
      </c>
      <c r="Q80" s="2" t="s">
        <v>163</v>
      </c>
      <c r="R80" s="3">
        <v>106</v>
      </c>
    </row>
    <row r="81" spans="1:18" ht="14.25" customHeight="1" x14ac:dyDescent="0.2">
      <c r="A81" s="4">
        <v>78</v>
      </c>
      <c r="B81" s="17">
        <v>30.8</v>
      </c>
      <c r="C81" s="7" t="s">
        <v>41</v>
      </c>
      <c r="D81" s="5">
        <v>1</v>
      </c>
      <c r="E81" s="5">
        <v>0</v>
      </c>
      <c r="F81" s="5">
        <v>3.445424</v>
      </c>
      <c r="G81" s="5">
        <v>0</v>
      </c>
      <c r="H81" s="5">
        <v>0</v>
      </c>
      <c r="I81" s="14">
        <v>6.3133363679999999</v>
      </c>
      <c r="L81" s="1"/>
      <c r="M81" s="1"/>
      <c r="N81" s="1">
        <v>1</v>
      </c>
      <c r="O81" s="2" t="s">
        <v>1</v>
      </c>
      <c r="P81" s="2" t="s">
        <v>74</v>
      </c>
      <c r="Q81" s="2" t="s">
        <v>164</v>
      </c>
      <c r="R81" s="3">
        <v>107</v>
      </c>
    </row>
    <row r="82" spans="1:18" ht="14.25" customHeight="1" x14ac:dyDescent="0.2">
      <c r="A82" s="7">
        <v>79</v>
      </c>
      <c r="B82" s="17">
        <v>30.3</v>
      </c>
      <c r="C82" s="7" t="s">
        <v>45</v>
      </c>
      <c r="D82" s="5">
        <v>1</v>
      </c>
      <c r="E82" s="5">
        <v>0</v>
      </c>
      <c r="F82" s="5">
        <v>3.445424</v>
      </c>
      <c r="G82" s="5">
        <v>0</v>
      </c>
      <c r="H82" s="5">
        <v>0</v>
      </c>
      <c r="I82" s="14">
        <v>6.3066381820000004</v>
      </c>
      <c r="L82" s="1"/>
      <c r="M82" s="1"/>
      <c r="N82" s="1">
        <v>1</v>
      </c>
      <c r="O82" s="2" t="s">
        <v>1</v>
      </c>
      <c r="P82" s="2" t="s">
        <v>165</v>
      </c>
      <c r="Q82" s="2" t="s">
        <v>166</v>
      </c>
      <c r="R82" s="3">
        <v>108</v>
      </c>
    </row>
    <row r="83" spans="1:18" ht="14.25" customHeight="1" x14ac:dyDescent="0.2">
      <c r="A83" s="4">
        <v>80</v>
      </c>
      <c r="B83" s="17">
        <v>30.2</v>
      </c>
      <c r="C83" s="7" t="s">
        <v>45</v>
      </c>
      <c r="D83" s="5">
        <v>1</v>
      </c>
      <c r="E83" s="5">
        <v>0</v>
      </c>
      <c r="F83" s="5">
        <v>3.445424</v>
      </c>
      <c r="G83" s="5">
        <v>0</v>
      </c>
      <c r="H83" s="5">
        <v>0</v>
      </c>
      <c r="I83" s="14">
        <v>6.3966203029999997</v>
      </c>
      <c r="L83" s="1"/>
      <c r="M83" s="1"/>
      <c r="N83" s="1">
        <v>1</v>
      </c>
      <c r="O83" s="2" t="s">
        <v>1</v>
      </c>
      <c r="P83" s="2" t="s">
        <v>165</v>
      </c>
      <c r="Q83" s="2" t="s">
        <v>167</v>
      </c>
      <c r="R83" s="3">
        <v>109</v>
      </c>
    </row>
    <row r="84" spans="1:18" ht="14.25" customHeight="1" x14ac:dyDescent="0.2">
      <c r="A84" s="4">
        <v>81</v>
      </c>
      <c r="B84" s="17">
        <v>30.4</v>
      </c>
      <c r="C84" s="7" t="s">
        <v>50</v>
      </c>
      <c r="D84" s="5">
        <v>1</v>
      </c>
      <c r="E84" s="5">
        <v>0</v>
      </c>
      <c r="F84" s="5">
        <v>3.445424</v>
      </c>
      <c r="G84" s="5">
        <v>0</v>
      </c>
      <c r="H84" s="5">
        <v>0</v>
      </c>
      <c r="I84" s="6">
        <v>6.3832330300000004</v>
      </c>
      <c r="L84" s="1"/>
      <c r="M84" s="1"/>
      <c r="N84" s="1">
        <v>1</v>
      </c>
      <c r="O84" s="2" t="s">
        <v>1</v>
      </c>
      <c r="P84" s="2" t="s">
        <v>168</v>
      </c>
      <c r="Q84" s="2" t="s">
        <v>169</v>
      </c>
      <c r="R84" s="3">
        <v>110</v>
      </c>
    </row>
    <row r="85" spans="1:18" ht="14.25" customHeight="1" x14ac:dyDescent="0.2">
      <c r="A85" s="7">
        <v>82</v>
      </c>
      <c r="B85" s="17">
        <v>30.5</v>
      </c>
      <c r="C85" s="7" t="s">
        <v>50</v>
      </c>
      <c r="D85" s="5">
        <v>1</v>
      </c>
      <c r="E85" s="5">
        <v>0</v>
      </c>
      <c r="F85" s="5">
        <v>3.445424</v>
      </c>
      <c r="G85" s="5">
        <v>0</v>
      </c>
      <c r="H85" s="5">
        <v>0</v>
      </c>
      <c r="I85" s="12">
        <v>6.3771066660000004</v>
      </c>
      <c r="L85" s="1"/>
      <c r="M85" s="1"/>
      <c r="N85" s="1">
        <v>1</v>
      </c>
      <c r="O85" s="2" t="s">
        <v>1</v>
      </c>
      <c r="P85" s="2" t="s">
        <v>168</v>
      </c>
      <c r="Q85" s="2" t="s">
        <v>170</v>
      </c>
      <c r="R85" s="3">
        <v>111</v>
      </c>
    </row>
    <row r="86" spans="1:18" ht="14.25" customHeight="1" x14ac:dyDescent="0.2">
      <c r="A86" s="4">
        <v>83</v>
      </c>
      <c r="B86" s="17">
        <v>30.7</v>
      </c>
      <c r="C86" s="7" t="s">
        <v>53</v>
      </c>
      <c r="D86" s="5">
        <v>1</v>
      </c>
      <c r="E86" s="5">
        <v>0</v>
      </c>
      <c r="F86" s="5">
        <v>3.445424</v>
      </c>
      <c r="G86" s="5">
        <v>0</v>
      </c>
      <c r="H86" s="5">
        <v>0</v>
      </c>
      <c r="I86" s="14">
        <v>6.3379678789999998</v>
      </c>
      <c r="L86" s="1"/>
      <c r="M86" s="1"/>
      <c r="N86" s="1">
        <v>1</v>
      </c>
      <c r="O86" s="2" t="s">
        <v>1</v>
      </c>
      <c r="P86" s="2" t="s">
        <v>171</v>
      </c>
      <c r="Q86" s="2" t="s">
        <v>172</v>
      </c>
      <c r="R86" s="3">
        <v>112</v>
      </c>
    </row>
    <row r="87" spans="1:18" ht="14.25" customHeight="1" x14ac:dyDescent="0.2">
      <c r="A87" s="4">
        <v>84</v>
      </c>
      <c r="B87" s="17">
        <v>30.9</v>
      </c>
      <c r="C87" s="7" t="s">
        <v>53</v>
      </c>
      <c r="D87" s="5">
        <v>1</v>
      </c>
      <c r="E87" s="5">
        <v>0</v>
      </c>
      <c r="F87" s="5">
        <v>3.445424</v>
      </c>
      <c r="G87" s="5">
        <v>0</v>
      </c>
      <c r="H87" s="5">
        <v>0</v>
      </c>
      <c r="I87" s="14">
        <v>6.3687903029999999</v>
      </c>
      <c r="L87" s="1"/>
      <c r="M87" s="1"/>
      <c r="N87" s="1">
        <v>1</v>
      </c>
      <c r="O87" s="2" t="s">
        <v>1</v>
      </c>
      <c r="P87" s="2" t="s">
        <v>171</v>
      </c>
      <c r="Q87" s="2" t="s">
        <v>173</v>
      </c>
      <c r="R87" s="3">
        <v>113</v>
      </c>
    </row>
    <row r="88" spans="1:18" ht="14.25" customHeight="1" x14ac:dyDescent="0.2">
      <c r="A88" s="7">
        <v>85</v>
      </c>
      <c r="B88" s="17">
        <v>31.2</v>
      </c>
      <c r="C88" s="7" t="s">
        <v>57</v>
      </c>
      <c r="D88" s="5">
        <v>1</v>
      </c>
      <c r="E88" s="5">
        <v>0</v>
      </c>
      <c r="F88" s="5">
        <v>3.445424</v>
      </c>
      <c r="G88" s="5">
        <v>0</v>
      </c>
      <c r="H88" s="5">
        <v>0</v>
      </c>
      <c r="I88" s="14">
        <v>6.3693327269999997</v>
      </c>
      <c r="L88" s="1"/>
      <c r="M88" s="1"/>
      <c r="N88" s="1">
        <v>1</v>
      </c>
      <c r="O88" s="2" t="s">
        <v>1</v>
      </c>
      <c r="P88" s="2" t="s">
        <v>84</v>
      </c>
      <c r="Q88" s="2" t="s">
        <v>174</v>
      </c>
      <c r="R88" s="3">
        <v>114</v>
      </c>
    </row>
    <row r="89" spans="1:18" ht="14.25" customHeight="1" x14ac:dyDescent="0.2">
      <c r="A89" s="4">
        <v>86</v>
      </c>
      <c r="B89" s="17">
        <v>31.2</v>
      </c>
      <c r="C89" s="7" t="s">
        <v>57</v>
      </c>
      <c r="D89" s="5">
        <v>1</v>
      </c>
      <c r="E89" s="5">
        <v>0</v>
      </c>
      <c r="F89" s="5">
        <v>3.445424</v>
      </c>
      <c r="G89" s="5">
        <v>0</v>
      </c>
      <c r="H89" s="5">
        <v>0</v>
      </c>
      <c r="I89" s="14">
        <v>6.3606761619999999</v>
      </c>
    </row>
    <row r="90" spans="1:18" ht="14.25" customHeight="1" x14ac:dyDescent="0.2">
      <c r="A90" s="4">
        <v>87</v>
      </c>
      <c r="B90" s="17">
        <v>31.3</v>
      </c>
      <c r="C90" s="7" t="s">
        <v>61</v>
      </c>
      <c r="D90" s="5">
        <v>1</v>
      </c>
      <c r="E90" s="5">
        <v>0</v>
      </c>
      <c r="F90" s="5">
        <v>3.445424</v>
      </c>
      <c r="G90" s="5">
        <v>0</v>
      </c>
      <c r="H90" s="5">
        <v>0</v>
      </c>
      <c r="I90" s="14">
        <v>6.331317673</v>
      </c>
    </row>
    <row r="91" spans="1:18" ht="14.25" customHeight="1" x14ac:dyDescent="0.2">
      <c r="A91" s="7">
        <v>88</v>
      </c>
      <c r="B91" s="17">
        <v>31.4</v>
      </c>
      <c r="C91" s="7" t="s">
        <v>61</v>
      </c>
      <c r="D91" s="5">
        <v>1</v>
      </c>
      <c r="E91" s="5">
        <v>0</v>
      </c>
      <c r="F91" s="5">
        <v>3.445424</v>
      </c>
      <c r="G91" s="5">
        <v>0</v>
      </c>
      <c r="H91" s="5">
        <v>0</v>
      </c>
      <c r="I91" s="14">
        <v>6.3221299999999996</v>
      </c>
    </row>
    <row r="92" spans="1:18" ht="14.25" customHeight="1" x14ac:dyDescent="0.2">
      <c r="A92" s="4">
        <v>89</v>
      </c>
      <c r="B92" s="17">
        <v>31.5</v>
      </c>
      <c r="C92" s="7" t="s">
        <v>66</v>
      </c>
      <c r="D92" s="5">
        <v>1</v>
      </c>
      <c r="E92" s="5">
        <v>0</v>
      </c>
      <c r="F92" s="5">
        <v>3.445424</v>
      </c>
      <c r="G92" s="5">
        <v>0</v>
      </c>
      <c r="H92" s="5">
        <v>0</v>
      </c>
      <c r="I92" s="14">
        <v>6.3130026260000003</v>
      </c>
    </row>
    <row r="93" spans="1:18" ht="14.25" customHeight="1" x14ac:dyDescent="0.2">
      <c r="A93" s="4">
        <v>90</v>
      </c>
      <c r="B93" s="17">
        <v>31.5</v>
      </c>
      <c r="C93" s="7" t="s">
        <v>66</v>
      </c>
      <c r="D93" s="5">
        <v>1</v>
      </c>
      <c r="E93" s="5">
        <v>0</v>
      </c>
      <c r="F93" s="5">
        <v>3.445424</v>
      </c>
      <c r="G93" s="5">
        <v>0</v>
      </c>
      <c r="H93" s="5">
        <v>0</v>
      </c>
      <c r="I93" s="14">
        <v>6.3038668680000001</v>
      </c>
    </row>
    <row r="94" spans="1:18" ht="14.25" customHeight="1" x14ac:dyDescent="0.2">
      <c r="A94" s="7">
        <v>91</v>
      </c>
      <c r="B94" s="17">
        <v>31.4</v>
      </c>
      <c r="C94" s="7" t="s">
        <v>4</v>
      </c>
      <c r="D94" s="5">
        <v>1</v>
      </c>
      <c r="E94" s="5">
        <v>0</v>
      </c>
      <c r="F94" s="5">
        <v>3.445424</v>
      </c>
      <c r="G94" s="5">
        <v>0</v>
      </c>
      <c r="H94" s="5">
        <v>0</v>
      </c>
      <c r="I94" s="6">
        <v>6.4946872730000003</v>
      </c>
    </row>
    <row r="95" spans="1:18" ht="14.25" customHeight="1" x14ac:dyDescent="0.2">
      <c r="A95" s="4">
        <v>92</v>
      </c>
      <c r="B95" s="17">
        <v>31.3</v>
      </c>
      <c r="C95" s="7" t="s">
        <v>4</v>
      </c>
      <c r="D95" s="5">
        <v>1</v>
      </c>
      <c r="E95" s="5">
        <v>0</v>
      </c>
      <c r="F95" s="5">
        <v>3.445424</v>
      </c>
      <c r="G95" s="5">
        <v>0</v>
      </c>
      <c r="H95" s="5">
        <v>0</v>
      </c>
      <c r="I95" s="12">
        <v>6.4844296970000004</v>
      </c>
    </row>
    <row r="96" spans="1:18" ht="14.25" customHeight="1" x14ac:dyDescent="0.2">
      <c r="A96" s="4">
        <v>93</v>
      </c>
      <c r="B96" s="17">
        <v>31.1</v>
      </c>
      <c r="C96" s="7" t="s">
        <v>19</v>
      </c>
      <c r="D96" s="5">
        <v>1</v>
      </c>
      <c r="E96" s="5">
        <v>0</v>
      </c>
      <c r="F96" s="5">
        <v>3.445424</v>
      </c>
      <c r="G96" s="5">
        <v>0</v>
      </c>
      <c r="H96" s="5">
        <v>0</v>
      </c>
      <c r="I96" s="14">
        <v>6.4763721209999998</v>
      </c>
    </row>
    <row r="97" spans="1:9" ht="14.25" customHeight="1" x14ac:dyDescent="0.2">
      <c r="A97" s="7">
        <v>94</v>
      </c>
      <c r="B97" s="17">
        <v>30.7</v>
      </c>
      <c r="C97" s="7" t="s">
        <v>19</v>
      </c>
      <c r="D97" s="5">
        <v>1</v>
      </c>
      <c r="E97" s="5">
        <v>0</v>
      </c>
      <c r="F97" s="5">
        <v>3.445424</v>
      </c>
      <c r="G97" s="5">
        <v>0</v>
      </c>
      <c r="H97" s="5">
        <v>0</v>
      </c>
      <c r="I97" s="14">
        <v>6.4672144439999997</v>
      </c>
    </row>
    <row r="98" spans="1:9" ht="14.25" customHeight="1" x14ac:dyDescent="0.2">
      <c r="A98" s="4">
        <v>95</v>
      </c>
      <c r="B98" s="17">
        <v>30.6</v>
      </c>
      <c r="C98" s="7" t="s">
        <v>15</v>
      </c>
      <c r="D98" s="5">
        <v>1</v>
      </c>
      <c r="E98" s="5">
        <v>0</v>
      </c>
      <c r="F98" s="5">
        <v>3.445424</v>
      </c>
      <c r="G98" s="5">
        <v>0</v>
      </c>
      <c r="H98" s="5">
        <v>0</v>
      </c>
      <c r="I98" s="14">
        <v>6.4448046970000004</v>
      </c>
    </row>
    <row r="99" spans="1:9" ht="14.25" customHeight="1" x14ac:dyDescent="0.2">
      <c r="A99" s="4">
        <v>96</v>
      </c>
      <c r="B99" s="17">
        <v>30.5</v>
      </c>
      <c r="C99" s="7" t="s">
        <v>15</v>
      </c>
      <c r="D99" s="5">
        <v>1</v>
      </c>
      <c r="E99" s="5">
        <v>0</v>
      </c>
      <c r="F99" s="5">
        <v>3.445424</v>
      </c>
      <c r="G99" s="5">
        <v>0</v>
      </c>
      <c r="H99" s="5">
        <v>0</v>
      </c>
      <c r="I99" s="14">
        <v>6.4488993939999997</v>
      </c>
    </row>
    <row r="100" spans="1:9" ht="14.25" customHeight="1" x14ac:dyDescent="0.2">
      <c r="A100" s="7">
        <v>97</v>
      </c>
      <c r="B100" s="17">
        <v>30.4</v>
      </c>
      <c r="C100" s="7" t="s">
        <v>22</v>
      </c>
      <c r="D100" s="5">
        <v>1</v>
      </c>
      <c r="E100" s="5">
        <v>0</v>
      </c>
      <c r="F100" s="5">
        <v>3.445424</v>
      </c>
      <c r="G100" s="5">
        <v>0</v>
      </c>
      <c r="H100" s="5">
        <v>0</v>
      </c>
      <c r="I100" s="14">
        <v>6.4397418179999999</v>
      </c>
    </row>
    <row r="101" spans="1:9" ht="14.25" customHeight="1" x14ac:dyDescent="0.2">
      <c r="A101" s="4">
        <v>98</v>
      </c>
      <c r="B101" s="17">
        <v>30.1</v>
      </c>
      <c r="C101" s="7" t="s">
        <v>22</v>
      </c>
      <c r="D101" s="5">
        <v>1</v>
      </c>
      <c r="E101" s="5">
        <v>0</v>
      </c>
      <c r="F101" s="5">
        <v>3.445424</v>
      </c>
      <c r="G101" s="5">
        <v>0</v>
      </c>
      <c r="H101" s="5">
        <v>0</v>
      </c>
      <c r="I101" s="14">
        <v>6.4304842420000004</v>
      </c>
    </row>
    <row r="102" spans="1:9" ht="14.25" customHeight="1" x14ac:dyDescent="0.2">
      <c r="A102" s="4">
        <v>99</v>
      </c>
      <c r="B102" s="17">
        <v>29.6</v>
      </c>
      <c r="C102" s="7" t="s">
        <v>31</v>
      </c>
      <c r="D102" s="5">
        <v>1</v>
      </c>
      <c r="E102" s="5">
        <v>0</v>
      </c>
      <c r="F102" s="5">
        <v>3.445424</v>
      </c>
      <c r="G102" s="5">
        <v>0</v>
      </c>
      <c r="H102" s="5">
        <v>0</v>
      </c>
      <c r="I102" s="14">
        <v>6.4214266670000004</v>
      </c>
    </row>
    <row r="103" spans="1:9" ht="14.25" customHeight="1" x14ac:dyDescent="0.2">
      <c r="A103" s="7">
        <v>100</v>
      </c>
      <c r="B103" s="17">
        <v>29.5</v>
      </c>
      <c r="C103" s="7" t="s">
        <v>31</v>
      </c>
      <c r="D103" s="5">
        <v>1</v>
      </c>
      <c r="E103" s="5">
        <v>0</v>
      </c>
      <c r="F103" s="5">
        <v>3.445424</v>
      </c>
      <c r="G103" s="5">
        <v>0</v>
      </c>
      <c r="H103" s="5">
        <v>0</v>
      </c>
      <c r="I103" s="14">
        <v>6.4122690909999998</v>
      </c>
    </row>
    <row r="104" spans="1:9" ht="14.25" customHeight="1" x14ac:dyDescent="0.2">
      <c r="A104" s="4">
        <v>101</v>
      </c>
      <c r="B104" s="17">
        <v>29</v>
      </c>
      <c r="C104" s="7" t="s">
        <v>37</v>
      </c>
      <c r="D104" s="5">
        <v>1</v>
      </c>
      <c r="E104" s="5">
        <v>0</v>
      </c>
      <c r="F104" s="5">
        <v>3.445424</v>
      </c>
      <c r="G104" s="5">
        <v>0</v>
      </c>
      <c r="H104" s="5">
        <v>0</v>
      </c>
      <c r="I104" s="6">
        <v>6.4031114139999996</v>
      </c>
    </row>
    <row r="105" spans="1:9" ht="14.25" customHeight="1" x14ac:dyDescent="0.2">
      <c r="A105" s="4">
        <v>102</v>
      </c>
      <c r="B105" s="17">
        <v>28.6</v>
      </c>
      <c r="C105" s="7" t="s">
        <v>37</v>
      </c>
      <c r="D105" s="5">
        <v>1</v>
      </c>
      <c r="E105" s="5">
        <v>0</v>
      </c>
      <c r="F105" s="5">
        <v>3.445424</v>
      </c>
      <c r="G105" s="5">
        <v>0</v>
      </c>
      <c r="H105" s="5">
        <v>0</v>
      </c>
      <c r="I105" s="12">
        <v>6.4939439390000002</v>
      </c>
    </row>
    <row r="106" spans="1:9" ht="14.25" customHeight="1" x14ac:dyDescent="0.2">
      <c r="A106" s="7">
        <v>103</v>
      </c>
      <c r="B106" s="17">
        <v>28</v>
      </c>
      <c r="C106" s="7" t="s">
        <v>42</v>
      </c>
      <c r="D106" s="5">
        <v>1</v>
      </c>
      <c r="E106" s="5">
        <v>0</v>
      </c>
      <c r="F106" s="5">
        <v>3.445424</v>
      </c>
      <c r="G106" s="5">
        <v>0</v>
      </c>
      <c r="H106" s="5">
        <v>0</v>
      </c>
      <c r="I106" s="14">
        <v>6.4847963640000001</v>
      </c>
    </row>
    <row r="107" spans="1:9" ht="14.25" customHeight="1" x14ac:dyDescent="0.2">
      <c r="A107" s="4">
        <v>104</v>
      </c>
      <c r="B107" s="17">
        <v>27.6</v>
      </c>
      <c r="C107" s="7" t="s">
        <v>42</v>
      </c>
      <c r="D107" s="5">
        <v>1</v>
      </c>
      <c r="E107" s="5">
        <v>0</v>
      </c>
      <c r="F107" s="5">
        <v>3.445424</v>
      </c>
      <c r="G107" s="5">
        <v>0</v>
      </c>
      <c r="H107" s="5">
        <v>0</v>
      </c>
      <c r="I107" s="14">
        <v>6.474638788</v>
      </c>
    </row>
    <row r="108" spans="1:9" ht="14.25" customHeight="1" x14ac:dyDescent="0.2">
      <c r="A108" s="4">
        <v>105</v>
      </c>
      <c r="B108" s="17">
        <v>27.1</v>
      </c>
      <c r="C108" s="7" t="s">
        <v>46</v>
      </c>
      <c r="D108" s="5">
        <v>1</v>
      </c>
      <c r="E108" s="5">
        <v>0</v>
      </c>
      <c r="F108" s="5">
        <v>3.445424</v>
      </c>
      <c r="G108" s="5">
        <v>0</v>
      </c>
      <c r="H108" s="5">
        <v>0</v>
      </c>
      <c r="I108" s="14">
        <v>6.4664812119999997</v>
      </c>
    </row>
    <row r="109" spans="1:9" ht="14.25" customHeight="1" x14ac:dyDescent="0.2">
      <c r="A109" s="7">
        <v>106</v>
      </c>
      <c r="B109" s="17">
        <v>26.9</v>
      </c>
      <c r="C109" s="7" t="s">
        <v>46</v>
      </c>
      <c r="D109" s="5">
        <v>1</v>
      </c>
      <c r="E109" s="5">
        <v>0</v>
      </c>
      <c r="F109" s="5">
        <v>3.445424</v>
      </c>
      <c r="G109" s="5">
        <v>0</v>
      </c>
      <c r="H109" s="5">
        <v>0</v>
      </c>
      <c r="I109" s="14">
        <v>6.4473236360000001</v>
      </c>
    </row>
    <row r="110" spans="1:9" ht="14.25" customHeight="1" x14ac:dyDescent="0.2">
      <c r="A110" s="4">
        <v>107</v>
      </c>
      <c r="B110" s="17">
        <v>26.3</v>
      </c>
      <c r="C110" s="7" t="s">
        <v>48</v>
      </c>
      <c r="D110" s="5">
        <v>1</v>
      </c>
      <c r="E110" s="5">
        <v>0</v>
      </c>
      <c r="F110" s="5">
        <v>3.445424</v>
      </c>
      <c r="G110" s="5">
        <v>0</v>
      </c>
      <c r="H110" s="5">
        <v>0</v>
      </c>
      <c r="I110" s="14">
        <v>6.4481660610000002</v>
      </c>
    </row>
    <row r="111" spans="1:9" ht="14.25" customHeight="1" x14ac:dyDescent="0.2">
      <c r="A111" s="4">
        <v>108</v>
      </c>
      <c r="B111" s="17">
        <v>26.2</v>
      </c>
      <c r="C111" s="7" t="s">
        <v>48</v>
      </c>
      <c r="D111" s="5">
        <v>1</v>
      </c>
      <c r="E111" s="5">
        <v>0</v>
      </c>
      <c r="F111" s="5">
        <v>3.445424</v>
      </c>
      <c r="G111" s="5">
        <v>0</v>
      </c>
      <c r="H111" s="5">
        <v>0</v>
      </c>
      <c r="I111" s="14">
        <v>6.4390084840000004</v>
      </c>
    </row>
    <row r="112" spans="1:9" ht="14.25" customHeight="1" x14ac:dyDescent="0.2">
      <c r="A112" s="7">
        <v>109</v>
      </c>
      <c r="B112" s="17">
        <v>26.1</v>
      </c>
      <c r="C112" s="7" t="s">
        <v>29</v>
      </c>
      <c r="D112" s="5">
        <v>1</v>
      </c>
      <c r="E112" s="5">
        <v>0</v>
      </c>
      <c r="F112" s="5">
        <v>3.445424</v>
      </c>
      <c r="G112" s="5">
        <v>0</v>
      </c>
      <c r="H112" s="5">
        <v>0</v>
      </c>
      <c r="I112" s="14">
        <v>6.4298409090000002</v>
      </c>
    </row>
    <row r="113" spans="1:9" ht="14.25" customHeight="1" x14ac:dyDescent="0.2">
      <c r="A113" s="4">
        <v>110</v>
      </c>
      <c r="B113" s="17">
        <v>26.1</v>
      </c>
      <c r="C113" s="7" t="s">
        <v>29</v>
      </c>
      <c r="D113" s="5">
        <v>1</v>
      </c>
      <c r="E113" s="5">
        <v>0</v>
      </c>
      <c r="F113" s="5">
        <v>3.445424</v>
      </c>
      <c r="G113" s="5">
        <v>0</v>
      </c>
      <c r="H113" s="5">
        <v>0</v>
      </c>
      <c r="I113" s="14">
        <v>6.420693333</v>
      </c>
    </row>
    <row r="114" spans="1:9" ht="14.25" customHeight="1" x14ac:dyDescent="0.2">
      <c r="A114" s="4">
        <v>111</v>
      </c>
      <c r="B114" s="17">
        <v>25.8</v>
      </c>
      <c r="C114" s="7" t="s">
        <v>55</v>
      </c>
      <c r="D114" s="5">
        <v>1</v>
      </c>
      <c r="E114" s="5">
        <v>0</v>
      </c>
      <c r="F114" s="5">
        <v>3.445424</v>
      </c>
      <c r="G114" s="5">
        <v>0</v>
      </c>
      <c r="H114" s="5">
        <v>0</v>
      </c>
      <c r="I114" s="6">
        <v>6.4114347479999996</v>
      </c>
    </row>
    <row r="115" spans="1:9" ht="14.25" customHeight="1" x14ac:dyDescent="0.2">
      <c r="A115" s="7">
        <v>112</v>
      </c>
      <c r="B115" s="17">
        <v>25.7</v>
      </c>
      <c r="C115" s="7" t="s">
        <v>55</v>
      </c>
      <c r="D115" s="5">
        <v>1</v>
      </c>
      <c r="E115" s="5">
        <v>0</v>
      </c>
      <c r="F115" s="5">
        <v>3.445424</v>
      </c>
      <c r="G115" s="5">
        <v>0</v>
      </c>
      <c r="H115" s="5">
        <v>0</v>
      </c>
      <c r="I115" s="12">
        <v>6.4023781819999996</v>
      </c>
    </row>
    <row r="116" spans="1:9" ht="14.25" customHeight="1" x14ac:dyDescent="0.2">
      <c r="A116" s="4">
        <v>113</v>
      </c>
      <c r="B116" s="17">
        <v>25.3</v>
      </c>
      <c r="C116" s="7" t="s">
        <v>62</v>
      </c>
      <c r="D116" s="5">
        <v>1</v>
      </c>
      <c r="E116" s="5">
        <v>0</v>
      </c>
      <c r="F116" s="5">
        <v>3.445424</v>
      </c>
      <c r="G116" s="5">
        <v>0</v>
      </c>
      <c r="H116" s="5">
        <v>0</v>
      </c>
      <c r="I116" s="14">
        <v>6.3932206059999999</v>
      </c>
    </row>
    <row r="117" spans="1:9" ht="14.25" customHeight="1" x14ac:dyDescent="0.2">
      <c r="A117" s="4">
        <v>114</v>
      </c>
      <c r="B117" s="17">
        <v>25.3</v>
      </c>
      <c r="C117" s="7" t="s">
        <v>62</v>
      </c>
      <c r="D117" s="5">
        <v>1</v>
      </c>
      <c r="E117" s="5">
        <v>0</v>
      </c>
      <c r="F117" s="5">
        <v>3.445424</v>
      </c>
      <c r="G117" s="5">
        <v>0</v>
      </c>
      <c r="H117" s="5">
        <v>0</v>
      </c>
      <c r="I117" s="14">
        <v>6.3860630299999999</v>
      </c>
    </row>
    <row r="118" spans="1:9" ht="14.25" customHeight="1" x14ac:dyDescent="0.2">
      <c r="A118" s="7">
        <v>115</v>
      </c>
      <c r="B118" s="17">
        <v>24.7</v>
      </c>
      <c r="C118" s="7" t="s">
        <v>67</v>
      </c>
      <c r="D118" s="5">
        <v>1</v>
      </c>
      <c r="E118" s="5">
        <v>0</v>
      </c>
      <c r="F118" s="5">
        <v>3.445424</v>
      </c>
      <c r="G118" s="5">
        <v>0</v>
      </c>
      <c r="H118" s="5">
        <v>0</v>
      </c>
      <c r="I118" s="14">
        <v>6.376906666</v>
      </c>
    </row>
    <row r="119" spans="1:9" ht="14.25" customHeight="1" x14ac:dyDescent="0.2">
      <c r="A119" s="4">
        <v>116</v>
      </c>
      <c r="B119" s="17">
        <v>24.1</v>
      </c>
      <c r="C119" s="18" t="s">
        <v>175</v>
      </c>
      <c r="D119" s="5">
        <v>1</v>
      </c>
      <c r="E119" s="5">
        <v>0</v>
      </c>
      <c r="F119" s="5">
        <v>3.445424</v>
      </c>
      <c r="G119" s="5">
        <v>0</v>
      </c>
      <c r="H119" s="5">
        <v>0</v>
      </c>
      <c r="I119" s="14">
        <v>6.3667678790000002</v>
      </c>
    </row>
    <row r="120" spans="1:9" ht="14.25" customHeight="1" x14ac:dyDescent="0.2">
      <c r="A120" s="4">
        <v>117</v>
      </c>
      <c r="B120" s="17">
        <v>23.5</v>
      </c>
      <c r="C120" s="18" t="s">
        <v>176</v>
      </c>
      <c r="D120" s="5">
        <v>1</v>
      </c>
      <c r="E120" s="5">
        <v>0</v>
      </c>
      <c r="F120" s="5">
        <v>3.445424</v>
      </c>
      <c r="G120" s="5">
        <v>0</v>
      </c>
      <c r="H120" s="5">
        <v>0</v>
      </c>
      <c r="I120" s="14">
        <v>6.3666903030000004</v>
      </c>
    </row>
    <row r="121" spans="1:9" ht="14.25" customHeight="1" x14ac:dyDescent="0.2">
      <c r="A121" s="7">
        <v>118</v>
      </c>
      <c r="B121" s="17">
        <v>23.3</v>
      </c>
      <c r="C121" s="18" t="s">
        <v>177</v>
      </c>
      <c r="D121" s="5">
        <v>1</v>
      </c>
      <c r="E121" s="5">
        <v>0</v>
      </c>
      <c r="F121" s="5">
        <v>3.445424</v>
      </c>
      <c r="G121" s="5">
        <v>0</v>
      </c>
      <c r="H121" s="5">
        <v>0</v>
      </c>
      <c r="I121" s="14">
        <v>6.3676327270000002</v>
      </c>
    </row>
    <row r="122" spans="1:9" ht="14.25" customHeight="1" x14ac:dyDescent="0.2">
      <c r="A122" s="4">
        <v>119</v>
      </c>
      <c r="B122" s="17">
        <v>23.1</v>
      </c>
      <c r="C122" s="18" t="s">
        <v>176</v>
      </c>
      <c r="D122" s="5">
        <v>1</v>
      </c>
      <c r="E122" s="5">
        <v>0</v>
      </c>
      <c r="F122" s="5">
        <v>3.445424</v>
      </c>
      <c r="G122" s="5">
        <v>0</v>
      </c>
      <c r="H122" s="5">
        <v>0</v>
      </c>
      <c r="I122" s="14">
        <v>6.3382761619999997</v>
      </c>
    </row>
    <row r="123" spans="1:9" ht="14.25" customHeight="1" x14ac:dyDescent="0.2">
      <c r="A123" s="4">
        <v>120</v>
      </c>
      <c r="B123" s="17">
        <v>22.8</v>
      </c>
      <c r="C123" s="18" t="s">
        <v>178</v>
      </c>
      <c r="D123" s="5">
        <v>1</v>
      </c>
      <c r="E123" s="5">
        <v>0</v>
      </c>
      <c r="F123" s="5">
        <v>3.445424</v>
      </c>
      <c r="G123" s="5">
        <v>0</v>
      </c>
      <c r="H123" s="5">
        <v>0</v>
      </c>
      <c r="I123" s="14">
        <v>6.3291176760000001</v>
      </c>
    </row>
    <row r="124" spans="1:9" ht="14.25" customHeight="1" x14ac:dyDescent="0.2">
      <c r="A124" s="7">
        <v>121</v>
      </c>
      <c r="B124" s="17">
        <v>22.5</v>
      </c>
      <c r="C124" s="18" t="s">
        <v>178</v>
      </c>
      <c r="D124" s="5">
        <v>1</v>
      </c>
      <c r="E124" s="5">
        <v>0</v>
      </c>
      <c r="F124" s="5">
        <v>3.445424</v>
      </c>
      <c r="G124" s="5">
        <v>0</v>
      </c>
      <c r="H124" s="5">
        <v>0</v>
      </c>
      <c r="I124" s="6">
        <v>6.31996</v>
      </c>
    </row>
    <row r="125" spans="1:9" ht="14.25" customHeight="1" x14ac:dyDescent="0.2">
      <c r="A125" s="4">
        <v>122</v>
      </c>
      <c r="B125" s="17">
        <v>22</v>
      </c>
      <c r="C125" s="18" t="s">
        <v>179</v>
      </c>
      <c r="D125" s="5">
        <v>1</v>
      </c>
      <c r="E125" s="5">
        <v>0</v>
      </c>
      <c r="F125" s="5">
        <v>3.445424</v>
      </c>
      <c r="G125" s="5">
        <v>0</v>
      </c>
      <c r="H125" s="5">
        <v>0</v>
      </c>
      <c r="I125" s="12">
        <v>6.3108026260000001</v>
      </c>
    </row>
    <row r="126" spans="1:9" ht="14.25" customHeight="1" x14ac:dyDescent="0.2">
      <c r="A126" s="4">
        <v>123</v>
      </c>
      <c r="B126" s="17">
        <v>21.8</v>
      </c>
      <c r="C126" s="18" t="s">
        <v>180</v>
      </c>
      <c r="D126" s="5">
        <v>1</v>
      </c>
      <c r="E126" s="5">
        <v>0</v>
      </c>
      <c r="F126" s="5">
        <v>3.445424</v>
      </c>
      <c r="G126" s="5">
        <v>0</v>
      </c>
      <c r="H126" s="5">
        <v>0</v>
      </c>
      <c r="I126" s="14">
        <v>6.3016668679999999</v>
      </c>
    </row>
    <row r="127" spans="1:9" ht="14.25" customHeight="1" x14ac:dyDescent="0.2">
      <c r="A127" s="7">
        <v>124</v>
      </c>
      <c r="B127" s="17">
        <v>21.7</v>
      </c>
      <c r="C127" s="18" t="s">
        <v>26</v>
      </c>
      <c r="D127" s="5">
        <v>1</v>
      </c>
      <c r="E127" s="5">
        <v>0</v>
      </c>
      <c r="F127" s="5">
        <v>3.445424</v>
      </c>
      <c r="G127" s="5">
        <v>0</v>
      </c>
      <c r="H127" s="5">
        <v>0</v>
      </c>
      <c r="I127" s="14">
        <v>6.2926872730000003</v>
      </c>
    </row>
    <row r="128" spans="1:9" ht="14.25" customHeight="1" x14ac:dyDescent="0.2">
      <c r="A128" s="4">
        <v>125</v>
      </c>
      <c r="B128" s="17">
        <v>21.2</v>
      </c>
      <c r="C128" s="18" t="s">
        <v>22</v>
      </c>
      <c r="D128" s="5">
        <v>1</v>
      </c>
      <c r="E128" s="5">
        <v>0</v>
      </c>
      <c r="F128" s="5">
        <v>3.445424</v>
      </c>
      <c r="G128" s="5">
        <v>0</v>
      </c>
      <c r="H128" s="5">
        <v>0</v>
      </c>
      <c r="I128" s="14">
        <v>6.2833296970000001</v>
      </c>
    </row>
    <row r="129" spans="1:9" ht="14.25" customHeight="1" x14ac:dyDescent="0.2">
      <c r="A129" s="4">
        <v>126</v>
      </c>
      <c r="B129" s="17">
        <v>20.5</v>
      </c>
      <c r="C129" s="18" t="s">
        <v>55</v>
      </c>
      <c r="D129" s="5">
        <v>1</v>
      </c>
      <c r="E129" s="5">
        <v>0</v>
      </c>
      <c r="F129" s="5">
        <v>3.445424</v>
      </c>
      <c r="G129" s="5">
        <v>0</v>
      </c>
      <c r="H129" s="5">
        <v>0</v>
      </c>
      <c r="I129" s="14">
        <v>6.2761721210000001</v>
      </c>
    </row>
    <row r="130" spans="1:9" ht="14.25" customHeight="1" x14ac:dyDescent="0.2">
      <c r="A130" s="7">
        <v>127</v>
      </c>
      <c r="B130" s="17">
        <v>20.3</v>
      </c>
      <c r="C130" s="18" t="s">
        <v>62</v>
      </c>
      <c r="D130" s="5">
        <v>1</v>
      </c>
      <c r="E130" s="5">
        <v>0</v>
      </c>
      <c r="F130" s="5">
        <v>3.445424</v>
      </c>
      <c r="G130" s="5">
        <v>0</v>
      </c>
      <c r="H130" s="5">
        <v>0</v>
      </c>
      <c r="I130" s="14">
        <v>6.2660166659999996</v>
      </c>
    </row>
    <row r="131" spans="1:9" ht="14.25" customHeight="1" x14ac:dyDescent="0.2">
      <c r="A131" s="4">
        <v>128</v>
      </c>
      <c r="B131" s="17">
        <v>20.2</v>
      </c>
      <c r="C131" s="18" t="s">
        <v>62</v>
      </c>
      <c r="D131" s="5">
        <v>1</v>
      </c>
      <c r="E131" s="5">
        <v>0</v>
      </c>
      <c r="F131" s="5">
        <v>3.445424</v>
      </c>
      <c r="G131" s="5">
        <v>0</v>
      </c>
      <c r="H131" s="5">
        <v>0</v>
      </c>
      <c r="I131" s="14">
        <v>6.2668669699999997</v>
      </c>
    </row>
    <row r="132" spans="1:9" ht="14.25" customHeight="1" x14ac:dyDescent="0.2">
      <c r="A132" s="4">
        <v>129</v>
      </c>
      <c r="B132" s="17">
        <v>19.7</v>
      </c>
      <c r="C132" s="18" t="s">
        <v>67</v>
      </c>
      <c r="D132" s="5">
        <v>1</v>
      </c>
      <c r="E132" s="5">
        <v>0</v>
      </c>
      <c r="F132" s="5">
        <v>3.445424</v>
      </c>
      <c r="G132" s="5">
        <v>0</v>
      </c>
      <c r="H132" s="5">
        <v>0</v>
      </c>
      <c r="I132" s="14">
        <v>6.2666993959999999</v>
      </c>
    </row>
    <row r="133" spans="1:9" ht="14.25" customHeight="1" x14ac:dyDescent="0.2">
      <c r="A133" s="7">
        <v>130</v>
      </c>
      <c r="B133" s="17">
        <v>19.3</v>
      </c>
      <c r="C133" s="18" t="s">
        <v>67</v>
      </c>
      <c r="D133" s="5">
        <v>1</v>
      </c>
      <c r="E133" s="5">
        <v>0</v>
      </c>
      <c r="F133" s="5">
        <v>3.445424</v>
      </c>
      <c r="G133" s="5">
        <v>0</v>
      </c>
      <c r="H133" s="5">
        <v>0</v>
      </c>
      <c r="I133" s="14">
        <v>6.2376618180000003</v>
      </c>
    </row>
    <row r="134" spans="1:9" ht="14.25" customHeight="1" x14ac:dyDescent="0.2">
      <c r="A134" s="4">
        <v>131</v>
      </c>
      <c r="B134" s="17">
        <v>18.600000000000001</v>
      </c>
      <c r="C134" s="18" t="s">
        <v>17</v>
      </c>
      <c r="D134" s="5">
        <v>1</v>
      </c>
      <c r="E134" s="5">
        <v>0</v>
      </c>
      <c r="F134" s="5">
        <v>3.445424</v>
      </c>
      <c r="G134" s="5">
        <v>0</v>
      </c>
      <c r="H134" s="5">
        <v>0</v>
      </c>
      <c r="I134" s="6">
        <v>6.2283862619999999</v>
      </c>
    </row>
    <row r="135" spans="1:9" ht="14.25" customHeight="1" x14ac:dyDescent="0.2">
      <c r="A135" s="4">
        <v>132</v>
      </c>
      <c r="B135" s="17">
        <v>18.3</v>
      </c>
      <c r="C135" s="18" t="s">
        <v>17</v>
      </c>
      <c r="D135" s="5">
        <v>1</v>
      </c>
      <c r="E135" s="5">
        <v>0</v>
      </c>
      <c r="F135" s="5">
        <v>3.445424</v>
      </c>
      <c r="G135" s="5">
        <v>0</v>
      </c>
      <c r="H135" s="5">
        <v>0</v>
      </c>
      <c r="I135" s="12">
        <v>6.219226667</v>
      </c>
    </row>
    <row r="136" spans="1:9" ht="14.25" customHeight="1" x14ac:dyDescent="0.2">
      <c r="A136" s="7">
        <v>133</v>
      </c>
      <c r="B136" s="17">
        <v>17.600000000000001</v>
      </c>
      <c r="C136" s="18" t="s">
        <v>74</v>
      </c>
      <c r="D136" s="5">
        <v>1</v>
      </c>
      <c r="E136" s="5">
        <v>0</v>
      </c>
      <c r="F136" s="5">
        <v>3.445424</v>
      </c>
      <c r="G136" s="5">
        <v>0</v>
      </c>
      <c r="H136" s="5">
        <v>0</v>
      </c>
      <c r="I136" s="14">
        <v>6.2100690910000003</v>
      </c>
    </row>
    <row r="137" spans="1:9" ht="14.25" customHeight="1" x14ac:dyDescent="0.2">
      <c r="A137" s="4">
        <v>134</v>
      </c>
      <c r="B137" s="17">
        <v>17.100000000000001</v>
      </c>
      <c r="C137" s="18" t="s">
        <v>74</v>
      </c>
      <c r="D137" s="5">
        <v>1</v>
      </c>
      <c r="E137" s="5">
        <v>0</v>
      </c>
      <c r="F137" s="5">
        <v>3.445424</v>
      </c>
      <c r="G137" s="5">
        <v>0</v>
      </c>
      <c r="H137" s="5">
        <v>0</v>
      </c>
      <c r="I137" s="14">
        <v>6.200911616</v>
      </c>
    </row>
    <row r="138" spans="1:9" ht="14.25" customHeight="1" x14ac:dyDescent="0.2">
      <c r="A138" s="4">
        <v>135</v>
      </c>
      <c r="B138" s="17">
        <v>16.5</v>
      </c>
      <c r="C138" s="18" t="s">
        <v>78</v>
      </c>
      <c r="D138" s="5">
        <v>1</v>
      </c>
      <c r="E138" s="5">
        <v>0</v>
      </c>
      <c r="F138" s="5">
        <v>3.445424</v>
      </c>
      <c r="G138" s="5">
        <v>0</v>
      </c>
      <c r="H138" s="5">
        <v>0</v>
      </c>
      <c r="I138" s="14">
        <v>6.3937639390000003</v>
      </c>
    </row>
    <row r="139" spans="1:9" ht="14.25" customHeight="1" x14ac:dyDescent="0.2">
      <c r="A139" s="7">
        <v>136</v>
      </c>
      <c r="B139" s="17">
        <v>15.9</v>
      </c>
      <c r="C139" s="18" t="s">
        <v>78</v>
      </c>
      <c r="D139" s="5">
        <v>1</v>
      </c>
      <c r="E139" s="5">
        <v>0</v>
      </c>
      <c r="F139" s="5">
        <v>3.445424</v>
      </c>
      <c r="G139" s="5">
        <v>0</v>
      </c>
      <c r="H139" s="5">
        <v>0</v>
      </c>
      <c r="I139" s="14">
        <v>6.3826963660000002</v>
      </c>
    </row>
    <row r="140" spans="1:9" ht="14.25" customHeight="1" x14ac:dyDescent="0.2">
      <c r="A140" s="4">
        <v>137</v>
      </c>
      <c r="B140" s="17">
        <v>15.3</v>
      </c>
      <c r="C140" s="18" t="s">
        <v>84</v>
      </c>
      <c r="D140" s="5">
        <v>1</v>
      </c>
      <c r="E140" s="5">
        <v>0</v>
      </c>
      <c r="F140" s="5">
        <v>3.445424</v>
      </c>
      <c r="G140" s="5">
        <v>0</v>
      </c>
      <c r="H140" s="5">
        <v>0</v>
      </c>
      <c r="I140" s="14">
        <v>6.3736387880000001</v>
      </c>
    </row>
    <row r="141" spans="1:9" ht="14.25" customHeight="1" x14ac:dyDescent="0.2">
      <c r="A141" s="4">
        <v>138</v>
      </c>
      <c r="B141" s="17">
        <v>14.7</v>
      </c>
      <c r="C141" s="18" t="s">
        <v>78</v>
      </c>
      <c r="D141" s="5">
        <v>1</v>
      </c>
      <c r="E141" s="5">
        <v>0</v>
      </c>
      <c r="F141" s="5">
        <v>3.445424</v>
      </c>
      <c r="G141" s="5">
        <v>0</v>
      </c>
      <c r="H141" s="5">
        <v>0</v>
      </c>
      <c r="I141" s="14">
        <v>6.3662832319999998</v>
      </c>
    </row>
    <row r="142" spans="1:9" ht="14.25" customHeight="1" x14ac:dyDescent="0.2">
      <c r="A142" s="7">
        <v>139</v>
      </c>
      <c r="B142" s="17">
        <v>14.2</v>
      </c>
      <c r="C142" s="18" t="s">
        <v>181</v>
      </c>
      <c r="D142" s="5">
        <v>1</v>
      </c>
      <c r="E142" s="5">
        <v>0</v>
      </c>
      <c r="F142" s="5">
        <v>3.445424</v>
      </c>
      <c r="G142" s="5">
        <v>0</v>
      </c>
      <c r="H142" s="5">
        <v>0</v>
      </c>
      <c r="I142" s="14">
        <v>6.3663236359999997</v>
      </c>
    </row>
    <row r="143" spans="1:9" ht="14.25" customHeight="1" x14ac:dyDescent="0.2">
      <c r="A143" s="4">
        <v>140</v>
      </c>
      <c r="B143" s="17">
        <v>13.7</v>
      </c>
      <c r="C143" s="18" t="s">
        <v>182</v>
      </c>
      <c r="D143" s="5">
        <v>1</v>
      </c>
      <c r="E143" s="5">
        <v>0</v>
      </c>
      <c r="F143" s="5">
        <v>3.445424</v>
      </c>
      <c r="G143" s="5">
        <v>0</v>
      </c>
      <c r="H143" s="5">
        <v>0</v>
      </c>
      <c r="I143" s="14">
        <v>6.3669660629999996</v>
      </c>
    </row>
    <row r="144" spans="1:9" ht="14.25" customHeight="1" x14ac:dyDescent="0.2">
      <c r="A144" s="4">
        <v>141</v>
      </c>
      <c r="B144" s="17">
        <v>13.1</v>
      </c>
      <c r="C144" s="18" t="s">
        <v>183</v>
      </c>
      <c r="D144" s="5">
        <v>1</v>
      </c>
      <c r="E144" s="5">
        <v>0</v>
      </c>
      <c r="F144" s="5">
        <v>3.445424</v>
      </c>
      <c r="G144" s="5">
        <v>0</v>
      </c>
      <c r="H144" s="5">
        <v>0</v>
      </c>
      <c r="I144" s="6">
        <v>6.3368086860000004</v>
      </c>
    </row>
    <row r="145" spans="1:13" ht="14.25" customHeight="1" x14ac:dyDescent="0.2">
      <c r="A145" s="7">
        <v>142</v>
      </c>
      <c r="B145" s="17">
        <v>12.6</v>
      </c>
      <c r="C145" s="18" t="s">
        <v>184</v>
      </c>
      <c r="D145" s="5">
        <v>1</v>
      </c>
      <c r="E145" s="5">
        <v>0</v>
      </c>
      <c r="F145" s="5">
        <v>3.445424</v>
      </c>
      <c r="G145" s="5">
        <v>0</v>
      </c>
      <c r="H145" s="5">
        <v>0</v>
      </c>
      <c r="I145" s="12">
        <v>6.3276609089999996</v>
      </c>
    </row>
    <row r="146" spans="1:13" ht="14.25" customHeight="1" x14ac:dyDescent="0.2">
      <c r="A146" s="4">
        <v>143</v>
      </c>
      <c r="B146" s="17">
        <v>11.6</v>
      </c>
      <c r="C146" s="18" t="s">
        <v>185</v>
      </c>
      <c r="D146" s="5">
        <v>1</v>
      </c>
      <c r="E146" s="5">
        <v>0</v>
      </c>
      <c r="F146" s="5">
        <v>3.445424</v>
      </c>
      <c r="G146" s="5">
        <v>0</v>
      </c>
      <c r="H146" s="5">
        <v>0</v>
      </c>
      <c r="I146" s="14">
        <v>6.3386933330000002</v>
      </c>
    </row>
    <row r="147" spans="1:13" ht="14.25" customHeight="1" x14ac:dyDescent="0.2">
      <c r="A147" s="4">
        <v>144</v>
      </c>
      <c r="B147" s="17">
        <v>5.4</v>
      </c>
      <c r="C147" s="18" t="s">
        <v>186</v>
      </c>
      <c r="D147" s="5">
        <v>1</v>
      </c>
      <c r="E147" s="5">
        <v>0</v>
      </c>
      <c r="F147" s="5">
        <v>3.445424</v>
      </c>
      <c r="G147" s="5">
        <v>0</v>
      </c>
      <c r="H147" s="5">
        <v>0</v>
      </c>
      <c r="I147" s="14">
        <v>6.3093367679999997</v>
      </c>
    </row>
    <row r="148" spans="1:13" ht="14.25" customHeight="1" x14ac:dyDescent="0.2">
      <c r="A148" s="4">
        <v>145</v>
      </c>
      <c r="B148" s="17">
        <v>0</v>
      </c>
      <c r="C148" s="18" t="s">
        <v>187</v>
      </c>
      <c r="D148" s="5">
        <v>1</v>
      </c>
      <c r="E148" s="5">
        <v>0</v>
      </c>
      <c r="F148" s="5">
        <v>3.445424</v>
      </c>
      <c r="G148" s="5">
        <v>0</v>
      </c>
      <c r="H148" s="5">
        <v>0</v>
      </c>
      <c r="I148" s="14">
        <v>6.3003783819999999</v>
      </c>
    </row>
    <row r="149" spans="1:13" ht="14.25" customHeight="1" x14ac:dyDescent="0.2"/>
    <row r="150" spans="1:13" ht="14.25" customHeight="1" x14ac:dyDescent="0.2"/>
    <row r="151" spans="1:13" ht="14.25" customHeight="1" x14ac:dyDescent="0.2"/>
    <row r="152" spans="1:13" ht="14.25" customHeight="1" x14ac:dyDescent="0.2"/>
    <row r="153" spans="1:13" ht="14.25" customHeight="1" x14ac:dyDescent="0.2"/>
    <row r="154" spans="1:13" ht="14.25" customHeight="1" x14ac:dyDescent="0.2"/>
    <row r="155" spans="1:13" ht="14.25" customHeight="1" x14ac:dyDescent="0.2"/>
    <row r="156" spans="1:13" ht="14.25" customHeight="1" x14ac:dyDescent="0.2"/>
    <row r="157" spans="1:13" ht="14.25" customHeight="1" x14ac:dyDescent="0.2"/>
    <row r="158" spans="1:13" ht="14.25" customHeight="1" x14ac:dyDescent="0.2">
      <c r="M158" s="19">
        <v>44717</v>
      </c>
    </row>
    <row r="159" spans="1:13" ht="14.25" customHeight="1" x14ac:dyDescent="0.2">
      <c r="A159" s="22" t="s">
        <v>188</v>
      </c>
      <c r="B159" s="23"/>
      <c r="C159" s="23"/>
      <c r="D159" s="23"/>
      <c r="E159" s="23"/>
      <c r="F159" s="23"/>
      <c r="G159" s="23"/>
      <c r="H159" s="23"/>
      <c r="I159" s="24"/>
    </row>
    <row r="160" spans="1:13" ht="14.25" customHeight="1" x14ac:dyDescent="0.2">
      <c r="A160" s="25"/>
      <c r="B160" s="26"/>
      <c r="C160" s="26"/>
      <c r="D160" s="26"/>
      <c r="E160" s="26"/>
      <c r="F160" s="26"/>
      <c r="G160" s="26"/>
      <c r="H160" s="26"/>
      <c r="I160" s="27"/>
    </row>
    <row r="161" spans="1:13" ht="14.25" customHeight="1" x14ac:dyDescent="0.2">
      <c r="A161" s="4" t="s">
        <v>6</v>
      </c>
      <c r="B161" s="4" t="s">
        <v>7</v>
      </c>
      <c r="C161" s="5" t="s">
        <v>8</v>
      </c>
      <c r="D161" s="5" t="s">
        <v>9</v>
      </c>
      <c r="E161" s="5" t="s">
        <v>10</v>
      </c>
      <c r="F161" s="5" t="s">
        <v>11</v>
      </c>
      <c r="G161" s="5" t="s">
        <v>12</v>
      </c>
      <c r="H161" s="6" t="s">
        <v>13</v>
      </c>
      <c r="I161" s="6" t="s">
        <v>189</v>
      </c>
    </row>
    <row r="162" spans="1:13" ht="14.25" customHeight="1" x14ac:dyDescent="0.2">
      <c r="A162" s="7">
        <v>1</v>
      </c>
      <c r="B162" s="8">
        <v>4.5</v>
      </c>
      <c r="C162" s="9" t="s">
        <v>17</v>
      </c>
      <c r="D162" s="9">
        <v>1</v>
      </c>
      <c r="E162" s="4">
        <f t="shared" ref="E162:E175" si="5">B162*5/18*60/6.28/0.3</f>
        <v>39.808917197452224</v>
      </c>
      <c r="F162" s="5">
        <v>0.16363181818189901</v>
      </c>
      <c r="G162" s="5">
        <v>57</v>
      </c>
      <c r="H162" s="10">
        <f>E162*M163</f>
        <v>99.522292993630558</v>
      </c>
      <c r="I162" s="6">
        <v>5.4433410000000002</v>
      </c>
      <c r="J162" s="6"/>
    </row>
    <row r="163" spans="1:13" ht="14.25" customHeight="1" x14ac:dyDescent="0.2">
      <c r="A163" s="4">
        <v>2</v>
      </c>
      <c r="B163" s="8">
        <v>10.3</v>
      </c>
      <c r="C163" s="9" t="s">
        <v>21</v>
      </c>
      <c r="D163" s="9">
        <v>1</v>
      </c>
      <c r="E163" s="4">
        <f t="shared" si="5"/>
        <v>91.118188251946208</v>
      </c>
      <c r="F163" s="5">
        <v>0.34148363636370999</v>
      </c>
      <c r="G163" s="5">
        <v>100</v>
      </c>
      <c r="H163" s="10">
        <f>E163*M163</f>
        <v>227.79547062986552</v>
      </c>
      <c r="I163" s="12">
        <v>5.3443414000000002</v>
      </c>
      <c r="J163" s="12"/>
      <c r="M163" s="20">
        <v>2.5</v>
      </c>
    </row>
    <row r="164" spans="1:13" ht="14.25" customHeight="1" x14ac:dyDescent="0.2">
      <c r="A164" s="4">
        <v>3</v>
      </c>
      <c r="B164" s="8">
        <v>13.1</v>
      </c>
      <c r="C164" s="7" t="s">
        <v>24</v>
      </c>
      <c r="D164" s="9">
        <v>1</v>
      </c>
      <c r="E164" s="4">
        <f t="shared" si="5"/>
        <v>115.88818117480538</v>
      </c>
      <c r="F164" s="5">
        <v>0.51933545454552099</v>
      </c>
      <c r="G164" s="5">
        <v>100</v>
      </c>
      <c r="H164" s="10">
        <f>E164*M163</f>
        <v>289.72045293701348</v>
      </c>
      <c r="I164" s="14">
        <v>5.4554340000000003</v>
      </c>
      <c r="J164" s="14"/>
      <c r="M164" s="20">
        <v>1.7</v>
      </c>
    </row>
    <row r="165" spans="1:13" ht="14.25" customHeight="1" x14ac:dyDescent="0.2">
      <c r="A165" s="7">
        <v>4</v>
      </c>
      <c r="B165" s="8">
        <v>17.600000000000001</v>
      </c>
      <c r="C165" s="7" t="s">
        <v>26</v>
      </c>
      <c r="D165" s="9">
        <v>1</v>
      </c>
      <c r="E165" s="4">
        <f t="shared" si="5"/>
        <v>155.69709837225764</v>
      </c>
      <c r="F165" s="5">
        <v>0.69718727272733205</v>
      </c>
      <c r="G165" s="5">
        <v>100</v>
      </c>
      <c r="H165" s="10">
        <f t="shared" ref="H165:H166" si="6">E165*M163</f>
        <v>389.24274593064411</v>
      </c>
      <c r="I165" s="14">
        <v>5.3453410000000003</v>
      </c>
      <c r="J165" s="14"/>
      <c r="M165" s="20">
        <v>1.3</v>
      </c>
    </row>
    <row r="166" spans="1:13" ht="14.25" customHeight="1" x14ac:dyDescent="0.2">
      <c r="A166" s="4">
        <v>5</v>
      </c>
      <c r="B166" s="8">
        <v>20</v>
      </c>
      <c r="C166" s="7" t="s">
        <v>29</v>
      </c>
      <c r="D166" s="5">
        <v>1</v>
      </c>
      <c r="E166" s="4">
        <f t="shared" si="5"/>
        <v>176.92852087756546</v>
      </c>
      <c r="F166" s="5">
        <v>0.875039090909143</v>
      </c>
      <c r="G166" s="5">
        <v>100</v>
      </c>
      <c r="H166" s="10">
        <f t="shared" si="6"/>
        <v>300.77848549186126</v>
      </c>
      <c r="I166" s="14">
        <v>5.4354339999999999</v>
      </c>
      <c r="J166" s="14"/>
    </row>
    <row r="167" spans="1:13" ht="14.25" customHeight="1" x14ac:dyDescent="0.2">
      <c r="A167" s="4">
        <v>6</v>
      </c>
      <c r="B167" s="8">
        <v>20.7</v>
      </c>
      <c r="C167" s="7" t="s">
        <v>29</v>
      </c>
      <c r="D167" s="5">
        <v>2</v>
      </c>
      <c r="E167" s="4">
        <f t="shared" si="5"/>
        <v>183.12101910828025</v>
      </c>
      <c r="F167" s="5">
        <v>1.05289090909095</v>
      </c>
      <c r="G167" s="5">
        <v>100</v>
      </c>
      <c r="H167" s="10">
        <f>E167*M164</f>
        <v>311.30573248407643</v>
      </c>
      <c r="I167" s="14">
        <v>5.3541341999999998</v>
      </c>
      <c r="J167" s="14"/>
    </row>
    <row r="168" spans="1:13" ht="14.25" customHeight="1" x14ac:dyDescent="0.2">
      <c r="A168" s="7">
        <v>7</v>
      </c>
      <c r="B168" s="8">
        <v>22</v>
      </c>
      <c r="C168" s="7" t="s">
        <v>33</v>
      </c>
      <c r="D168" s="5">
        <v>2</v>
      </c>
      <c r="E168" s="4">
        <f t="shared" si="5"/>
        <v>194.621372965322</v>
      </c>
      <c r="F168" s="5">
        <v>1.23074272727276</v>
      </c>
      <c r="G168" s="5">
        <v>100</v>
      </c>
      <c r="H168" s="10">
        <f>E168*M164</f>
        <v>330.85633404104738</v>
      </c>
      <c r="I168" s="14">
        <v>5.4434351000000003</v>
      </c>
      <c r="J168" s="14"/>
    </row>
    <row r="169" spans="1:13" ht="14.25" customHeight="1" x14ac:dyDescent="0.2">
      <c r="A169" s="4">
        <v>8</v>
      </c>
      <c r="B169" s="8">
        <v>25.3</v>
      </c>
      <c r="C169" s="7" t="s">
        <v>33</v>
      </c>
      <c r="D169" s="5">
        <v>2</v>
      </c>
      <c r="E169" s="4">
        <f t="shared" si="5"/>
        <v>223.81457891012033</v>
      </c>
      <c r="F169" s="5">
        <v>1.4085945454545801</v>
      </c>
      <c r="G169" s="5">
        <v>100</v>
      </c>
      <c r="H169" s="10">
        <f t="shared" ref="H169:H170" si="7">E169*M164</f>
        <v>380.48478414720455</v>
      </c>
      <c r="I169" s="14">
        <v>5.4456030000000002</v>
      </c>
      <c r="J169" s="14"/>
    </row>
    <row r="170" spans="1:13" ht="14.25" customHeight="1" x14ac:dyDescent="0.2">
      <c r="A170" s="4">
        <v>9</v>
      </c>
      <c r="B170" s="8">
        <v>26.8</v>
      </c>
      <c r="C170" s="7" t="s">
        <v>36</v>
      </c>
      <c r="D170" s="5">
        <v>2</v>
      </c>
      <c r="E170" s="4">
        <f t="shared" si="5"/>
        <v>237.08421797593772</v>
      </c>
      <c r="F170" s="5">
        <v>1.5864463636363899</v>
      </c>
      <c r="G170" s="5">
        <v>100</v>
      </c>
      <c r="H170" s="10">
        <f t="shared" si="7"/>
        <v>308.20948336871902</v>
      </c>
      <c r="I170" s="14">
        <v>5.3323403200000001</v>
      </c>
      <c r="J170" s="14"/>
    </row>
    <row r="171" spans="1:13" ht="14.25" customHeight="1" x14ac:dyDescent="0.2">
      <c r="A171" s="7">
        <v>10</v>
      </c>
      <c r="B171" s="8">
        <v>27.7</v>
      </c>
      <c r="C171" s="7" t="s">
        <v>36</v>
      </c>
      <c r="D171" s="5">
        <v>2</v>
      </c>
      <c r="E171" s="4">
        <f t="shared" si="5"/>
        <v>245.04600141542821</v>
      </c>
      <c r="F171" s="5">
        <v>1.7642981818182</v>
      </c>
      <c r="G171" s="5">
        <v>100</v>
      </c>
      <c r="H171" s="10">
        <f>E171*M165</f>
        <v>318.55980184005671</v>
      </c>
      <c r="I171" s="14">
        <v>5.22304353</v>
      </c>
      <c r="J171" s="14"/>
    </row>
    <row r="172" spans="1:13" ht="14.25" customHeight="1" x14ac:dyDescent="0.2">
      <c r="A172" s="4">
        <v>11</v>
      </c>
      <c r="B172" s="8">
        <v>30.1</v>
      </c>
      <c r="C172" s="7" t="s">
        <v>41</v>
      </c>
      <c r="D172" s="5">
        <v>3</v>
      </c>
      <c r="E172" s="4">
        <f t="shared" si="5"/>
        <v>266.277423920736</v>
      </c>
      <c r="F172" s="5">
        <v>1.94215000000001</v>
      </c>
      <c r="G172" s="5">
        <v>100</v>
      </c>
      <c r="H172" s="10">
        <f>E172*M165</f>
        <v>346.16065109695683</v>
      </c>
      <c r="I172" s="6">
        <v>5.3272933333333397</v>
      </c>
      <c r="J172" s="6"/>
    </row>
    <row r="173" spans="1:13" ht="14.25" customHeight="1" x14ac:dyDescent="0.2">
      <c r="A173" s="4">
        <v>12</v>
      </c>
      <c r="B173" s="8">
        <v>31.3</v>
      </c>
      <c r="C173" s="7" t="s">
        <v>41</v>
      </c>
      <c r="D173" s="5">
        <v>3</v>
      </c>
      <c r="E173" s="4">
        <f t="shared" si="5"/>
        <v>276.89313517338996</v>
      </c>
      <c r="F173" s="5">
        <v>2.1200018181818199</v>
      </c>
      <c r="G173" s="5">
        <v>100</v>
      </c>
      <c r="H173" s="10">
        <f>E173*M165</f>
        <v>359.96107572540694</v>
      </c>
      <c r="I173" s="12">
        <v>5.3181357575757602</v>
      </c>
      <c r="J173" s="12"/>
    </row>
    <row r="174" spans="1:13" ht="14.25" customHeight="1" x14ac:dyDescent="0.2">
      <c r="A174" s="7">
        <v>13</v>
      </c>
      <c r="B174" s="8">
        <v>32.700000000000003</v>
      </c>
      <c r="C174" s="7" t="s">
        <v>45</v>
      </c>
      <c r="D174" s="5">
        <v>3</v>
      </c>
      <c r="E174" s="4">
        <f t="shared" si="5"/>
        <v>289.27813163481954</v>
      </c>
      <c r="F174" s="5">
        <v>2.2978536363636302</v>
      </c>
      <c r="G174" s="5">
        <v>100</v>
      </c>
      <c r="H174" s="10">
        <f>E174*M165</f>
        <v>376.0615711252654</v>
      </c>
      <c r="I174" s="14">
        <v>5.3089781818181896</v>
      </c>
      <c r="J174" s="14"/>
    </row>
    <row r="175" spans="1:13" ht="14.25" customHeight="1" x14ac:dyDescent="0.2">
      <c r="A175" s="4">
        <v>14</v>
      </c>
      <c r="B175" s="8">
        <v>34.1</v>
      </c>
      <c r="C175" s="7" t="s">
        <v>45</v>
      </c>
      <c r="D175" s="5">
        <v>3</v>
      </c>
      <c r="E175" s="4">
        <f t="shared" si="5"/>
        <v>301.66312809624907</v>
      </c>
      <c r="F175" s="5">
        <v>2.4523143100000002</v>
      </c>
      <c r="G175" s="5">
        <v>100</v>
      </c>
      <c r="H175" s="10">
        <f>E175*M165</f>
        <v>392.16206652512381</v>
      </c>
      <c r="I175" s="14">
        <v>5.2998206060606101</v>
      </c>
      <c r="J175" s="14"/>
    </row>
    <row r="176" spans="1:13" ht="14.25" customHeight="1" x14ac:dyDescent="0.2">
      <c r="A176" s="4">
        <v>15</v>
      </c>
      <c r="B176" s="17">
        <f>34-0.4</f>
        <v>33.6</v>
      </c>
      <c r="C176" s="7" t="s">
        <v>50</v>
      </c>
      <c r="D176" s="5">
        <v>2</v>
      </c>
      <c r="E176" s="5">
        <v>0</v>
      </c>
      <c r="F176" s="5">
        <v>2.4523143100000002</v>
      </c>
      <c r="G176" s="5">
        <v>0</v>
      </c>
      <c r="H176" s="5">
        <v>0</v>
      </c>
      <c r="I176" s="14">
        <v>5.3906630303030401</v>
      </c>
      <c r="J176" s="14"/>
      <c r="K176" s="3">
        <f t="shared" ref="K176:K200" si="8">0.4</f>
        <v>0.4</v>
      </c>
    </row>
    <row r="177" spans="1:11" ht="14.25" customHeight="1" x14ac:dyDescent="0.2">
      <c r="A177" s="7">
        <v>16</v>
      </c>
      <c r="B177" s="17">
        <f>33.7-0.4</f>
        <v>33.300000000000004</v>
      </c>
      <c r="C177" s="7" t="s">
        <v>50</v>
      </c>
      <c r="D177" s="5">
        <v>2</v>
      </c>
      <c r="E177" s="5">
        <v>0</v>
      </c>
      <c r="F177" s="5">
        <v>2.4523143100000002</v>
      </c>
      <c r="G177" s="5">
        <v>0</v>
      </c>
      <c r="H177" s="5">
        <v>0</v>
      </c>
      <c r="I177" s="14">
        <v>5.4815054545454602</v>
      </c>
      <c r="J177" s="14"/>
      <c r="K177" s="3">
        <f t="shared" si="8"/>
        <v>0.4</v>
      </c>
    </row>
    <row r="178" spans="1:11" ht="14.25" customHeight="1" x14ac:dyDescent="0.2">
      <c r="A178" s="4">
        <v>17</v>
      </c>
      <c r="B178" s="17">
        <f>33.8-0.4</f>
        <v>33.4</v>
      </c>
      <c r="C178" s="7" t="s">
        <v>53</v>
      </c>
      <c r="D178" s="5">
        <v>2</v>
      </c>
      <c r="E178" s="5">
        <v>0</v>
      </c>
      <c r="F178" s="5">
        <v>2.4523143100000002</v>
      </c>
      <c r="G178" s="5">
        <v>0</v>
      </c>
      <c r="H178" s="5">
        <v>0</v>
      </c>
      <c r="I178" s="14">
        <v>5.2723478787878904</v>
      </c>
      <c r="J178" s="14"/>
      <c r="K178" s="3">
        <f t="shared" si="8"/>
        <v>0.4</v>
      </c>
    </row>
    <row r="179" spans="1:11" ht="14.25" customHeight="1" x14ac:dyDescent="0.2">
      <c r="A179" s="4">
        <v>18</v>
      </c>
      <c r="B179" s="21">
        <f>34-0.4</f>
        <v>33.6</v>
      </c>
      <c r="C179" s="7" t="s">
        <v>53</v>
      </c>
      <c r="D179" s="5">
        <v>2</v>
      </c>
      <c r="E179" s="5">
        <v>0</v>
      </c>
      <c r="F179" s="5">
        <v>2.4523143100000002</v>
      </c>
      <c r="G179" s="5">
        <v>0</v>
      </c>
      <c r="H179" s="5">
        <v>0</v>
      </c>
      <c r="I179" s="14">
        <v>5.3631903029999997</v>
      </c>
      <c r="J179" s="14"/>
      <c r="K179" s="3">
        <f t="shared" si="8"/>
        <v>0.4</v>
      </c>
    </row>
    <row r="180" spans="1:11" ht="14.25" customHeight="1" x14ac:dyDescent="0.2">
      <c r="A180" s="7">
        <v>19</v>
      </c>
      <c r="B180" s="17">
        <f>34.2-0.4</f>
        <v>33.800000000000004</v>
      </c>
      <c r="C180" s="7" t="s">
        <v>57</v>
      </c>
      <c r="D180" s="5">
        <v>2</v>
      </c>
      <c r="E180" s="5">
        <v>0</v>
      </c>
      <c r="F180" s="5">
        <v>2.4523143100000002</v>
      </c>
      <c r="G180" s="5">
        <v>0</v>
      </c>
      <c r="H180" s="5">
        <v>0</v>
      </c>
      <c r="I180" s="14">
        <v>5.354033737</v>
      </c>
      <c r="J180" s="14"/>
      <c r="K180" s="3">
        <f t="shared" si="8"/>
        <v>0.4</v>
      </c>
    </row>
    <row r="181" spans="1:11" ht="14.25" customHeight="1" x14ac:dyDescent="0.2">
      <c r="A181" s="4">
        <v>20</v>
      </c>
      <c r="B181" s="17">
        <f>34.3-0.4</f>
        <v>33.9</v>
      </c>
      <c r="C181" s="7" t="s">
        <v>57</v>
      </c>
      <c r="D181" s="5">
        <v>2</v>
      </c>
      <c r="E181" s="5">
        <v>0</v>
      </c>
      <c r="F181" s="5">
        <v>2.4523143100000002</v>
      </c>
      <c r="G181" s="5">
        <v>0</v>
      </c>
      <c r="H181" s="5">
        <v>0</v>
      </c>
      <c r="I181" s="14">
        <v>5.3448751530000003</v>
      </c>
      <c r="J181" s="14"/>
      <c r="K181" s="3">
        <f t="shared" si="8"/>
        <v>0.4</v>
      </c>
    </row>
    <row r="182" spans="1:11" ht="14.25" customHeight="1" x14ac:dyDescent="0.2">
      <c r="A182" s="4">
        <v>21</v>
      </c>
      <c r="B182" s="17">
        <f>34.5-0.4</f>
        <v>34.1</v>
      </c>
      <c r="C182" s="7" t="s">
        <v>61</v>
      </c>
      <c r="D182" s="5">
        <v>2</v>
      </c>
      <c r="E182" s="5">
        <v>0</v>
      </c>
      <c r="F182" s="5">
        <v>2.4523143100000002</v>
      </c>
      <c r="G182" s="5">
        <v>0</v>
      </c>
      <c r="H182" s="5">
        <v>0</v>
      </c>
      <c r="I182" s="6">
        <v>5.3357175760000004</v>
      </c>
      <c r="J182" s="6"/>
      <c r="K182" s="3">
        <f t="shared" si="8"/>
        <v>0.4</v>
      </c>
    </row>
    <row r="183" spans="1:11" ht="14.25" customHeight="1" x14ac:dyDescent="0.2">
      <c r="A183" s="7">
        <v>22</v>
      </c>
      <c r="B183" s="17">
        <f>34.6-0.4</f>
        <v>34.200000000000003</v>
      </c>
      <c r="C183" s="7" t="s">
        <v>61</v>
      </c>
      <c r="D183" s="5">
        <v>2</v>
      </c>
      <c r="E183" s="5">
        <v>0</v>
      </c>
      <c r="F183" s="5">
        <v>2.4523143100000002</v>
      </c>
      <c r="G183" s="5">
        <v>0</v>
      </c>
      <c r="H183" s="5">
        <v>0</v>
      </c>
      <c r="I183" s="12">
        <v>5.3365600000000004</v>
      </c>
      <c r="J183" s="12"/>
      <c r="K183" s="3">
        <f t="shared" si="8"/>
        <v>0.4</v>
      </c>
    </row>
    <row r="184" spans="1:11" ht="14.25" customHeight="1" x14ac:dyDescent="0.2">
      <c r="A184" s="4">
        <v>23</v>
      </c>
      <c r="B184" s="17">
        <f>34.9-0.4</f>
        <v>34.5</v>
      </c>
      <c r="C184" s="7" t="s">
        <v>66</v>
      </c>
      <c r="D184" s="5">
        <v>2</v>
      </c>
      <c r="E184" s="5">
        <v>0</v>
      </c>
      <c r="F184" s="5">
        <v>2.4523143100000002</v>
      </c>
      <c r="G184" s="5">
        <v>0</v>
      </c>
      <c r="H184" s="5">
        <v>0</v>
      </c>
      <c r="I184" s="14">
        <v>5.317403434</v>
      </c>
      <c r="J184" s="14"/>
      <c r="K184" s="3">
        <f t="shared" si="8"/>
        <v>0.4</v>
      </c>
    </row>
    <row r="185" spans="1:11" ht="14.25" customHeight="1" x14ac:dyDescent="0.2">
      <c r="A185" s="4">
        <v>24</v>
      </c>
      <c r="B185" s="17">
        <f>35.1-0.4</f>
        <v>34.700000000000003</v>
      </c>
      <c r="C185" s="7" t="s">
        <v>66</v>
      </c>
      <c r="D185" s="5">
        <v>2</v>
      </c>
      <c r="E185" s="5">
        <v>0</v>
      </c>
      <c r="F185" s="5">
        <v>2.4523143100000002</v>
      </c>
      <c r="G185" s="5">
        <v>0</v>
      </c>
      <c r="H185" s="5">
        <v>0</v>
      </c>
      <c r="I185" s="14">
        <v>5.3083448479999999</v>
      </c>
      <c r="J185" s="14"/>
      <c r="K185" s="3">
        <f t="shared" si="8"/>
        <v>0.4</v>
      </c>
    </row>
    <row r="186" spans="1:11" ht="14.25" customHeight="1" x14ac:dyDescent="0.2">
      <c r="A186" s="7">
        <v>25</v>
      </c>
      <c r="B186" s="21">
        <f>35-0.4</f>
        <v>34.6</v>
      </c>
      <c r="C186" s="7" t="s">
        <v>4</v>
      </c>
      <c r="D186" s="5">
        <v>2</v>
      </c>
      <c r="E186" s="5">
        <v>0</v>
      </c>
      <c r="F186" s="5">
        <v>2.4523143100000002</v>
      </c>
      <c r="G186" s="5">
        <v>0</v>
      </c>
      <c r="H186" s="5">
        <v>0</v>
      </c>
      <c r="I186" s="14">
        <v>5.2990872729999996</v>
      </c>
      <c r="J186" s="14"/>
      <c r="K186" s="3">
        <f t="shared" si="8"/>
        <v>0.4</v>
      </c>
    </row>
    <row r="187" spans="1:11" ht="14.25" customHeight="1" x14ac:dyDescent="0.2">
      <c r="A187" s="4">
        <v>26</v>
      </c>
      <c r="B187" s="17">
        <f>34.9-0.4</f>
        <v>34.5</v>
      </c>
      <c r="C187" s="7" t="s">
        <v>4</v>
      </c>
      <c r="D187" s="5">
        <v>2</v>
      </c>
      <c r="E187" s="5">
        <v>0</v>
      </c>
      <c r="F187" s="5">
        <v>2.4523143100000002</v>
      </c>
      <c r="G187" s="5">
        <v>0</v>
      </c>
      <c r="H187" s="5">
        <v>0</v>
      </c>
      <c r="I187" s="14">
        <v>5.2899296969999998</v>
      </c>
      <c r="J187" s="14"/>
      <c r="K187" s="3">
        <f t="shared" si="8"/>
        <v>0.4</v>
      </c>
    </row>
    <row r="188" spans="1:11" ht="14.25" customHeight="1" x14ac:dyDescent="0.2">
      <c r="A188" s="4">
        <v>27</v>
      </c>
      <c r="B188" s="17">
        <f>34.7-0.4</f>
        <v>34.300000000000004</v>
      </c>
      <c r="C188" s="7" t="s">
        <v>19</v>
      </c>
      <c r="D188" s="5">
        <v>2</v>
      </c>
      <c r="E188" s="5">
        <v>0</v>
      </c>
      <c r="F188" s="5">
        <v>2.4523143100000002</v>
      </c>
      <c r="G188" s="5">
        <v>0</v>
      </c>
      <c r="H188" s="5">
        <v>0</v>
      </c>
      <c r="I188" s="14">
        <v>5.2807722220000004</v>
      </c>
      <c r="J188" s="14"/>
      <c r="K188" s="3">
        <f t="shared" si="8"/>
        <v>0.4</v>
      </c>
    </row>
    <row r="189" spans="1:11" ht="14.25" customHeight="1" x14ac:dyDescent="0.2">
      <c r="A189" s="7">
        <v>28</v>
      </c>
      <c r="B189" s="17">
        <f>34.5-0.4</f>
        <v>34.1</v>
      </c>
      <c r="C189" s="7" t="s">
        <v>19</v>
      </c>
      <c r="D189" s="5">
        <v>2</v>
      </c>
      <c r="E189" s="5">
        <v>0</v>
      </c>
      <c r="F189" s="5">
        <v>2.4523143100000002</v>
      </c>
      <c r="G189" s="5">
        <v>0</v>
      </c>
      <c r="H189" s="5">
        <v>0</v>
      </c>
      <c r="I189" s="14">
        <v>5.2726245450000002</v>
      </c>
      <c r="J189" s="14"/>
      <c r="K189" s="3">
        <f t="shared" si="8"/>
        <v>0.4</v>
      </c>
    </row>
    <row r="190" spans="1:11" ht="14.25" customHeight="1" x14ac:dyDescent="0.2">
      <c r="A190" s="4">
        <v>29</v>
      </c>
      <c r="B190" s="17">
        <f>34.6-0.4</f>
        <v>34.200000000000003</v>
      </c>
      <c r="C190" s="7" t="s">
        <v>15</v>
      </c>
      <c r="D190" s="5">
        <v>2</v>
      </c>
      <c r="E190" s="5">
        <v>0</v>
      </c>
      <c r="F190" s="5">
        <v>2.4523143100000002</v>
      </c>
      <c r="G190" s="5">
        <v>0</v>
      </c>
      <c r="H190" s="5">
        <v>0</v>
      </c>
      <c r="I190" s="14">
        <v>5.2624569699999997</v>
      </c>
      <c r="J190" s="14"/>
      <c r="K190" s="3">
        <f t="shared" si="8"/>
        <v>0.4</v>
      </c>
    </row>
    <row r="191" spans="1:11" ht="14.25" customHeight="1" x14ac:dyDescent="0.2">
      <c r="A191" s="4">
        <v>30</v>
      </c>
      <c r="B191" s="17">
        <f>34.5-0.4</f>
        <v>34.1</v>
      </c>
      <c r="C191" s="7" t="s">
        <v>15</v>
      </c>
      <c r="D191" s="5">
        <v>2</v>
      </c>
      <c r="E191" s="5">
        <v>0</v>
      </c>
      <c r="F191" s="5">
        <v>2.4523143100000002</v>
      </c>
      <c r="G191" s="5">
        <v>0</v>
      </c>
      <c r="H191" s="5">
        <v>0</v>
      </c>
      <c r="I191" s="14">
        <v>5.2532993939999999</v>
      </c>
      <c r="J191" s="14"/>
      <c r="K191" s="3">
        <f t="shared" si="8"/>
        <v>0.4</v>
      </c>
    </row>
    <row r="192" spans="1:11" ht="14.25" customHeight="1" x14ac:dyDescent="0.2">
      <c r="A192" s="7">
        <v>31</v>
      </c>
      <c r="B192" s="17">
        <f t="shared" ref="B192:B193" si="9">34.4-0.4</f>
        <v>34</v>
      </c>
      <c r="C192" s="7" t="s">
        <v>22</v>
      </c>
      <c r="D192" s="5">
        <v>2</v>
      </c>
      <c r="E192" s="5">
        <v>0</v>
      </c>
      <c r="F192" s="5">
        <v>2.4523143100000002</v>
      </c>
      <c r="G192" s="5">
        <v>0</v>
      </c>
      <c r="H192" s="5">
        <v>0</v>
      </c>
      <c r="I192" s="6">
        <v>5.244242828</v>
      </c>
      <c r="J192" s="6"/>
      <c r="K192" s="3">
        <f t="shared" si="8"/>
        <v>0.4</v>
      </c>
    </row>
    <row r="193" spans="1:11" ht="14.25" customHeight="1" x14ac:dyDescent="0.2">
      <c r="A193" s="4">
        <v>32</v>
      </c>
      <c r="B193" s="17">
        <f t="shared" si="9"/>
        <v>34</v>
      </c>
      <c r="C193" s="7" t="s">
        <v>22</v>
      </c>
      <c r="D193" s="5">
        <v>2</v>
      </c>
      <c r="E193" s="5">
        <v>0</v>
      </c>
      <c r="F193" s="5">
        <v>2.4523143100000002</v>
      </c>
      <c r="G193" s="5">
        <v>0</v>
      </c>
      <c r="H193" s="5">
        <v>0</v>
      </c>
      <c r="I193" s="12">
        <v>5.2349842424242699</v>
      </c>
      <c r="J193" s="12"/>
      <c r="K193" s="3">
        <f t="shared" si="8"/>
        <v>0.4</v>
      </c>
    </row>
    <row r="194" spans="1:11" ht="14.25" customHeight="1" x14ac:dyDescent="0.2">
      <c r="A194" s="4">
        <v>33</v>
      </c>
      <c r="B194" s="17">
        <f>34.3-0.4</f>
        <v>33.9</v>
      </c>
      <c r="C194" s="7" t="s">
        <v>31</v>
      </c>
      <c r="D194" s="5">
        <v>2</v>
      </c>
      <c r="E194" s="5">
        <v>0</v>
      </c>
      <c r="F194" s="5">
        <v>2.4523143100000002</v>
      </c>
      <c r="G194" s="5">
        <v>0</v>
      </c>
      <c r="H194" s="5">
        <v>0</v>
      </c>
      <c r="I194" s="14">
        <v>5.1258266666666898</v>
      </c>
      <c r="J194" s="14"/>
      <c r="K194" s="3">
        <f t="shared" si="8"/>
        <v>0.4</v>
      </c>
    </row>
    <row r="195" spans="1:11" ht="14.25" customHeight="1" x14ac:dyDescent="0.2">
      <c r="A195" s="7">
        <v>34</v>
      </c>
      <c r="B195" s="17">
        <f>34.2-0.4</f>
        <v>33.800000000000004</v>
      </c>
      <c r="C195" s="7" t="s">
        <v>31</v>
      </c>
      <c r="D195" s="5">
        <v>2</v>
      </c>
      <c r="E195" s="5">
        <v>0</v>
      </c>
      <c r="F195" s="5">
        <v>2.4523143100000002</v>
      </c>
      <c r="G195" s="5">
        <v>0</v>
      </c>
      <c r="H195" s="5">
        <v>0</v>
      </c>
      <c r="I195" s="14">
        <v>5.2166690909091198</v>
      </c>
      <c r="J195" s="14"/>
      <c r="K195" s="3">
        <f t="shared" si="8"/>
        <v>0.4</v>
      </c>
    </row>
    <row r="196" spans="1:11" ht="14.25" customHeight="1" x14ac:dyDescent="0.2">
      <c r="A196" s="4">
        <v>35</v>
      </c>
      <c r="B196" s="17">
        <f>34.1-0.4</f>
        <v>33.700000000000003</v>
      </c>
      <c r="C196" s="7" t="s">
        <v>37</v>
      </c>
      <c r="D196" s="5">
        <v>2</v>
      </c>
      <c r="E196" s="5">
        <v>0</v>
      </c>
      <c r="F196" s="5">
        <v>2.4523143100000002</v>
      </c>
      <c r="G196" s="5">
        <v>0</v>
      </c>
      <c r="H196" s="5">
        <v>0</v>
      </c>
      <c r="I196" s="14">
        <v>5.30751151515154</v>
      </c>
      <c r="J196" s="14"/>
      <c r="K196" s="3">
        <f t="shared" si="8"/>
        <v>0.4</v>
      </c>
    </row>
    <row r="197" spans="1:11" ht="14.25" customHeight="1" x14ac:dyDescent="0.2">
      <c r="A197" s="4">
        <v>36</v>
      </c>
      <c r="B197" s="17">
        <f>33.7-0.4</f>
        <v>33.300000000000004</v>
      </c>
      <c r="C197" s="7" t="s">
        <v>37</v>
      </c>
      <c r="D197" s="5">
        <v>2</v>
      </c>
      <c r="E197" s="5">
        <v>0</v>
      </c>
      <c r="F197" s="5">
        <v>2.4523143100000002</v>
      </c>
      <c r="G197" s="5">
        <v>0</v>
      </c>
      <c r="H197" s="5">
        <v>0</v>
      </c>
      <c r="I197" s="14">
        <v>5.3983539393939699</v>
      </c>
      <c r="J197" s="14"/>
      <c r="K197" s="3">
        <f t="shared" si="8"/>
        <v>0.4</v>
      </c>
    </row>
    <row r="198" spans="1:11" ht="14.25" customHeight="1" x14ac:dyDescent="0.2">
      <c r="A198" s="7">
        <v>37</v>
      </c>
      <c r="B198" s="17">
        <f>33.4-0.4</f>
        <v>33</v>
      </c>
      <c r="C198" s="7" t="s">
        <v>42</v>
      </c>
      <c r="D198" s="5">
        <v>2</v>
      </c>
      <c r="E198" s="5">
        <v>0</v>
      </c>
      <c r="F198" s="5">
        <v>2.4523143100000002</v>
      </c>
      <c r="G198" s="5">
        <v>0</v>
      </c>
      <c r="H198" s="5">
        <v>0</v>
      </c>
      <c r="I198" s="14">
        <v>5.389196364</v>
      </c>
      <c r="J198" s="14"/>
      <c r="K198" s="3">
        <f t="shared" si="8"/>
        <v>0.4</v>
      </c>
    </row>
    <row r="199" spans="1:11" ht="14.25" customHeight="1" x14ac:dyDescent="0.2">
      <c r="A199" s="4">
        <v>38</v>
      </c>
      <c r="B199" s="17">
        <f>32.6-0.4</f>
        <v>32.200000000000003</v>
      </c>
      <c r="C199" s="7" t="s">
        <v>42</v>
      </c>
      <c r="D199" s="5">
        <v>2</v>
      </c>
      <c r="E199" s="5">
        <v>0</v>
      </c>
      <c r="F199" s="5">
        <v>2.4523143100000002</v>
      </c>
      <c r="G199" s="5">
        <v>0</v>
      </c>
      <c r="H199" s="5">
        <v>0</v>
      </c>
      <c r="I199" s="14">
        <v>5.3833387879999997</v>
      </c>
      <c r="J199" s="14"/>
      <c r="K199" s="3">
        <f t="shared" si="8"/>
        <v>0.4</v>
      </c>
    </row>
    <row r="200" spans="1:11" ht="14.25" customHeight="1" x14ac:dyDescent="0.2">
      <c r="A200" s="4">
        <v>39</v>
      </c>
      <c r="B200" s="17">
        <f>32.2-0.4</f>
        <v>31.800000000000004</v>
      </c>
      <c r="C200" s="7" t="s">
        <v>46</v>
      </c>
      <c r="D200" s="5">
        <v>2</v>
      </c>
      <c r="E200" s="5">
        <v>0</v>
      </c>
      <c r="F200" s="5">
        <v>2.4523143100000002</v>
      </c>
      <c r="G200" s="5">
        <v>0</v>
      </c>
      <c r="H200" s="5">
        <v>0</v>
      </c>
      <c r="I200" s="14">
        <v>5.3738812119999997</v>
      </c>
      <c r="J200" s="14"/>
      <c r="K200" s="3">
        <f t="shared" si="8"/>
        <v>0.4</v>
      </c>
    </row>
    <row r="201" spans="1:11" ht="14.25" customHeight="1" x14ac:dyDescent="0.2">
      <c r="A201" s="7">
        <v>40</v>
      </c>
      <c r="B201" s="21">
        <f t="shared" ref="B201:B202" si="10">32-0.4</f>
        <v>31.6</v>
      </c>
      <c r="C201" s="7" t="s">
        <v>46</v>
      </c>
      <c r="D201" s="5">
        <v>2</v>
      </c>
      <c r="E201" s="5">
        <v>0</v>
      </c>
      <c r="F201" s="5">
        <v>2.4523143100000002</v>
      </c>
      <c r="G201" s="5">
        <v>0</v>
      </c>
      <c r="H201" s="5">
        <v>0</v>
      </c>
      <c r="I201" s="14">
        <v>5.3617236359999998</v>
      </c>
      <c r="J201" s="14"/>
    </row>
    <row r="202" spans="1:11" ht="14.25" customHeight="1" x14ac:dyDescent="0.2">
      <c r="A202" s="4">
        <v>41</v>
      </c>
      <c r="B202" s="21">
        <f t="shared" si="10"/>
        <v>31.6</v>
      </c>
      <c r="C202" s="7" t="s">
        <v>48</v>
      </c>
      <c r="D202" s="5">
        <v>2</v>
      </c>
      <c r="E202" s="5">
        <v>0</v>
      </c>
      <c r="F202" s="5">
        <v>2.4523143100000002</v>
      </c>
      <c r="G202" s="5">
        <v>0</v>
      </c>
      <c r="H202" s="5">
        <v>0</v>
      </c>
      <c r="I202" s="6">
        <v>5.2525662610000001</v>
      </c>
      <c r="J202" s="6"/>
    </row>
    <row r="203" spans="1:11" ht="14.25" customHeight="1" x14ac:dyDescent="0.2">
      <c r="A203" s="4">
        <v>42</v>
      </c>
      <c r="B203" s="17">
        <f>31.6-0.4</f>
        <v>31.200000000000003</v>
      </c>
      <c r="C203" s="7" t="s">
        <v>48</v>
      </c>
      <c r="D203" s="5">
        <v>2</v>
      </c>
      <c r="E203" s="5">
        <v>0</v>
      </c>
      <c r="F203" s="5">
        <v>2.4523143100000002</v>
      </c>
      <c r="G203" s="5">
        <v>0</v>
      </c>
      <c r="H203" s="5">
        <v>0</v>
      </c>
      <c r="I203" s="12">
        <v>5.2424284849999996</v>
      </c>
      <c r="J203" s="12"/>
    </row>
    <row r="204" spans="1:11" ht="14.25" customHeight="1" x14ac:dyDescent="0.2">
      <c r="A204" s="7">
        <v>43</v>
      </c>
      <c r="B204" s="17">
        <f>31.2-0.4</f>
        <v>30.8</v>
      </c>
      <c r="C204" s="7" t="s">
        <v>29</v>
      </c>
      <c r="D204" s="5">
        <v>2</v>
      </c>
      <c r="E204" s="5">
        <v>0</v>
      </c>
      <c r="F204" s="5">
        <v>2.4523143100000002</v>
      </c>
      <c r="G204" s="5">
        <v>0</v>
      </c>
      <c r="H204" s="5">
        <v>0</v>
      </c>
      <c r="I204" s="14">
        <v>5.2242529290000004</v>
      </c>
      <c r="J204" s="14"/>
    </row>
    <row r="205" spans="1:11" ht="14.25" customHeight="1" x14ac:dyDescent="0.2">
      <c r="A205" s="4">
        <v>44</v>
      </c>
      <c r="B205" s="17">
        <f>31.1-0.4</f>
        <v>30.700000000000003</v>
      </c>
      <c r="C205" s="7" t="s">
        <v>29</v>
      </c>
      <c r="D205" s="5">
        <v>2</v>
      </c>
      <c r="E205" s="5">
        <v>0</v>
      </c>
      <c r="F205" s="5">
        <v>2.4523143100000002</v>
      </c>
      <c r="G205" s="5">
        <v>0</v>
      </c>
      <c r="H205" s="5">
        <v>0</v>
      </c>
      <c r="I205" s="14">
        <v>5.2252922220000002</v>
      </c>
      <c r="J205" s="14"/>
    </row>
    <row r="206" spans="1:11" ht="14.25" customHeight="1" x14ac:dyDescent="0.2">
      <c r="A206" s="4">
        <v>45</v>
      </c>
      <c r="B206" s="17">
        <f>30.5-0.4</f>
        <v>30.1</v>
      </c>
      <c r="C206" s="7" t="s">
        <v>55</v>
      </c>
      <c r="D206" s="5">
        <v>2</v>
      </c>
      <c r="E206" s="5">
        <v>0</v>
      </c>
      <c r="F206" s="5">
        <v>2.4523143100000002</v>
      </c>
      <c r="G206" s="5">
        <v>0</v>
      </c>
      <c r="H206" s="5">
        <v>0</v>
      </c>
      <c r="I206" s="14">
        <v>5.215925758</v>
      </c>
      <c r="J206" s="14"/>
    </row>
    <row r="207" spans="1:11" ht="14.25" customHeight="1" x14ac:dyDescent="0.2">
      <c r="A207" s="7">
        <v>46</v>
      </c>
      <c r="B207" s="17">
        <f>30.3-0.4</f>
        <v>29.900000000000002</v>
      </c>
      <c r="C207" s="7" t="s">
        <v>55</v>
      </c>
      <c r="D207" s="5">
        <v>2</v>
      </c>
      <c r="E207" s="5">
        <v>0</v>
      </c>
      <c r="F207" s="5">
        <v>2.4523143100000002</v>
      </c>
      <c r="G207" s="5">
        <v>0</v>
      </c>
      <c r="H207" s="5">
        <v>0</v>
      </c>
      <c r="I207" s="14">
        <v>5.3067781818182098</v>
      </c>
      <c r="J207" s="14"/>
    </row>
    <row r="208" spans="1:11" ht="14.25" customHeight="1" x14ac:dyDescent="0.2">
      <c r="A208" s="4">
        <v>47</v>
      </c>
      <c r="B208" s="17">
        <f>30.1-0.4</f>
        <v>29.700000000000003</v>
      </c>
      <c r="C208" s="7" t="s">
        <v>62</v>
      </c>
      <c r="D208" s="5">
        <v>2</v>
      </c>
      <c r="E208" s="5">
        <v>0</v>
      </c>
      <c r="F208" s="5">
        <v>2.4523143100000002</v>
      </c>
      <c r="G208" s="5">
        <v>0</v>
      </c>
      <c r="H208" s="5">
        <v>0</v>
      </c>
      <c r="I208" s="14">
        <v>5.4476206060000001</v>
      </c>
      <c r="J208" s="14"/>
    </row>
    <row r="209" spans="1:10" ht="14.25" customHeight="1" x14ac:dyDescent="0.2">
      <c r="A209" s="4">
        <v>48</v>
      </c>
      <c r="B209" s="17">
        <f>29.5-0.4</f>
        <v>29.1</v>
      </c>
      <c r="C209" s="7" t="s">
        <v>62</v>
      </c>
      <c r="D209" s="5">
        <v>2</v>
      </c>
      <c r="E209" s="5">
        <v>0</v>
      </c>
      <c r="F209" s="5">
        <v>2.4523143100000002</v>
      </c>
      <c r="G209" s="5">
        <v>0</v>
      </c>
      <c r="H209" s="5">
        <v>0</v>
      </c>
      <c r="I209" s="14">
        <v>5.4885630299999999</v>
      </c>
      <c r="J209" s="14"/>
    </row>
    <row r="210" spans="1:10" ht="14.25" customHeight="1" x14ac:dyDescent="0.2">
      <c r="A210" s="7">
        <v>49</v>
      </c>
      <c r="B210" s="21">
        <f>29-0.4</f>
        <v>28.6</v>
      </c>
      <c r="C210" s="7" t="s">
        <v>67</v>
      </c>
      <c r="D210" s="5">
        <v>2</v>
      </c>
      <c r="E210" s="5">
        <v>0</v>
      </c>
      <c r="F210" s="5">
        <v>2.4523143100000002</v>
      </c>
      <c r="G210" s="5">
        <v>0</v>
      </c>
      <c r="H210" s="5">
        <v>0</v>
      </c>
      <c r="I210" s="14">
        <v>5.4743055549999999</v>
      </c>
      <c r="J210" s="14"/>
    </row>
    <row r="211" spans="1:10" ht="14.25" customHeight="1" x14ac:dyDescent="0.2">
      <c r="A211" s="4">
        <v>50</v>
      </c>
      <c r="B211" s="17">
        <f>28.7-0.4</f>
        <v>28.3</v>
      </c>
      <c r="C211" s="7" t="s">
        <v>67</v>
      </c>
      <c r="D211" s="5">
        <v>2</v>
      </c>
      <c r="E211" s="5">
        <v>0</v>
      </c>
      <c r="F211" s="5">
        <v>2.4523143100000002</v>
      </c>
      <c r="G211" s="5">
        <v>0</v>
      </c>
      <c r="H211" s="5">
        <v>0</v>
      </c>
      <c r="I211" s="14">
        <v>5.4701578739999999</v>
      </c>
      <c r="J211" s="14"/>
    </row>
    <row r="212" spans="1:10" ht="14.25" customHeight="1" x14ac:dyDescent="0.2">
      <c r="A212" s="4">
        <v>51</v>
      </c>
      <c r="B212" s="17">
        <f>28.3-0.4</f>
        <v>27.900000000000002</v>
      </c>
      <c r="C212" s="7" t="s">
        <v>17</v>
      </c>
      <c r="D212" s="5">
        <v>2</v>
      </c>
      <c r="E212" s="5">
        <v>0</v>
      </c>
      <c r="F212" s="5">
        <v>2.4523143100000002</v>
      </c>
      <c r="G212" s="5">
        <v>0</v>
      </c>
      <c r="H212" s="5">
        <v>0</v>
      </c>
      <c r="I212" s="6">
        <v>5.4604403030000004</v>
      </c>
      <c r="J212" s="6"/>
    </row>
    <row r="213" spans="1:10" ht="14.25" customHeight="1" x14ac:dyDescent="0.2">
      <c r="A213" s="7">
        <v>52</v>
      </c>
      <c r="B213" s="17">
        <f>27.5-0.4</f>
        <v>27.1</v>
      </c>
      <c r="C213" s="7" t="s">
        <v>17</v>
      </c>
      <c r="D213" s="5">
        <v>2</v>
      </c>
      <c r="E213" s="5">
        <v>0</v>
      </c>
      <c r="F213" s="5">
        <v>2.4523143100000002</v>
      </c>
      <c r="G213" s="5">
        <v>0</v>
      </c>
      <c r="H213" s="5">
        <v>0</v>
      </c>
      <c r="I213" s="12">
        <v>5.4518327270000002</v>
      </c>
      <c r="J213" s="12"/>
    </row>
    <row r="214" spans="1:10" ht="14.25" customHeight="1" x14ac:dyDescent="0.2">
      <c r="A214" s="4">
        <v>53</v>
      </c>
      <c r="B214" s="21">
        <f>27-0.4</f>
        <v>26.6</v>
      </c>
      <c r="C214" s="7" t="s">
        <v>74</v>
      </c>
      <c r="D214" s="5">
        <v>2</v>
      </c>
      <c r="E214" s="5">
        <v>0</v>
      </c>
      <c r="F214" s="5">
        <v>2.4523143100000002</v>
      </c>
      <c r="G214" s="5">
        <v>0</v>
      </c>
      <c r="H214" s="5">
        <v>0</v>
      </c>
      <c r="I214" s="14">
        <v>5.4526751520000003</v>
      </c>
      <c r="J214" s="14"/>
    </row>
    <row r="215" spans="1:10" ht="14.25" customHeight="1" x14ac:dyDescent="0.2">
      <c r="A215" s="4">
        <v>54</v>
      </c>
      <c r="B215" s="17">
        <f>26.6-0.4</f>
        <v>26.200000000000003</v>
      </c>
      <c r="C215" s="7" t="s">
        <v>74</v>
      </c>
      <c r="D215" s="5">
        <v>2</v>
      </c>
      <c r="E215" s="5">
        <v>0</v>
      </c>
      <c r="F215" s="5">
        <v>2.4523143100000002</v>
      </c>
      <c r="G215" s="5">
        <v>0</v>
      </c>
      <c r="H215" s="5">
        <v>0</v>
      </c>
      <c r="I215" s="14">
        <v>5.4335175759999998</v>
      </c>
      <c r="J215" s="14"/>
    </row>
    <row r="216" spans="1:10" ht="14.25" customHeight="1" x14ac:dyDescent="0.2">
      <c r="A216" s="7">
        <v>55</v>
      </c>
      <c r="B216" s="17">
        <f>26.3-0.4</f>
        <v>25.900000000000002</v>
      </c>
      <c r="C216" s="7" t="s">
        <v>78</v>
      </c>
      <c r="D216" s="5">
        <v>2</v>
      </c>
      <c r="E216" s="5">
        <v>0</v>
      </c>
      <c r="F216" s="5">
        <v>2.4523143100000002</v>
      </c>
      <c r="G216" s="5">
        <v>0</v>
      </c>
      <c r="H216" s="5">
        <v>0</v>
      </c>
      <c r="I216" s="14">
        <v>5.4253600000000004</v>
      </c>
      <c r="J216" s="14"/>
    </row>
    <row r="217" spans="1:10" ht="14.25" customHeight="1" x14ac:dyDescent="0.2">
      <c r="A217" s="4">
        <v>56</v>
      </c>
      <c r="B217" s="17">
        <f>25.7-0.4</f>
        <v>25.3</v>
      </c>
      <c r="C217" s="7" t="s">
        <v>78</v>
      </c>
      <c r="D217" s="5">
        <v>2</v>
      </c>
      <c r="E217" s="5">
        <v>0</v>
      </c>
      <c r="F217" s="5">
        <v>2.4523143100000002</v>
      </c>
      <c r="G217" s="5">
        <v>0</v>
      </c>
      <c r="H217" s="5">
        <v>0</v>
      </c>
      <c r="I217" s="14">
        <v>5.4152025249999998</v>
      </c>
      <c r="J217" s="14"/>
    </row>
    <row r="218" spans="1:10" ht="14.25" customHeight="1" x14ac:dyDescent="0.2">
      <c r="A218" s="4">
        <v>57</v>
      </c>
      <c r="B218" s="17">
        <f>25.1-0.4</f>
        <v>24.700000000000003</v>
      </c>
      <c r="C218" s="7">
        <v>1.52</v>
      </c>
      <c r="D218" s="5">
        <v>2</v>
      </c>
      <c r="E218" s="5">
        <v>0</v>
      </c>
      <c r="F218" s="5">
        <v>2.4523143100000002</v>
      </c>
      <c r="G218" s="5">
        <v>0</v>
      </c>
      <c r="H218" s="5">
        <v>0</v>
      </c>
      <c r="I218" s="14">
        <v>5.4060558580000002</v>
      </c>
      <c r="J218" s="14"/>
    </row>
    <row r="219" spans="1:10" ht="14.25" customHeight="1" x14ac:dyDescent="0.2">
      <c r="A219" s="7">
        <v>58</v>
      </c>
      <c r="B219" s="17">
        <f>24.6-0.4</f>
        <v>24.200000000000003</v>
      </c>
      <c r="C219" s="7">
        <v>1.56</v>
      </c>
      <c r="D219" s="5">
        <v>2</v>
      </c>
      <c r="E219" s="5">
        <v>0</v>
      </c>
      <c r="F219" s="5">
        <v>2.4523143100000002</v>
      </c>
      <c r="G219" s="5">
        <v>0</v>
      </c>
      <c r="H219" s="5">
        <v>0</v>
      </c>
      <c r="I219" s="14">
        <v>5.4964472730000002</v>
      </c>
      <c r="J219" s="14"/>
    </row>
    <row r="220" spans="1:10" ht="14.25" customHeight="1" x14ac:dyDescent="0.2">
      <c r="A220" s="4">
        <v>59</v>
      </c>
      <c r="B220" s="17">
        <f>24.4-0.4</f>
        <v>24</v>
      </c>
      <c r="C220" s="7">
        <v>1.57</v>
      </c>
      <c r="D220" s="5">
        <v>2</v>
      </c>
      <c r="E220" s="5">
        <v>0</v>
      </c>
      <c r="F220" s="5">
        <v>2.4523143100000002</v>
      </c>
      <c r="G220" s="5">
        <v>0</v>
      </c>
      <c r="H220" s="5">
        <v>0</v>
      </c>
      <c r="I220" s="14">
        <v>5.4477296969999998</v>
      </c>
      <c r="J220" s="14"/>
    </row>
    <row r="221" spans="1:10" ht="14.25" customHeight="1" x14ac:dyDescent="0.2">
      <c r="A221" s="4">
        <v>60</v>
      </c>
      <c r="B221" s="17">
        <f>24.2-0.4</f>
        <v>23.8</v>
      </c>
      <c r="C221" s="7">
        <v>1.59</v>
      </c>
      <c r="D221" s="5">
        <v>2</v>
      </c>
      <c r="E221" s="5">
        <v>0</v>
      </c>
      <c r="F221" s="5">
        <v>2.4523143100000002</v>
      </c>
      <c r="G221" s="5">
        <v>0</v>
      </c>
      <c r="H221" s="5">
        <v>0</v>
      </c>
      <c r="I221" s="14">
        <v>5.4745721209999996</v>
      </c>
      <c r="J221" s="14"/>
    </row>
    <row r="222" spans="1:10" ht="14.25" customHeight="1" x14ac:dyDescent="0.2">
      <c r="A222" s="7">
        <v>61</v>
      </c>
      <c r="B222" s="17">
        <f>23.7-0.4</f>
        <v>23.3</v>
      </c>
      <c r="C222" s="7">
        <v>1.65</v>
      </c>
      <c r="D222" s="5">
        <v>2</v>
      </c>
      <c r="E222" s="5">
        <v>0</v>
      </c>
      <c r="F222" s="5">
        <v>2.4523143100000002</v>
      </c>
      <c r="G222" s="5">
        <v>0</v>
      </c>
      <c r="H222" s="5">
        <v>0</v>
      </c>
      <c r="I222" s="6">
        <v>5.4695155550000001</v>
      </c>
      <c r="J222" s="6"/>
    </row>
    <row r="223" spans="1:10" ht="14.25" customHeight="1" x14ac:dyDescent="0.2">
      <c r="A223" s="4">
        <v>62</v>
      </c>
      <c r="B223" s="17">
        <f>23.5-0.4</f>
        <v>23.1</v>
      </c>
      <c r="C223" s="7" t="s">
        <v>136</v>
      </c>
      <c r="D223" s="5">
        <v>2</v>
      </c>
      <c r="E223" s="5">
        <v>0</v>
      </c>
      <c r="F223" s="5">
        <v>2.4523143100000002</v>
      </c>
      <c r="G223" s="5">
        <v>0</v>
      </c>
      <c r="H223" s="5">
        <v>0</v>
      </c>
      <c r="I223" s="12">
        <v>5.4602569699999997</v>
      </c>
      <c r="J223" s="12"/>
    </row>
    <row r="224" spans="1:10" ht="14.25" customHeight="1" x14ac:dyDescent="0.2">
      <c r="A224" s="4">
        <v>63</v>
      </c>
      <c r="B224" s="17">
        <f>23.1-0.4</f>
        <v>22.700000000000003</v>
      </c>
      <c r="C224" s="7">
        <v>1.7</v>
      </c>
      <c r="D224" s="5">
        <v>2</v>
      </c>
      <c r="E224" s="5">
        <v>0</v>
      </c>
      <c r="F224" s="5">
        <v>2.4523143100000002</v>
      </c>
      <c r="G224" s="5">
        <v>0</v>
      </c>
      <c r="H224" s="5">
        <v>0</v>
      </c>
      <c r="I224" s="14">
        <v>5.451099395</v>
      </c>
      <c r="J224" s="14"/>
    </row>
    <row r="225" spans="1:10" ht="14.25" customHeight="1" x14ac:dyDescent="0.2">
      <c r="A225" s="7">
        <v>64</v>
      </c>
      <c r="B225" s="17">
        <f>22.8-0.4</f>
        <v>22.400000000000002</v>
      </c>
      <c r="C225" s="7">
        <v>1.72</v>
      </c>
      <c r="D225" s="5">
        <v>2</v>
      </c>
      <c r="E225" s="5">
        <v>0</v>
      </c>
      <c r="F225" s="5">
        <v>2.4523143100000002</v>
      </c>
      <c r="G225" s="5">
        <v>0</v>
      </c>
      <c r="H225" s="5">
        <v>0</v>
      </c>
      <c r="I225" s="14">
        <v>5.2519512119999998</v>
      </c>
      <c r="J225" s="14"/>
    </row>
    <row r="226" spans="1:10" ht="14.25" customHeight="1" x14ac:dyDescent="0.2">
      <c r="A226" s="4">
        <v>65</v>
      </c>
      <c r="B226" s="17">
        <f>22.6-0.4</f>
        <v>22.200000000000003</v>
      </c>
      <c r="C226" s="7">
        <v>1.73</v>
      </c>
      <c r="D226" s="5">
        <v>2</v>
      </c>
      <c r="E226" s="5">
        <v>0</v>
      </c>
      <c r="F226" s="5">
        <v>2.4523143100000002</v>
      </c>
      <c r="G226" s="5">
        <v>0</v>
      </c>
      <c r="H226" s="5">
        <v>0</v>
      </c>
      <c r="I226" s="14">
        <v>5.2237252520000004</v>
      </c>
      <c r="J226" s="14"/>
    </row>
    <row r="227" spans="1:10" ht="14.25" customHeight="1" x14ac:dyDescent="0.2">
      <c r="A227" s="4">
        <v>66</v>
      </c>
      <c r="B227" s="21">
        <f>22-0.4</f>
        <v>21.6</v>
      </c>
      <c r="C227" s="7">
        <v>1.74</v>
      </c>
      <c r="D227" s="5">
        <v>2</v>
      </c>
      <c r="E227" s="5">
        <v>0</v>
      </c>
      <c r="F227" s="5">
        <v>2.4523143100000002</v>
      </c>
      <c r="G227" s="5">
        <v>0</v>
      </c>
      <c r="H227" s="5">
        <v>0</v>
      </c>
      <c r="I227" s="14">
        <v>5.2226266670000001</v>
      </c>
      <c r="J227" s="14"/>
    </row>
    <row r="228" spans="1:10" ht="14.25" customHeight="1" x14ac:dyDescent="0.2">
      <c r="A228" s="7">
        <v>67</v>
      </c>
      <c r="B228" s="17">
        <f>21.3-0.4</f>
        <v>20.900000000000002</v>
      </c>
      <c r="C228" s="7">
        <v>1.85</v>
      </c>
      <c r="D228" s="5">
        <v>2</v>
      </c>
      <c r="E228" s="5">
        <v>0</v>
      </c>
      <c r="F228" s="5">
        <v>2.4523143100000002</v>
      </c>
      <c r="G228" s="5">
        <v>0</v>
      </c>
      <c r="H228" s="5">
        <v>0</v>
      </c>
      <c r="I228" s="14">
        <v>5.2155690909999999</v>
      </c>
      <c r="J228" s="14"/>
    </row>
    <row r="229" spans="1:10" ht="14.25" customHeight="1" x14ac:dyDescent="0.2">
      <c r="A229" s="4">
        <v>68</v>
      </c>
      <c r="B229" s="17">
        <f>20.5-0.4</f>
        <v>20.100000000000001</v>
      </c>
      <c r="C229" s="7">
        <v>1.85</v>
      </c>
      <c r="D229" s="5">
        <v>2</v>
      </c>
      <c r="E229" s="5">
        <v>0</v>
      </c>
      <c r="F229" s="5">
        <v>2.4523143100000002</v>
      </c>
      <c r="G229" s="5">
        <v>0</v>
      </c>
      <c r="H229" s="5">
        <v>0</v>
      </c>
      <c r="I229" s="14">
        <v>5.2052115150000002</v>
      </c>
      <c r="J229" s="14"/>
    </row>
    <row r="230" spans="1:10" ht="14.25" customHeight="1" x14ac:dyDescent="0.2">
      <c r="A230" s="4">
        <v>69</v>
      </c>
      <c r="B230" s="17">
        <f>19.8-0.4</f>
        <v>19.400000000000002</v>
      </c>
      <c r="C230" s="7" t="s">
        <v>24</v>
      </c>
      <c r="D230" s="5">
        <v>2</v>
      </c>
      <c r="E230" s="5">
        <v>0</v>
      </c>
      <c r="F230" s="5">
        <v>2.4523143100000002</v>
      </c>
      <c r="G230" s="5">
        <v>0</v>
      </c>
      <c r="H230" s="5">
        <v>0</v>
      </c>
      <c r="I230" s="14">
        <v>5.3961539390000004</v>
      </c>
      <c r="J230" s="14"/>
    </row>
    <row r="231" spans="1:10" ht="14.25" customHeight="1" x14ac:dyDescent="0.2">
      <c r="A231" s="7">
        <v>70</v>
      </c>
      <c r="B231" s="17">
        <f>19.2-0.4</f>
        <v>18.8</v>
      </c>
      <c r="C231" s="7" t="s">
        <v>26</v>
      </c>
      <c r="D231" s="5">
        <v>2</v>
      </c>
      <c r="E231" s="5">
        <v>0</v>
      </c>
      <c r="F231" s="5">
        <v>2.4523143100000002</v>
      </c>
      <c r="G231" s="5">
        <v>0</v>
      </c>
      <c r="H231" s="5">
        <v>0</v>
      </c>
      <c r="I231" s="14">
        <v>5.3869963649999999</v>
      </c>
      <c r="J231" s="14"/>
    </row>
    <row r="232" spans="1:10" ht="14.25" customHeight="1" x14ac:dyDescent="0.2">
      <c r="A232" s="4">
        <v>71</v>
      </c>
      <c r="B232" s="17">
        <f>18.6-0.4</f>
        <v>18.200000000000003</v>
      </c>
      <c r="C232" s="7" t="s">
        <v>29</v>
      </c>
      <c r="D232" s="5">
        <v>2</v>
      </c>
      <c r="E232" s="5">
        <v>0</v>
      </c>
      <c r="F232" s="5">
        <v>2.4523143100000002</v>
      </c>
      <c r="G232" s="5">
        <v>0</v>
      </c>
      <c r="H232" s="5">
        <v>0</v>
      </c>
      <c r="I232" s="6">
        <v>5.3338383880000002</v>
      </c>
      <c r="J232" s="6"/>
    </row>
    <row r="233" spans="1:10" ht="14.25" customHeight="1" x14ac:dyDescent="0.2">
      <c r="A233" s="4">
        <v>72</v>
      </c>
      <c r="B233" s="16">
        <f>17.8</f>
        <v>17.8</v>
      </c>
      <c r="C233" s="7" t="s">
        <v>29</v>
      </c>
      <c r="D233" s="5">
        <v>2</v>
      </c>
      <c r="E233" s="4">
        <f t="shared" ref="E233:E238" si="11">B233*5/18*60/6.28/0.3</f>
        <v>157.46638358103326</v>
      </c>
      <c r="F233" s="5">
        <v>2.4523143100000002</v>
      </c>
      <c r="G233" s="5">
        <v>54</v>
      </c>
      <c r="H233" s="10">
        <f>E233*M164</f>
        <v>267.69285208775653</v>
      </c>
      <c r="I233" s="12">
        <v>5.3686812120000003</v>
      </c>
      <c r="J233" s="12"/>
    </row>
    <row r="234" spans="1:10" ht="14.25" customHeight="1" x14ac:dyDescent="0.2">
      <c r="A234" s="7">
        <v>73</v>
      </c>
      <c r="B234" s="8">
        <f>21.2</f>
        <v>21.2</v>
      </c>
      <c r="C234" s="7" t="s">
        <v>33</v>
      </c>
      <c r="D234" s="5">
        <v>2</v>
      </c>
      <c r="E234" s="4">
        <f t="shared" si="11"/>
        <v>187.5442321302194</v>
      </c>
      <c r="F234" s="5">
        <v>2.7583012</v>
      </c>
      <c r="G234" s="5">
        <v>100</v>
      </c>
      <c r="H234" s="10">
        <f t="shared" ref="H234:H235" si="12">E234*M164</f>
        <v>318.82519462137299</v>
      </c>
      <c r="I234" s="14">
        <v>5.3595236359999996</v>
      </c>
      <c r="J234" s="14"/>
    </row>
    <row r="235" spans="1:10" ht="14.25" customHeight="1" x14ac:dyDescent="0.2">
      <c r="A235" s="4">
        <v>74</v>
      </c>
      <c r="B235" s="8">
        <f>22.8</f>
        <v>22.8</v>
      </c>
      <c r="C235" s="7" t="s">
        <v>33</v>
      </c>
      <c r="D235" s="5">
        <v>2</v>
      </c>
      <c r="E235" s="4">
        <f t="shared" si="11"/>
        <v>201.69851380042462</v>
      </c>
      <c r="F235" s="5">
        <v>3.0642880899999998</v>
      </c>
      <c r="G235" s="5">
        <v>100</v>
      </c>
      <c r="H235" s="10">
        <f t="shared" si="12"/>
        <v>262.20806794055204</v>
      </c>
      <c r="I235" s="14">
        <v>5.3503660609999999</v>
      </c>
      <c r="J235" s="14"/>
    </row>
    <row r="236" spans="1:10" ht="14.25" customHeight="1" x14ac:dyDescent="0.2">
      <c r="A236" s="4">
        <v>75</v>
      </c>
      <c r="B236" s="16">
        <f>25.3</f>
        <v>25.3</v>
      </c>
      <c r="C236" s="7" t="s">
        <v>36</v>
      </c>
      <c r="D236" s="5">
        <v>3</v>
      </c>
      <c r="E236" s="4">
        <f t="shared" si="11"/>
        <v>223.81457891012033</v>
      </c>
      <c r="F236" s="5">
        <v>3.2402749800000001</v>
      </c>
      <c r="G236" s="5">
        <v>100</v>
      </c>
      <c r="H236" s="10">
        <f>E236*M165</f>
        <v>290.95895258315642</v>
      </c>
      <c r="I236" s="14">
        <v>5.3512085850000002</v>
      </c>
      <c r="J236" s="14"/>
    </row>
    <row r="237" spans="1:10" ht="14.25" customHeight="1" x14ac:dyDescent="0.2">
      <c r="A237" s="7">
        <v>76</v>
      </c>
      <c r="B237" s="8">
        <f>28.4</f>
        <v>28.4</v>
      </c>
      <c r="C237" s="7" t="s">
        <v>36</v>
      </c>
      <c r="D237" s="5">
        <v>3</v>
      </c>
      <c r="E237" s="4">
        <f t="shared" si="11"/>
        <v>251.238499646143</v>
      </c>
      <c r="F237" s="5">
        <v>3.5762618700000002</v>
      </c>
      <c r="G237" s="5">
        <v>100</v>
      </c>
      <c r="H237" s="10">
        <f>E237*M165</f>
        <v>326.61004953998588</v>
      </c>
      <c r="I237" s="14">
        <v>5.3320509090000003</v>
      </c>
      <c r="J237" s="14"/>
    </row>
    <row r="238" spans="1:10" ht="14.25" customHeight="1" x14ac:dyDescent="0.2">
      <c r="A238" s="4">
        <v>77</v>
      </c>
      <c r="B238" s="8">
        <f t="shared" ref="B238:B239" si="13">30.5</f>
        <v>30.5</v>
      </c>
      <c r="C238" s="7" t="s">
        <v>41</v>
      </c>
      <c r="D238" s="5">
        <v>3</v>
      </c>
      <c r="E238" s="4">
        <f t="shared" si="11"/>
        <v>269.81599433828728</v>
      </c>
      <c r="F238" s="5">
        <v>3.7822487599999999</v>
      </c>
      <c r="G238" s="5">
        <v>100</v>
      </c>
      <c r="H238" s="10">
        <f>E238*M165</f>
        <v>350.76079263977346</v>
      </c>
      <c r="I238" s="14">
        <v>5.3228933329999997</v>
      </c>
      <c r="J238" s="14"/>
    </row>
    <row r="239" spans="1:10" ht="14.25" customHeight="1" x14ac:dyDescent="0.2">
      <c r="A239" s="4">
        <v>78</v>
      </c>
      <c r="B239" s="17">
        <f t="shared" si="13"/>
        <v>30.5</v>
      </c>
      <c r="C239" s="7" t="s">
        <v>41</v>
      </c>
      <c r="D239" s="5">
        <v>1</v>
      </c>
      <c r="E239" s="5">
        <v>0</v>
      </c>
      <c r="F239" s="5">
        <v>3.7822487599999999</v>
      </c>
      <c r="G239" s="5">
        <v>0</v>
      </c>
      <c r="H239" s="5">
        <v>0</v>
      </c>
      <c r="I239" s="14">
        <v>5.3133353579999998</v>
      </c>
      <c r="J239" s="14"/>
    </row>
    <row r="240" spans="1:10" ht="14.25" customHeight="1" x14ac:dyDescent="0.2">
      <c r="A240" s="7">
        <v>79</v>
      </c>
      <c r="B240" s="17">
        <f>30.3-0.3</f>
        <v>30</v>
      </c>
      <c r="C240" s="7" t="s">
        <v>45</v>
      </c>
      <c r="D240" s="5">
        <v>1</v>
      </c>
      <c r="E240" s="5">
        <v>0</v>
      </c>
      <c r="F240" s="5">
        <v>3.7822487599999999</v>
      </c>
      <c r="G240" s="5">
        <v>0</v>
      </c>
      <c r="H240" s="5">
        <v>0</v>
      </c>
      <c r="I240" s="14">
        <v>5.3055381820000003</v>
      </c>
      <c r="J240" s="14"/>
    </row>
    <row r="241" spans="1:10" ht="14.25" customHeight="1" x14ac:dyDescent="0.2">
      <c r="A241" s="4">
        <v>80</v>
      </c>
      <c r="B241" s="17">
        <f>30.2-0.3</f>
        <v>29.9</v>
      </c>
      <c r="C241" s="7" t="s">
        <v>45</v>
      </c>
      <c r="D241" s="5">
        <v>1</v>
      </c>
      <c r="E241" s="5">
        <v>0</v>
      </c>
      <c r="F241" s="5">
        <v>3.7822487599999999</v>
      </c>
      <c r="G241" s="5">
        <v>0</v>
      </c>
      <c r="H241" s="5">
        <v>0</v>
      </c>
      <c r="I241" s="14">
        <v>5.3955203029999996</v>
      </c>
      <c r="J241" s="14"/>
    </row>
    <row r="242" spans="1:10" ht="14.25" customHeight="1" x14ac:dyDescent="0.2">
      <c r="A242" s="4">
        <v>81</v>
      </c>
      <c r="B242" s="17">
        <f>30.4-0.3</f>
        <v>30.099999999999998</v>
      </c>
      <c r="C242" s="7" t="s">
        <v>50</v>
      </c>
      <c r="D242" s="5">
        <v>1</v>
      </c>
      <c r="E242" s="5">
        <v>0</v>
      </c>
      <c r="F242" s="5">
        <v>3.7822487599999999</v>
      </c>
      <c r="G242" s="5">
        <v>0</v>
      </c>
      <c r="H242" s="5">
        <v>0</v>
      </c>
      <c r="I242" s="6">
        <v>5.3832330300000004</v>
      </c>
      <c r="J242" s="6"/>
    </row>
    <row r="243" spans="1:10" ht="14.25" customHeight="1" x14ac:dyDescent="0.2">
      <c r="A243" s="7">
        <v>82</v>
      </c>
      <c r="B243" s="17">
        <f>30.5-0.3</f>
        <v>30.2</v>
      </c>
      <c r="C243" s="7" t="s">
        <v>50</v>
      </c>
      <c r="D243" s="5">
        <v>1</v>
      </c>
      <c r="E243" s="5">
        <v>0</v>
      </c>
      <c r="F243" s="5">
        <v>3.7822487599999999</v>
      </c>
      <c r="G243" s="5">
        <v>0</v>
      </c>
      <c r="H243" s="5">
        <v>0</v>
      </c>
      <c r="I243" s="12">
        <v>5.377105555</v>
      </c>
      <c r="J243" s="12"/>
    </row>
    <row r="244" spans="1:10" ht="14.25" customHeight="1" x14ac:dyDescent="0.2">
      <c r="A244" s="4">
        <v>83</v>
      </c>
      <c r="B244" s="17">
        <f>30.7-0.3</f>
        <v>30.4</v>
      </c>
      <c r="C244" s="7" t="s">
        <v>53</v>
      </c>
      <c r="D244" s="5">
        <v>1</v>
      </c>
      <c r="E244" s="5">
        <v>0</v>
      </c>
      <c r="F244" s="5">
        <v>3.7822487599999999</v>
      </c>
      <c r="G244" s="5">
        <v>0</v>
      </c>
      <c r="H244" s="5">
        <v>0</v>
      </c>
      <c r="I244" s="14">
        <v>5.3379578790000002</v>
      </c>
      <c r="J244" s="14"/>
    </row>
    <row r="245" spans="1:10" ht="14.25" customHeight="1" x14ac:dyDescent="0.2">
      <c r="A245" s="4">
        <v>84</v>
      </c>
      <c r="B245" s="17">
        <f>30.9-0.3</f>
        <v>30.599999999999998</v>
      </c>
      <c r="C245" s="7" t="s">
        <v>53</v>
      </c>
      <c r="D245" s="5">
        <v>1</v>
      </c>
      <c r="E245" s="5">
        <v>0</v>
      </c>
      <c r="F245" s="5">
        <v>3.7822487599999999</v>
      </c>
      <c r="G245" s="5">
        <v>0</v>
      </c>
      <c r="H245" s="5">
        <v>0</v>
      </c>
      <c r="I245" s="14">
        <v>5.3587903030000001</v>
      </c>
      <c r="J245" s="14"/>
    </row>
    <row r="246" spans="1:10" ht="14.25" customHeight="1" x14ac:dyDescent="0.2">
      <c r="A246" s="7">
        <v>85</v>
      </c>
      <c r="B246" s="17">
        <f t="shared" ref="B246:B247" si="14">31.2-0.3</f>
        <v>30.9</v>
      </c>
      <c r="C246" s="7" t="s">
        <v>57</v>
      </c>
      <c r="D246" s="5">
        <v>1</v>
      </c>
      <c r="E246" s="5">
        <v>0</v>
      </c>
      <c r="F246" s="5">
        <v>3.7822487599999999</v>
      </c>
      <c r="G246" s="5">
        <v>0</v>
      </c>
      <c r="H246" s="5">
        <v>0</v>
      </c>
      <c r="I246" s="14">
        <v>5.359332727</v>
      </c>
      <c r="J246" s="14"/>
    </row>
    <row r="247" spans="1:10" ht="14.25" customHeight="1" x14ac:dyDescent="0.2">
      <c r="A247" s="4">
        <v>86</v>
      </c>
      <c r="B247" s="17">
        <f t="shared" si="14"/>
        <v>30.9</v>
      </c>
      <c r="C247" s="7" t="s">
        <v>57</v>
      </c>
      <c r="D247" s="5">
        <v>1</v>
      </c>
      <c r="E247" s="5">
        <v>0</v>
      </c>
      <c r="F247" s="5">
        <v>3.7822487599999999</v>
      </c>
      <c r="G247" s="5">
        <v>0</v>
      </c>
      <c r="H247" s="5">
        <v>0</v>
      </c>
      <c r="I247" s="14">
        <v>5.3505751520000002</v>
      </c>
      <c r="J247" s="14"/>
    </row>
    <row r="248" spans="1:10" ht="14.25" customHeight="1" x14ac:dyDescent="0.2">
      <c r="A248" s="4">
        <v>87</v>
      </c>
      <c r="B248" s="17">
        <f>31.3-0.3</f>
        <v>31</v>
      </c>
      <c r="C248" s="7" t="s">
        <v>61</v>
      </c>
      <c r="D248" s="5">
        <v>1</v>
      </c>
      <c r="E248" s="5">
        <v>0</v>
      </c>
      <c r="F248" s="5">
        <v>3.7822487599999999</v>
      </c>
      <c r="G248" s="5">
        <v>0</v>
      </c>
      <c r="H248" s="5">
        <v>0</v>
      </c>
      <c r="I248" s="14">
        <v>5.3313175729999998</v>
      </c>
      <c r="J248" s="14"/>
    </row>
    <row r="249" spans="1:10" ht="14.25" customHeight="1" x14ac:dyDescent="0.2">
      <c r="A249" s="7">
        <v>88</v>
      </c>
      <c r="B249" s="17">
        <f>31.4-0.3</f>
        <v>31.099999999999998</v>
      </c>
      <c r="C249" s="7" t="s">
        <v>61</v>
      </c>
      <c r="D249" s="5">
        <v>1</v>
      </c>
      <c r="E249" s="5">
        <v>0</v>
      </c>
      <c r="F249" s="5">
        <v>3.7822487599999999</v>
      </c>
      <c r="G249" s="5">
        <v>0</v>
      </c>
      <c r="H249" s="5">
        <v>0</v>
      </c>
      <c r="I249" s="14">
        <v>5.3221299999999996</v>
      </c>
      <c r="J249" s="14"/>
    </row>
    <row r="250" spans="1:10" ht="14.25" customHeight="1" x14ac:dyDescent="0.2">
      <c r="A250" s="4">
        <v>89</v>
      </c>
      <c r="B250" s="17">
        <f t="shared" ref="B250:B251" si="15">31.5-0.3</f>
        <v>31.2</v>
      </c>
      <c r="C250" s="7" t="s">
        <v>66</v>
      </c>
      <c r="D250" s="5">
        <v>1</v>
      </c>
      <c r="E250" s="5">
        <v>0</v>
      </c>
      <c r="F250" s="5">
        <v>3.7822487599999999</v>
      </c>
      <c r="G250" s="5">
        <v>0</v>
      </c>
      <c r="H250" s="5">
        <v>0</v>
      </c>
      <c r="I250" s="14">
        <v>5.3130025249999999</v>
      </c>
      <c r="J250" s="14"/>
    </row>
    <row r="251" spans="1:10" ht="14.25" customHeight="1" x14ac:dyDescent="0.2">
      <c r="A251" s="4">
        <v>90</v>
      </c>
      <c r="B251" s="17">
        <f t="shared" si="15"/>
        <v>31.2</v>
      </c>
      <c r="C251" s="7" t="s">
        <v>66</v>
      </c>
      <c r="D251" s="5">
        <v>1</v>
      </c>
      <c r="E251" s="5">
        <v>0</v>
      </c>
      <c r="F251" s="5">
        <v>3.7822487599999999</v>
      </c>
      <c r="G251" s="5">
        <v>0</v>
      </c>
      <c r="H251" s="5">
        <v>0</v>
      </c>
      <c r="I251" s="14">
        <v>5.3038558580000004</v>
      </c>
      <c r="J251" s="14"/>
    </row>
    <row r="252" spans="1:10" ht="14.25" customHeight="1" x14ac:dyDescent="0.2">
      <c r="A252" s="7">
        <v>91</v>
      </c>
      <c r="B252" s="17">
        <f>31.4-0.3</f>
        <v>31.099999999999998</v>
      </c>
      <c r="C252" s="7" t="s">
        <v>4</v>
      </c>
      <c r="D252" s="5">
        <v>1</v>
      </c>
      <c r="E252" s="5">
        <v>0</v>
      </c>
      <c r="F252" s="5">
        <v>3.7822487599999999</v>
      </c>
      <c r="G252" s="5">
        <v>0</v>
      </c>
      <c r="H252" s="5">
        <v>0</v>
      </c>
      <c r="I252" s="6">
        <v>5.4946872730000003</v>
      </c>
      <c r="J252" s="6"/>
    </row>
    <row r="253" spans="1:10" ht="14.25" customHeight="1" x14ac:dyDescent="0.2">
      <c r="A253" s="4">
        <v>92</v>
      </c>
      <c r="B253" s="17">
        <f>31.3-0.3</f>
        <v>31</v>
      </c>
      <c r="C253" s="7" t="s">
        <v>4</v>
      </c>
      <c r="D253" s="5">
        <v>1</v>
      </c>
      <c r="E253" s="5">
        <v>0</v>
      </c>
      <c r="F253" s="5">
        <v>3.7822487599999999</v>
      </c>
      <c r="G253" s="5">
        <v>0</v>
      </c>
      <c r="H253" s="5">
        <v>0</v>
      </c>
      <c r="I253" s="12">
        <v>5.4844296970000004</v>
      </c>
      <c r="J253" s="12"/>
    </row>
    <row r="254" spans="1:10" ht="14.25" customHeight="1" x14ac:dyDescent="0.2">
      <c r="A254" s="4">
        <v>93</v>
      </c>
      <c r="B254" s="17">
        <f>31.1-0.3</f>
        <v>30.8</v>
      </c>
      <c r="C254" s="7" t="s">
        <v>19</v>
      </c>
      <c r="D254" s="5">
        <v>1</v>
      </c>
      <c r="E254" s="5">
        <v>0</v>
      </c>
      <c r="F254" s="5">
        <v>3.7822487599999999</v>
      </c>
      <c r="G254" s="5">
        <v>0</v>
      </c>
      <c r="H254" s="5">
        <v>0</v>
      </c>
      <c r="I254" s="14">
        <v>5.4763721209999998</v>
      </c>
      <c r="J254" s="14"/>
    </row>
    <row r="255" spans="1:10" ht="14.25" customHeight="1" x14ac:dyDescent="0.2">
      <c r="A255" s="7">
        <v>94</v>
      </c>
      <c r="B255" s="17">
        <f>30.7-0.3</f>
        <v>30.4</v>
      </c>
      <c r="C255" s="7" t="s">
        <v>19</v>
      </c>
      <c r="D255" s="5">
        <v>1</v>
      </c>
      <c r="E255" s="5">
        <v>0</v>
      </c>
      <c r="F255" s="5">
        <v>3.7822487599999999</v>
      </c>
      <c r="G255" s="5">
        <v>0</v>
      </c>
      <c r="H255" s="5">
        <v>0</v>
      </c>
      <c r="I255" s="14">
        <v>5.4672144439999997</v>
      </c>
      <c r="J255" s="14"/>
    </row>
    <row r="256" spans="1:10" ht="14.25" customHeight="1" x14ac:dyDescent="0.2">
      <c r="A256" s="4">
        <v>95</v>
      </c>
      <c r="B256" s="17">
        <f>30.6-0.3</f>
        <v>30.3</v>
      </c>
      <c r="C256" s="7" t="s">
        <v>15</v>
      </c>
      <c r="D256" s="5">
        <v>1</v>
      </c>
      <c r="E256" s="5">
        <v>0</v>
      </c>
      <c r="F256" s="5">
        <v>3.7822487599999999</v>
      </c>
      <c r="G256" s="5">
        <v>0</v>
      </c>
      <c r="H256" s="5">
        <v>0</v>
      </c>
      <c r="I256" s="14">
        <v>5.4448046970000004</v>
      </c>
      <c r="J256" s="14"/>
    </row>
    <row r="257" spans="1:10" ht="14.25" customHeight="1" x14ac:dyDescent="0.2">
      <c r="A257" s="4">
        <v>96</v>
      </c>
      <c r="B257" s="17">
        <f>30.5-0.3</f>
        <v>30.2</v>
      </c>
      <c r="C257" s="7" t="s">
        <v>15</v>
      </c>
      <c r="D257" s="5">
        <v>1</v>
      </c>
      <c r="E257" s="5">
        <v>0</v>
      </c>
      <c r="F257" s="5">
        <v>3.7822487599999999</v>
      </c>
      <c r="G257" s="5">
        <v>0</v>
      </c>
      <c r="H257" s="5">
        <v>0</v>
      </c>
      <c r="I257" s="14">
        <v>5.4488993939999997</v>
      </c>
      <c r="J257" s="14"/>
    </row>
    <row r="258" spans="1:10" ht="14.25" customHeight="1" x14ac:dyDescent="0.2">
      <c r="A258" s="7">
        <v>97</v>
      </c>
      <c r="B258" s="17">
        <f>30.4-0.3</f>
        <v>30.099999999999998</v>
      </c>
      <c r="C258" s="7" t="s">
        <v>22</v>
      </c>
      <c r="D258" s="5">
        <v>1</v>
      </c>
      <c r="E258" s="5">
        <v>0</v>
      </c>
      <c r="F258" s="5">
        <v>3.7822487599999999</v>
      </c>
      <c r="G258" s="5">
        <v>0</v>
      </c>
      <c r="H258" s="5">
        <v>0</v>
      </c>
      <c r="I258" s="14">
        <v>5.4397418179999999</v>
      </c>
      <c r="J258" s="14"/>
    </row>
    <row r="259" spans="1:10" ht="14.25" customHeight="1" x14ac:dyDescent="0.2">
      <c r="A259" s="4">
        <v>98</v>
      </c>
      <c r="B259" s="17">
        <f>30.1-0.3</f>
        <v>29.8</v>
      </c>
      <c r="C259" s="7" t="s">
        <v>22</v>
      </c>
      <c r="D259" s="5">
        <v>1</v>
      </c>
      <c r="E259" s="5">
        <v>0</v>
      </c>
      <c r="F259" s="5">
        <v>3.7822487599999999</v>
      </c>
      <c r="G259" s="5">
        <v>0</v>
      </c>
      <c r="H259" s="5">
        <v>0</v>
      </c>
      <c r="I259" s="14">
        <v>5.4304842420000004</v>
      </c>
      <c r="J259" s="14"/>
    </row>
    <row r="260" spans="1:10" ht="14.25" customHeight="1" x14ac:dyDescent="0.2">
      <c r="A260" s="4">
        <v>99</v>
      </c>
      <c r="B260" s="17">
        <f>29.6-0.3</f>
        <v>29.3</v>
      </c>
      <c r="C260" s="7" t="s">
        <v>31</v>
      </c>
      <c r="D260" s="5">
        <v>1</v>
      </c>
      <c r="E260" s="5">
        <v>0</v>
      </c>
      <c r="F260" s="5">
        <v>3.7822487599999999</v>
      </c>
      <c r="G260" s="5">
        <v>0</v>
      </c>
      <c r="H260" s="5">
        <v>0</v>
      </c>
      <c r="I260" s="14">
        <v>5.4214266670000004</v>
      </c>
      <c r="J260" s="14"/>
    </row>
    <row r="261" spans="1:10" ht="14.25" customHeight="1" x14ac:dyDescent="0.2">
      <c r="A261" s="7">
        <v>100</v>
      </c>
      <c r="B261" s="17">
        <f>29.5-0.3</f>
        <v>29.2</v>
      </c>
      <c r="C261" s="7" t="s">
        <v>31</v>
      </c>
      <c r="D261" s="5">
        <v>1</v>
      </c>
      <c r="E261" s="5">
        <v>0</v>
      </c>
      <c r="F261" s="5">
        <v>3.7822487599999999</v>
      </c>
      <c r="G261" s="5">
        <v>0</v>
      </c>
      <c r="H261" s="5">
        <v>0</v>
      </c>
      <c r="I261" s="14">
        <v>5.4122690909999998</v>
      </c>
      <c r="J261" s="14"/>
    </row>
    <row r="262" spans="1:10" ht="14.25" customHeight="1" x14ac:dyDescent="0.2">
      <c r="A262" s="4">
        <v>101</v>
      </c>
      <c r="B262" s="17">
        <f>29-0.3</f>
        <v>28.7</v>
      </c>
      <c r="C262" s="7" t="s">
        <v>37</v>
      </c>
      <c r="D262" s="5">
        <v>1</v>
      </c>
      <c r="E262" s="5">
        <v>0</v>
      </c>
      <c r="F262" s="5">
        <v>3.7822487599999999</v>
      </c>
      <c r="G262" s="5">
        <v>0</v>
      </c>
      <c r="H262" s="5">
        <v>0</v>
      </c>
      <c r="I262" s="6">
        <v>5.4031114139999996</v>
      </c>
      <c r="J262" s="6"/>
    </row>
    <row r="263" spans="1:10" ht="14.25" customHeight="1" x14ac:dyDescent="0.2">
      <c r="A263" s="4">
        <v>102</v>
      </c>
      <c r="B263" s="17">
        <f>28.6-0.3</f>
        <v>28.3</v>
      </c>
      <c r="C263" s="7" t="s">
        <v>37</v>
      </c>
      <c r="D263" s="5">
        <v>1</v>
      </c>
      <c r="E263" s="5">
        <v>0</v>
      </c>
      <c r="F263" s="5">
        <v>3.7822487599999999</v>
      </c>
      <c r="G263" s="5">
        <v>0</v>
      </c>
      <c r="H263" s="5">
        <v>0</v>
      </c>
      <c r="I263" s="12">
        <v>5.4939439390000002</v>
      </c>
      <c r="J263" s="12"/>
    </row>
    <row r="264" spans="1:10" ht="14.25" customHeight="1" x14ac:dyDescent="0.2">
      <c r="A264" s="7">
        <v>103</v>
      </c>
      <c r="B264" s="17">
        <f>28-0.3</f>
        <v>27.7</v>
      </c>
      <c r="C264" s="7" t="s">
        <v>42</v>
      </c>
      <c r="D264" s="5">
        <v>1</v>
      </c>
      <c r="E264" s="5">
        <v>0</v>
      </c>
      <c r="F264" s="5">
        <v>3.7822487599999999</v>
      </c>
      <c r="G264" s="5">
        <v>0</v>
      </c>
      <c r="H264" s="5">
        <v>0</v>
      </c>
      <c r="I264" s="14">
        <v>5.4847963640000001</v>
      </c>
      <c r="J264" s="14"/>
    </row>
    <row r="265" spans="1:10" ht="14.25" customHeight="1" x14ac:dyDescent="0.2">
      <c r="A265" s="4">
        <v>104</v>
      </c>
      <c r="B265" s="17">
        <f>27.6-0.3</f>
        <v>27.3</v>
      </c>
      <c r="C265" s="7" t="s">
        <v>42</v>
      </c>
      <c r="D265" s="5">
        <v>1</v>
      </c>
      <c r="E265" s="5">
        <v>0</v>
      </c>
      <c r="F265" s="5">
        <v>3.7822487599999999</v>
      </c>
      <c r="G265" s="5">
        <v>0</v>
      </c>
      <c r="H265" s="5">
        <v>0</v>
      </c>
      <c r="I265" s="14">
        <v>5.474638788</v>
      </c>
      <c r="J265" s="14"/>
    </row>
    <row r="266" spans="1:10" ht="14.25" customHeight="1" x14ac:dyDescent="0.2">
      <c r="A266" s="4">
        <v>105</v>
      </c>
      <c r="B266" s="17">
        <f>27.1-0.3</f>
        <v>26.8</v>
      </c>
      <c r="C266" s="7" t="s">
        <v>46</v>
      </c>
      <c r="D266" s="5">
        <v>1</v>
      </c>
      <c r="E266" s="5">
        <v>0</v>
      </c>
      <c r="F266" s="5">
        <v>3.7822487599999999</v>
      </c>
      <c r="G266" s="5">
        <v>0</v>
      </c>
      <c r="H266" s="5">
        <v>0</v>
      </c>
      <c r="I266" s="14">
        <v>5.4664812119999997</v>
      </c>
      <c r="J266" s="14"/>
    </row>
    <row r="267" spans="1:10" ht="14.25" customHeight="1" x14ac:dyDescent="0.2">
      <c r="A267" s="7">
        <v>106</v>
      </c>
      <c r="B267" s="17">
        <f>26.9-0.3</f>
        <v>26.599999999999998</v>
      </c>
      <c r="C267" s="7" t="s">
        <v>46</v>
      </c>
      <c r="D267" s="5">
        <v>1</v>
      </c>
      <c r="E267" s="5">
        <v>0</v>
      </c>
      <c r="F267" s="5">
        <v>3.7822487599999999</v>
      </c>
      <c r="G267" s="5">
        <v>0</v>
      </c>
      <c r="H267" s="5">
        <v>0</v>
      </c>
      <c r="I267" s="14">
        <v>5.4473236360000001</v>
      </c>
      <c r="J267" s="14"/>
    </row>
    <row r="268" spans="1:10" ht="14.25" customHeight="1" x14ac:dyDescent="0.2">
      <c r="A268" s="4">
        <v>107</v>
      </c>
      <c r="B268" s="17">
        <f>26.3-0.3</f>
        <v>26</v>
      </c>
      <c r="C268" s="7" t="s">
        <v>48</v>
      </c>
      <c r="D268" s="5">
        <v>1</v>
      </c>
      <c r="E268" s="5">
        <v>0</v>
      </c>
      <c r="F268" s="5">
        <v>3.7822487599999999</v>
      </c>
      <c r="G268" s="5">
        <v>0</v>
      </c>
      <c r="H268" s="5">
        <v>0</v>
      </c>
      <c r="I268" s="14">
        <v>5.4481660610000002</v>
      </c>
      <c r="J268" s="14"/>
    </row>
    <row r="269" spans="1:10" ht="14.25" customHeight="1" x14ac:dyDescent="0.2">
      <c r="A269" s="4">
        <v>108</v>
      </c>
      <c r="B269" s="17">
        <f>26.2-0.3</f>
        <v>25.9</v>
      </c>
      <c r="C269" s="7" t="s">
        <v>48</v>
      </c>
      <c r="D269" s="5">
        <v>1</v>
      </c>
      <c r="E269" s="5">
        <v>0</v>
      </c>
      <c r="F269" s="5">
        <v>3.7822487599999999</v>
      </c>
      <c r="G269" s="5">
        <v>0</v>
      </c>
      <c r="H269" s="5">
        <v>0</v>
      </c>
      <c r="I269" s="14">
        <v>5.4390084840000004</v>
      </c>
      <c r="J269" s="14"/>
    </row>
    <row r="270" spans="1:10" ht="14.25" customHeight="1" x14ac:dyDescent="0.2">
      <c r="A270" s="7">
        <v>109</v>
      </c>
      <c r="B270" s="17">
        <f t="shared" ref="B270:B271" si="16">26.1-0.3</f>
        <v>25.8</v>
      </c>
      <c r="C270" s="7" t="s">
        <v>29</v>
      </c>
      <c r="D270" s="5">
        <v>1</v>
      </c>
      <c r="E270" s="5">
        <v>0</v>
      </c>
      <c r="F270" s="5">
        <v>3.7822487599999999</v>
      </c>
      <c r="G270" s="5">
        <v>0</v>
      </c>
      <c r="H270" s="5">
        <v>0</v>
      </c>
      <c r="I270" s="14">
        <v>5.4298409090000002</v>
      </c>
      <c r="J270" s="14"/>
    </row>
    <row r="271" spans="1:10" ht="14.25" customHeight="1" x14ac:dyDescent="0.2">
      <c r="A271" s="4">
        <v>110</v>
      </c>
      <c r="B271" s="17">
        <f t="shared" si="16"/>
        <v>25.8</v>
      </c>
      <c r="C271" s="7" t="s">
        <v>29</v>
      </c>
      <c r="D271" s="5">
        <v>1</v>
      </c>
      <c r="E271" s="5">
        <v>0</v>
      </c>
      <c r="F271" s="5">
        <v>3.7822487599999999</v>
      </c>
      <c r="G271" s="5">
        <v>0</v>
      </c>
      <c r="H271" s="5">
        <v>0</v>
      </c>
      <c r="I271" s="14">
        <v>5.420693333</v>
      </c>
      <c r="J271" s="14"/>
    </row>
    <row r="272" spans="1:10" ht="14.25" customHeight="1" x14ac:dyDescent="0.2">
      <c r="A272" s="4">
        <v>111</v>
      </c>
      <c r="B272" s="17">
        <f>25.8-0.3</f>
        <v>25.5</v>
      </c>
      <c r="C272" s="7" t="s">
        <v>55</v>
      </c>
      <c r="D272" s="5">
        <v>1</v>
      </c>
      <c r="E272" s="5">
        <v>0</v>
      </c>
      <c r="F272" s="5">
        <v>3.7822487599999999</v>
      </c>
      <c r="G272" s="5">
        <v>0</v>
      </c>
      <c r="H272" s="5">
        <v>0</v>
      </c>
      <c r="I272" s="6">
        <v>5.4114347479999996</v>
      </c>
      <c r="J272" s="6"/>
    </row>
    <row r="273" spans="1:10" ht="14.25" customHeight="1" x14ac:dyDescent="0.2">
      <c r="A273" s="7">
        <v>112</v>
      </c>
      <c r="B273" s="17">
        <f>25.7-0.3</f>
        <v>25.4</v>
      </c>
      <c r="C273" s="7" t="s">
        <v>55</v>
      </c>
      <c r="D273" s="5">
        <v>1</v>
      </c>
      <c r="E273" s="5">
        <v>0</v>
      </c>
      <c r="F273" s="5">
        <v>3.7822487599999999</v>
      </c>
      <c r="G273" s="5">
        <v>0</v>
      </c>
      <c r="H273" s="5">
        <v>0</v>
      </c>
      <c r="I273" s="12">
        <v>5.4023781819999996</v>
      </c>
      <c r="J273" s="12"/>
    </row>
    <row r="274" spans="1:10" ht="14.25" customHeight="1" x14ac:dyDescent="0.2">
      <c r="A274" s="4">
        <v>113</v>
      </c>
      <c r="B274" s="17">
        <f t="shared" ref="B274:B275" si="17">25.3-0.3</f>
        <v>25</v>
      </c>
      <c r="C274" s="7" t="s">
        <v>62</v>
      </c>
      <c r="D274" s="5">
        <v>1</v>
      </c>
      <c r="E274" s="5">
        <v>0</v>
      </c>
      <c r="F274" s="5">
        <v>3.7822487599999999</v>
      </c>
      <c r="G274" s="5">
        <v>0</v>
      </c>
      <c r="H274" s="5">
        <v>0</v>
      </c>
      <c r="I274" s="14">
        <v>5.3932206059999999</v>
      </c>
      <c r="J274" s="14"/>
    </row>
    <row r="275" spans="1:10" ht="14.25" customHeight="1" x14ac:dyDescent="0.2">
      <c r="A275" s="4">
        <v>114</v>
      </c>
      <c r="B275" s="17">
        <f t="shared" si="17"/>
        <v>25</v>
      </c>
      <c r="C275" s="7" t="s">
        <v>62</v>
      </c>
      <c r="D275" s="5">
        <v>1</v>
      </c>
      <c r="E275" s="5">
        <v>0</v>
      </c>
      <c r="F275" s="5">
        <v>3.7822487599999999</v>
      </c>
      <c r="G275" s="5">
        <v>0</v>
      </c>
      <c r="H275" s="5">
        <v>0</v>
      </c>
      <c r="I275" s="14">
        <v>5.3850630300000004</v>
      </c>
      <c r="J275" s="14"/>
    </row>
    <row r="276" spans="1:10" ht="14.25" customHeight="1" x14ac:dyDescent="0.2">
      <c r="A276" s="7">
        <v>115</v>
      </c>
      <c r="B276" s="17">
        <f>24.7-0.3</f>
        <v>24.4</v>
      </c>
      <c r="C276" s="7" t="s">
        <v>67</v>
      </c>
      <c r="D276" s="5">
        <v>1</v>
      </c>
      <c r="E276" s="5">
        <v>0</v>
      </c>
      <c r="F276" s="5">
        <v>3.7822487599999999</v>
      </c>
      <c r="G276" s="5">
        <v>0</v>
      </c>
      <c r="H276" s="5">
        <v>0</v>
      </c>
      <c r="I276" s="14">
        <v>5.3759055550000001</v>
      </c>
      <c r="J276" s="14"/>
    </row>
    <row r="277" spans="1:10" ht="14.25" customHeight="1" x14ac:dyDescent="0.2">
      <c r="A277" s="4">
        <v>116</v>
      </c>
      <c r="B277" s="17">
        <f>24.1-0.3</f>
        <v>23.8</v>
      </c>
      <c r="C277" s="18" t="s">
        <v>175</v>
      </c>
      <c r="D277" s="5">
        <v>1</v>
      </c>
      <c r="E277" s="5">
        <v>0</v>
      </c>
      <c r="F277" s="5">
        <v>3.7822487599999999</v>
      </c>
      <c r="G277" s="5">
        <v>0</v>
      </c>
      <c r="H277" s="5">
        <v>0</v>
      </c>
      <c r="I277" s="14">
        <v>5.3657578790000002</v>
      </c>
      <c r="J277" s="14"/>
    </row>
    <row r="278" spans="1:10" ht="14.25" customHeight="1" x14ac:dyDescent="0.2">
      <c r="A278" s="4">
        <v>117</v>
      </c>
      <c r="B278" s="17">
        <f>23.5-0.3</f>
        <v>23.2</v>
      </c>
      <c r="C278" s="18" t="s">
        <v>176</v>
      </c>
      <c r="D278" s="5">
        <v>1</v>
      </c>
      <c r="E278" s="5">
        <v>0</v>
      </c>
      <c r="F278" s="5">
        <v>3.7822487599999999</v>
      </c>
      <c r="G278" s="5">
        <v>0</v>
      </c>
      <c r="H278" s="5">
        <v>0</v>
      </c>
      <c r="I278" s="14">
        <v>5.3565903029999999</v>
      </c>
      <c r="J278" s="14"/>
    </row>
    <row r="279" spans="1:10" ht="14.25" customHeight="1" x14ac:dyDescent="0.2">
      <c r="A279" s="7">
        <v>118</v>
      </c>
      <c r="B279" s="17">
        <f>23.3-0.3</f>
        <v>23</v>
      </c>
      <c r="C279" s="18" t="s">
        <v>177</v>
      </c>
      <c r="D279" s="5">
        <v>1</v>
      </c>
      <c r="E279" s="5">
        <v>0</v>
      </c>
      <c r="F279" s="5">
        <v>3.7822487599999999</v>
      </c>
      <c r="G279" s="5">
        <v>0</v>
      </c>
      <c r="H279" s="5">
        <v>0</v>
      </c>
      <c r="I279" s="14">
        <v>5.3575327269999997</v>
      </c>
      <c r="J279" s="14"/>
    </row>
    <row r="280" spans="1:10" ht="14.25" customHeight="1" x14ac:dyDescent="0.2">
      <c r="A280" s="4">
        <v>119</v>
      </c>
      <c r="B280" s="17">
        <f>23.1-0.3</f>
        <v>22.8</v>
      </c>
      <c r="C280" s="18" t="s">
        <v>176</v>
      </c>
      <c r="D280" s="5">
        <v>1</v>
      </c>
      <c r="E280" s="5">
        <v>0</v>
      </c>
      <c r="F280" s="5">
        <v>3.7822487599999999</v>
      </c>
      <c r="G280" s="5">
        <v>0</v>
      </c>
      <c r="H280" s="5">
        <v>0</v>
      </c>
      <c r="I280" s="14">
        <v>5.3382751519999996</v>
      </c>
      <c r="J280" s="14"/>
    </row>
    <row r="281" spans="1:10" ht="14.25" customHeight="1" x14ac:dyDescent="0.2">
      <c r="A281" s="4">
        <v>120</v>
      </c>
      <c r="B281" s="17">
        <f>22.8-0.3</f>
        <v>22.5</v>
      </c>
      <c r="C281" s="18" t="s">
        <v>178</v>
      </c>
      <c r="D281" s="5">
        <v>1</v>
      </c>
      <c r="E281" s="5">
        <v>0</v>
      </c>
      <c r="F281" s="5">
        <v>3.7822487599999999</v>
      </c>
      <c r="G281" s="5">
        <v>0</v>
      </c>
      <c r="H281" s="5">
        <v>0</v>
      </c>
      <c r="I281" s="14">
        <v>5.3291175759999998</v>
      </c>
      <c r="J281" s="14"/>
    </row>
    <row r="282" spans="1:10" ht="14.25" customHeight="1" x14ac:dyDescent="0.2">
      <c r="A282" s="7">
        <v>121</v>
      </c>
      <c r="B282" s="17">
        <f>22.5-0.3</f>
        <v>22.2</v>
      </c>
      <c r="C282" s="18" t="s">
        <v>178</v>
      </c>
      <c r="D282" s="5">
        <v>1</v>
      </c>
      <c r="E282" s="5">
        <v>0</v>
      </c>
      <c r="F282" s="5">
        <v>3.7822487599999999</v>
      </c>
      <c r="G282" s="5">
        <v>0</v>
      </c>
      <c r="H282" s="5">
        <v>0</v>
      </c>
      <c r="I282" s="6">
        <v>5.31996</v>
      </c>
      <c r="J282" s="6"/>
    </row>
    <row r="283" spans="1:10" ht="14.25" customHeight="1" x14ac:dyDescent="0.2">
      <c r="A283" s="4">
        <v>122</v>
      </c>
      <c r="B283" s="17">
        <f>22-0.3</f>
        <v>21.7</v>
      </c>
      <c r="C283" s="18" t="s">
        <v>179</v>
      </c>
      <c r="D283" s="5">
        <v>1</v>
      </c>
      <c r="E283" s="5">
        <v>0</v>
      </c>
      <c r="F283" s="5">
        <v>3.7822487599999999</v>
      </c>
      <c r="G283" s="5">
        <v>0</v>
      </c>
      <c r="H283" s="5">
        <v>0</v>
      </c>
      <c r="I283" s="12">
        <v>5.3108025249999997</v>
      </c>
      <c r="J283" s="12"/>
    </row>
    <row r="284" spans="1:10" ht="14.25" customHeight="1" x14ac:dyDescent="0.2">
      <c r="A284" s="4">
        <v>123</v>
      </c>
      <c r="B284" s="17">
        <f>21.8-0.3</f>
        <v>21.5</v>
      </c>
      <c r="C284" s="18" t="s">
        <v>180</v>
      </c>
      <c r="D284" s="5">
        <v>1</v>
      </c>
      <c r="E284" s="5">
        <v>0</v>
      </c>
      <c r="F284" s="5">
        <v>3.7822487599999999</v>
      </c>
      <c r="G284" s="5">
        <v>0</v>
      </c>
      <c r="H284" s="5">
        <v>0</v>
      </c>
      <c r="I284" s="14">
        <v>5.3016558580000002</v>
      </c>
      <c r="J284" s="14"/>
    </row>
    <row r="285" spans="1:10" ht="14.25" customHeight="1" x14ac:dyDescent="0.2">
      <c r="A285" s="7">
        <v>124</v>
      </c>
      <c r="B285" s="17">
        <f>21.7-0.3</f>
        <v>21.4</v>
      </c>
      <c r="C285" s="18" t="s">
        <v>26</v>
      </c>
      <c r="D285" s="5">
        <v>1</v>
      </c>
      <c r="E285" s="5">
        <v>0</v>
      </c>
      <c r="F285" s="5">
        <v>3.7822487599999999</v>
      </c>
      <c r="G285" s="5">
        <v>0</v>
      </c>
      <c r="H285" s="5">
        <v>0</v>
      </c>
      <c r="I285" s="14">
        <v>5.2925872729999996</v>
      </c>
      <c r="J285" s="14"/>
    </row>
    <row r="286" spans="1:10" ht="14.25" customHeight="1" x14ac:dyDescent="0.2">
      <c r="A286" s="4">
        <v>125</v>
      </c>
      <c r="B286" s="17">
        <f>21.2-0.3</f>
        <v>20.9</v>
      </c>
      <c r="C286" s="18" t="s">
        <v>22</v>
      </c>
      <c r="D286" s="5">
        <v>1</v>
      </c>
      <c r="E286" s="5">
        <v>0</v>
      </c>
      <c r="F286" s="5">
        <v>3.7822487599999999</v>
      </c>
      <c r="G286" s="5">
        <v>0</v>
      </c>
      <c r="H286" s="5">
        <v>0</v>
      </c>
      <c r="I286" s="14">
        <v>5.2833296970000001</v>
      </c>
      <c r="J286" s="14"/>
    </row>
    <row r="287" spans="1:10" ht="14.25" customHeight="1" x14ac:dyDescent="0.2">
      <c r="A287" s="4">
        <v>126</v>
      </c>
      <c r="B287" s="17">
        <f>20.5-0.3</f>
        <v>20.2</v>
      </c>
      <c r="C287" s="18" t="s">
        <v>55</v>
      </c>
      <c r="D287" s="5">
        <v>1</v>
      </c>
      <c r="E287" s="5">
        <v>0</v>
      </c>
      <c r="F287" s="5">
        <v>3.7822487599999999</v>
      </c>
      <c r="G287" s="5">
        <v>0</v>
      </c>
      <c r="H287" s="5">
        <v>0</v>
      </c>
      <c r="I287" s="14">
        <v>5.2751721209999998</v>
      </c>
      <c r="J287" s="14"/>
    </row>
    <row r="288" spans="1:10" ht="14.25" customHeight="1" x14ac:dyDescent="0.2">
      <c r="A288" s="7">
        <v>127</v>
      </c>
      <c r="B288" s="17">
        <f>20.3-0.3</f>
        <v>20</v>
      </c>
      <c r="C288" s="18" t="s">
        <v>62</v>
      </c>
      <c r="D288" s="5">
        <v>1</v>
      </c>
      <c r="E288" s="5">
        <v>0</v>
      </c>
      <c r="F288" s="5">
        <v>3.7822487599999999</v>
      </c>
      <c r="G288" s="5">
        <v>0</v>
      </c>
      <c r="H288" s="5">
        <v>0</v>
      </c>
      <c r="I288" s="14">
        <v>5.2650155549999997</v>
      </c>
      <c r="J288" s="14"/>
    </row>
    <row r="289" spans="1:10" ht="14.25" customHeight="1" x14ac:dyDescent="0.2">
      <c r="A289" s="4">
        <v>128</v>
      </c>
      <c r="B289" s="17">
        <f>20.2-0.3</f>
        <v>19.899999999999999</v>
      </c>
      <c r="C289" s="18" t="s">
        <v>62</v>
      </c>
      <c r="D289" s="5">
        <v>1</v>
      </c>
      <c r="E289" s="5">
        <v>0</v>
      </c>
      <c r="F289" s="5">
        <v>3.7822487599999999</v>
      </c>
      <c r="G289" s="5">
        <v>0</v>
      </c>
      <c r="H289" s="5">
        <v>0</v>
      </c>
      <c r="I289" s="14">
        <v>5.25585697</v>
      </c>
      <c r="J289" s="14"/>
    </row>
    <row r="290" spans="1:10" ht="14.25" customHeight="1" x14ac:dyDescent="0.2">
      <c r="A290" s="4">
        <v>129</v>
      </c>
      <c r="B290" s="17">
        <f>19.7-0.3</f>
        <v>19.399999999999999</v>
      </c>
      <c r="C290" s="18" t="s">
        <v>67</v>
      </c>
      <c r="D290" s="5">
        <v>1</v>
      </c>
      <c r="E290" s="5">
        <v>0</v>
      </c>
      <c r="F290" s="5">
        <v>3.7822487599999999</v>
      </c>
      <c r="G290" s="5">
        <v>0</v>
      </c>
      <c r="H290" s="5">
        <v>0</v>
      </c>
      <c r="I290" s="14">
        <v>5.2566993950000001</v>
      </c>
      <c r="J290" s="14"/>
    </row>
    <row r="291" spans="1:10" ht="14.25" customHeight="1" x14ac:dyDescent="0.2">
      <c r="A291" s="7">
        <v>130</v>
      </c>
      <c r="B291" s="17">
        <f>19.3-0.3</f>
        <v>19</v>
      </c>
      <c r="C291" s="18" t="s">
        <v>67</v>
      </c>
      <c r="D291" s="5">
        <v>1</v>
      </c>
      <c r="E291" s="5">
        <v>0</v>
      </c>
      <c r="F291" s="5">
        <v>3.7822487599999999</v>
      </c>
      <c r="G291" s="5">
        <v>0</v>
      </c>
      <c r="H291" s="5">
        <v>0</v>
      </c>
      <c r="I291" s="14">
        <v>5.237551818</v>
      </c>
      <c r="J291" s="14"/>
    </row>
    <row r="292" spans="1:10" ht="14.25" customHeight="1" x14ac:dyDescent="0.2">
      <c r="A292" s="4">
        <v>131</v>
      </c>
      <c r="B292" s="17">
        <f>18.6-0.3</f>
        <v>18.3</v>
      </c>
      <c r="C292" s="18" t="s">
        <v>17</v>
      </c>
      <c r="D292" s="5">
        <v>1</v>
      </c>
      <c r="E292" s="5">
        <v>0</v>
      </c>
      <c r="F292" s="5">
        <v>3.7822487599999999</v>
      </c>
      <c r="G292" s="5">
        <v>0</v>
      </c>
      <c r="H292" s="5">
        <v>0</v>
      </c>
      <c r="I292" s="6">
        <v>5.2283852519999998</v>
      </c>
      <c r="J292" s="6"/>
    </row>
    <row r="293" spans="1:10" ht="14.25" customHeight="1" x14ac:dyDescent="0.2">
      <c r="A293" s="4">
        <v>132</v>
      </c>
      <c r="B293" s="17">
        <f>18.3-0.3</f>
        <v>18</v>
      </c>
      <c r="C293" s="18" t="s">
        <v>17</v>
      </c>
      <c r="D293" s="5">
        <v>1</v>
      </c>
      <c r="E293" s="5">
        <v>0</v>
      </c>
      <c r="F293" s="5">
        <v>3.7822487599999999</v>
      </c>
      <c r="G293" s="5">
        <v>0</v>
      </c>
      <c r="H293" s="5">
        <v>0</v>
      </c>
      <c r="I293" s="12">
        <v>5.219226667</v>
      </c>
      <c r="J293" s="12"/>
    </row>
    <row r="294" spans="1:10" ht="14.25" customHeight="1" x14ac:dyDescent="0.2">
      <c r="A294" s="7">
        <v>133</v>
      </c>
      <c r="B294" s="17">
        <f>17.6-0.3</f>
        <v>17.3</v>
      </c>
      <c r="C294" s="18" t="s">
        <v>74</v>
      </c>
      <c r="D294" s="5">
        <v>1</v>
      </c>
      <c r="E294" s="5">
        <v>0</v>
      </c>
      <c r="F294" s="5">
        <v>3.7822487599999999</v>
      </c>
      <c r="G294" s="5">
        <v>0</v>
      </c>
      <c r="H294" s="5">
        <v>0</v>
      </c>
      <c r="I294" s="14">
        <v>5.2100690910000003</v>
      </c>
      <c r="J294" s="14"/>
    </row>
    <row r="295" spans="1:10" ht="14.25" customHeight="1" x14ac:dyDescent="0.2">
      <c r="A295" s="4">
        <v>134</v>
      </c>
      <c r="B295" s="17">
        <f>17.1-0.3</f>
        <v>16.8</v>
      </c>
      <c r="C295" s="18" t="s">
        <v>74</v>
      </c>
      <c r="D295" s="5">
        <v>1</v>
      </c>
      <c r="E295" s="5">
        <v>0</v>
      </c>
      <c r="F295" s="5">
        <v>3.7822487599999999</v>
      </c>
      <c r="G295" s="5">
        <v>0</v>
      </c>
      <c r="H295" s="5">
        <v>0</v>
      </c>
      <c r="I295" s="14">
        <v>5.2009115149999996</v>
      </c>
      <c r="J295" s="14"/>
    </row>
    <row r="296" spans="1:10" ht="14.25" customHeight="1" x14ac:dyDescent="0.2">
      <c r="A296" s="4">
        <v>135</v>
      </c>
      <c r="B296" s="17">
        <f>16.5-0.3</f>
        <v>16.2</v>
      </c>
      <c r="C296" s="18" t="s">
        <v>78</v>
      </c>
      <c r="D296" s="5">
        <v>1</v>
      </c>
      <c r="E296" s="5">
        <v>0</v>
      </c>
      <c r="F296" s="5">
        <v>3.7822487599999999</v>
      </c>
      <c r="G296" s="5">
        <v>0</v>
      </c>
      <c r="H296" s="5">
        <v>0</v>
      </c>
      <c r="I296" s="14">
        <v>5.3937539389999998</v>
      </c>
      <c r="J296" s="14"/>
    </row>
    <row r="297" spans="1:10" ht="14.25" customHeight="1" x14ac:dyDescent="0.2">
      <c r="A297" s="7">
        <v>136</v>
      </c>
      <c r="B297" s="17">
        <f>15.9-0.3</f>
        <v>15.6</v>
      </c>
      <c r="C297" s="18" t="s">
        <v>78</v>
      </c>
      <c r="D297" s="5">
        <v>1</v>
      </c>
      <c r="E297" s="5">
        <v>0</v>
      </c>
      <c r="F297" s="5">
        <v>3.7822487599999999</v>
      </c>
      <c r="G297" s="5">
        <v>0</v>
      </c>
      <c r="H297" s="5">
        <v>0</v>
      </c>
      <c r="I297" s="14">
        <v>5.3825963650000004</v>
      </c>
      <c r="J297" s="14"/>
    </row>
    <row r="298" spans="1:10" ht="14.25" customHeight="1" x14ac:dyDescent="0.2">
      <c r="A298" s="4">
        <v>137</v>
      </c>
      <c r="B298" s="17">
        <f>15.3-0.3</f>
        <v>15</v>
      </c>
      <c r="C298" s="18" t="s">
        <v>84</v>
      </c>
      <c r="D298" s="5">
        <v>1</v>
      </c>
      <c r="E298" s="5">
        <v>0</v>
      </c>
      <c r="F298" s="5">
        <v>3.7822487599999999</v>
      </c>
      <c r="G298" s="5">
        <v>0</v>
      </c>
      <c r="H298" s="5">
        <v>0</v>
      </c>
      <c r="I298" s="14">
        <v>5.3735387880000003</v>
      </c>
      <c r="J298" s="14"/>
    </row>
    <row r="299" spans="1:10" ht="14.25" customHeight="1" x14ac:dyDescent="0.2">
      <c r="A299" s="4">
        <v>138</v>
      </c>
      <c r="B299" s="17">
        <f>14.7-0.3</f>
        <v>14.399999999999999</v>
      </c>
      <c r="C299" s="18" t="s">
        <v>78</v>
      </c>
      <c r="D299" s="5">
        <v>1</v>
      </c>
      <c r="E299" s="5">
        <v>0</v>
      </c>
      <c r="F299" s="5">
        <v>3.7822487599999999</v>
      </c>
      <c r="G299" s="5">
        <v>0</v>
      </c>
      <c r="H299" s="5">
        <v>0</v>
      </c>
      <c r="I299" s="14">
        <v>5.3652832320000003</v>
      </c>
      <c r="J299" s="14"/>
    </row>
    <row r="300" spans="1:10" ht="14.25" customHeight="1" x14ac:dyDescent="0.2">
      <c r="A300" s="7">
        <v>139</v>
      </c>
      <c r="B300" s="17">
        <f>14.2-0.3</f>
        <v>13.899999999999999</v>
      </c>
      <c r="C300" s="18" t="s">
        <v>181</v>
      </c>
      <c r="D300" s="5">
        <v>1</v>
      </c>
      <c r="E300" s="5">
        <v>0</v>
      </c>
      <c r="F300" s="5">
        <v>3.7822487599999999</v>
      </c>
      <c r="G300" s="5">
        <v>0</v>
      </c>
      <c r="H300" s="5">
        <v>0</v>
      </c>
      <c r="I300" s="14">
        <v>5.3553236359999996</v>
      </c>
      <c r="J300" s="14"/>
    </row>
    <row r="301" spans="1:10" ht="14.25" customHeight="1" x14ac:dyDescent="0.2">
      <c r="A301" s="4">
        <v>140</v>
      </c>
      <c r="B301" s="17">
        <f>13.7-0.3</f>
        <v>13.399999999999999</v>
      </c>
      <c r="C301" s="18" t="s">
        <v>182</v>
      </c>
      <c r="D301" s="5">
        <v>1</v>
      </c>
      <c r="E301" s="5">
        <v>0</v>
      </c>
      <c r="F301" s="5">
        <v>3.7822487599999999</v>
      </c>
      <c r="G301" s="5">
        <v>0</v>
      </c>
      <c r="H301" s="5">
        <v>0</v>
      </c>
      <c r="I301" s="14">
        <v>5.3559660630000003</v>
      </c>
      <c r="J301" s="14"/>
    </row>
    <row r="302" spans="1:10" ht="14.25" customHeight="1" x14ac:dyDescent="0.2">
      <c r="A302" s="4">
        <v>141</v>
      </c>
      <c r="B302" s="17">
        <f>13.1-0.3</f>
        <v>12.799999999999999</v>
      </c>
      <c r="C302" s="18" t="s">
        <v>183</v>
      </c>
      <c r="D302" s="5">
        <v>1</v>
      </c>
      <c r="E302" s="5">
        <v>0</v>
      </c>
      <c r="F302" s="5">
        <v>3.7822487599999999</v>
      </c>
      <c r="G302" s="5">
        <v>0</v>
      </c>
      <c r="H302" s="5">
        <v>0</v>
      </c>
      <c r="I302" s="6">
        <v>5.336808585</v>
      </c>
      <c r="J302" s="6"/>
    </row>
    <row r="303" spans="1:10" ht="14.25" customHeight="1" x14ac:dyDescent="0.2">
      <c r="A303" s="7">
        <v>142</v>
      </c>
      <c r="B303" s="17">
        <f>12.6-0.3</f>
        <v>12.299999999999999</v>
      </c>
      <c r="C303" s="18" t="s">
        <v>184</v>
      </c>
      <c r="D303" s="5">
        <v>1</v>
      </c>
      <c r="E303" s="5">
        <v>0</v>
      </c>
      <c r="F303" s="5">
        <v>3.7822487599999999</v>
      </c>
      <c r="G303" s="5">
        <v>0</v>
      </c>
      <c r="H303" s="5">
        <v>0</v>
      </c>
      <c r="I303" s="12">
        <v>5.3276509089999999</v>
      </c>
      <c r="J303" s="12"/>
    </row>
    <row r="304" spans="1:10" ht="14.25" customHeight="1" x14ac:dyDescent="0.2">
      <c r="A304" s="4">
        <v>143</v>
      </c>
      <c r="B304" s="17">
        <f>11.6-0.3</f>
        <v>11.299999999999999</v>
      </c>
      <c r="C304" s="18" t="s">
        <v>185</v>
      </c>
      <c r="D304" s="5">
        <v>1</v>
      </c>
      <c r="E304" s="5">
        <v>0</v>
      </c>
      <c r="F304" s="5">
        <v>3.7822487599999999</v>
      </c>
      <c r="G304" s="5">
        <v>0</v>
      </c>
      <c r="H304" s="5">
        <v>0</v>
      </c>
      <c r="I304" s="14">
        <v>5.3385933330000004</v>
      </c>
      <c r="J304" s="14"/>
    </row>
    <row r="305" spans="1:10" ht="14.25" customHeight="1" x14ac:dyDescent="0.2">
      <c r="A305" s="4">
        <v>144</v>
      </c>
      <c r="B305" s="17">
        <f>5.4-0.3</f>
        <v>5.1000000000000005</v>
      </c>
      <c r="C305" s="18" t="s">
        <v>186</v>
      </c>
      <c r="D305" s="5">
        <v>1</v>
      </c>
      <c r="E305" s="5">
        <v>0</v>
      </c>
      <c r="F305" s="5">
        <v>3.7822487599999999</v>
      </c>
      <c r="G305" s="5">
        <v>0</v>
      </c>
      <c r="H305" s="5">
        <v>0</v>
      </c>
      <c r="I305" s="14">
        <v>5.3093357579999996</v>
      </c>
      <c r="J305" s="14"/>
    </row>
    <row r="306" spans="1:10" ht="14.25" customHeight="1" x14ac:dyDescent="0.2">
      <c r="A306" s="4">
        <v>145</v>
      </c>
      <c r="B306" s="17">
        <f>0</f>
        <v>0</v>
      </c>
      <c r="C306" s="18" t="s">
        <v>187</v>
      </c>
      <c r="D306" s="5">
        <v>1</v>
      </c>
      <c r="E306" s="5">
        <v>0</v>
      </c>
      <c r="F306" s="5">
        <v>3.7822487599999999</v>
      </c>
      <c r="G306" s="5">
        <v>0</v>
      </c>
      <c r="H306" s="5">
        <v>0</v>
      </c>
      <c r="I306" s="14">
        <v>5.3003783819999999</v>
      </c>
      <c r="J306" s="14"/>
    </row>
    <row r="307" spans="1:10" ht="14.25" customHeight="1" x14ac:dyDescent="0.2"/>
    <row r="308" spans="1:10" ht="14.25" customHeight="1" x14ac:dyDescent="0.2"/>
    <row r="309" spans="1:10" ht="14.25" customHeight="1" x14ac:dyDescent="0.2"/>
    <row r="310" spans="1:10" ht="14.25" customHeight="1" x14ac:dyDescent="0.2"/>
    <row r="311" spans="1:10" ht="14.25" customHeight="1" x14ac:dyDescent="0.2"/>
    <row r="312" spans="1:10" ht="14.25" customHeight="1" x14ac:dyDescent="0.2"/>
    <row r="313" spans="1:10" ht="14.25" customHeight="1" x14ac:dyDescent="0.2"/>
    <row r="314" spans="1:10" ht="14.25" customHeight="1" x14ac:dyDescent="0.2"/>
    <row r="315" spans="1:10" ht="14.25" customHeight="1" x14ac:dyDescent="0.2"/>
    <row r="316" spans="1:10" ht="14.25" customHeight="1" x14ac:dyDescent="0.2"/>
    <row r="317" spans="1:10" ht="14.25" customHeight="1" x14ac:dyDescent="0.2"/>
    <row r="318" spans="1:10" ht="14.25" customHeight="1" x14ac:dyDescent="0.2"/>
    <row r="319" spans="1:10" ht="14.25" customHeight="1" x14ac:dyDescent="0.2"/>
    <row r="320" spans="1:1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</sheetData>
  <mergeCells count="2">
    <mergeCell ref="A1:I2"/>
    <mergeCell ref="A159:I16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Irvian Zakky Marta</dc:creator>
  <dcterms:created xsi:type="dcterms:W3CDTF">2022-07-07T07:58:39Z</dcterms:created>
</cp:coreProperties>
</file>