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nay\Documents\Capacitaciòn\"/>
    </mc:Choice>
  </mc:AlternateContent>
  <xr:revisionPtr revIDLastSave="0" documentId="8_{788B0CBB-D564-4673-BC4C-3DD0581BD21E}" xr6:coauthVersionLast="47" xr6:coauthVersionMax="47" xr10:uidLastSave="{00000000-0000-0000-0000-000000000000}"/>
  <bookViews>
    <workbookView xWindow="-120" yWindow="-120" windowWidth="29040" windowHeight="15840" activeTab="1" xr2:uid="{F5C4B7D7-C144-4DB0-ADCD-B58B0FA45510}"/>
  </bookViews>
  <sheets>
    <sheet name="Control de inventario" sheetId="1" r:id="rId1"/>
    <sheet name="Cotización" sheetId="2" r:id="rId2"/>
    <sheet name="Ganancias anuales" sheetId="3" r:id="rId3"/>
    <sheet name="Control de nomina" sheetId="4" r:id="rId4"/>
  </sheets>
  <definedNames>
    <definedName name="_xlcn.WorksheetConnection_GananciasanualesA2E13" hidden="1">'Ganancias anuales'!$A$2:$E$13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Ganancias anuales!$A$2:$E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J13" i="4"/>
  <c r="H13" i="4"/>
  <c r="J3" i="4"/>
  <c r="I3" i="4"/>
  <c r="K3" i="4"/>
  <c r="J5" i="4"/>
  <c r="K4" i="4"/>
  <c r="K5" i="4"/>
  <c r="K6" i="4"/>
  <c r="K7" i="4"/>
  <c r="K8" i="4"/>
  <c r="K9" i="4"/>
  <c r="K10" i="4"/>
  <c r="K11" i="4"/>
  <c r="K12" i="4"/>
  <c r="J4" i="4"/>
  <c r="J6" i="4"/>
  <c r="J7" i="4"/>
  <c r="J8" i="4"/>
  <c r="J9" i="4"/>
  <c r="J10" i="4"/>
  <c r="J11" i="4"/>
  <c r="J12" i="4"/>
  <c r="I4" i="4"/>
  <c r="I5" i="4"/>
  <c r="I6" i="4"/>
  <c r="I7" i="4"/>
  <c r="I8" i="4"/>
  <c r="I9" i="4"/>
  <c r="I10" i="4"/>
  <c r="I11" i="4"/>
  <c r="I12" i="4"/>
  <c r="H12" i="4"/>
  <c r="H4" i="4"/>
  <c r="H5" i="4"/>
  <c r="H6" i="4"/>
  <c r="H7" i="4"/>
  <c r="H8" i="4"/>
  <c r="H9" i="4"/>
  <c r="H10" i="4"/>
  <c r="H11" i="4"/>
  <c r="H3" i="4"/>
  <c r="D13" i="3"/>
  <c r="E4" i="3"/>
  <c r="E5" i="3"/>
  <c r="E6" i="3"/>
  <c r="E7" i="3"/>
  <c r="E8" i="3"/>
  <c r="E9" i="3"/>
  <c r="E10" i="3"/>
  <c r="E11" i="3"/>
  <c r="E12" i="3"/>
  <c r="E13" i="3"/>
  <c r="E3" i="3"/>
  <c r="D4" i="3"/>
  <c r="D5" i="3"/>
  <c r="D6" i="3"/>
  <c r="D7" i="3"/>
  <c r="D8" i="3"/>
  <c r="D9" i="3"/>
  <c r="D10" i="3"/>
  <c r="D11" i="3"/>
  <c r="D12" i="3"/>
  <c r="D3" i="3"/>
  <c r="G20" i="1"/>
  <c r="G21" i="1"/>
  <c r="G22" i="1"/>
  <c r="G19" i="1"/>
  <c r="G4" i="1"/>
  <c r="H4" i="1" s="1"/>
  <c r="H13" i="1"/>
  <c r="H5" i="1"/>
  <c r="H6" i="1"/>
  <c r="H7" i="1"/>
  <c r="H8" i="1"/>
  <c r="H9" i="1"/>
  <c r="H10" i="1"/>
  <c r="H11" i="1"/>
  <c r="H12" i="1"/>
  <c r="G5" i="1"/>
  <c r="G6" i="1"/>
  <c r="G7" i="1"/>
  <c r="G8" i="1"/>
  <c r="G9" i="1"/>
  <c r="G10" i="1"/>
  <c r="G11" i="1"/>
  <c r="G12" i="1"/>
  <c r="G13" i="1"/>
  <c r="G12" i="2"/>
  <c r="G13" i="2"/>
  <c r="G14" i="2"/>
  <c r="G15" i="2"/>
  <c r="G16" i="2"/>
  <c r="G17" i="2"/>
  <c r="G18" i="2"/>
  <c r="G19" i="2"/>
  <c r="G20" i="2"/>
  <c r="G11" i="2"/>
  <c r="G22" i="2" s="1"/>
  <c r="G25" i="2" l="1"/>
  <c r="G2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2277E5-0A3E-4085-85FC-380AFB0CBF7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3FC2BE-1BB7-461F-84F5-19F997849AAD}" name="WorksheetConnection_Ganancias anuales!$A$2:$E$13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GananciasanualesA2E13"/>
        </x15:connection>
      </ext>
    </extLst>
  </connection>
</connections>
</file>

<file path=xl/sharedStrings.xml><?xml version="1.0" encoding="utf-8"?>
<sst xmlns="http://schemas.openxmlformats.org/spreadsheetml/2006/main" count="218" uniqueCount="152">
  <si>
    <t>COTIZACIÓN</t>
  </si>
  <si>
    <t>ELECTRODOS YEPI</t>
  </si>
  <si>
    <t>25 DE NOVIEMBRE 2024</t>
  </si>
  <si>
    <t>Calle Jesús González independencia, col libertad-Zac.</t>
  </si>
  <si>
    <t xml:space="preserve">Luis Moya, Zacatecas </t>
  </si>
  <si>
    <t>Télefono al: 4982345676</t>
  </si>
  <si>
    <t>Correo electrónico: electrodosyepi@cobaez.moya.com</t>
  </si>
  <si>
    <t>Nombre: Elcetrodos Yepi</t>
  </si>
  <si>
    <t>Asistencia No.</t>
  </si>
  <si>
    <t>0-11</t>
  </si>
  <si>
    <t>No.</t>
  </si>
  <si>
    <t>T ENTREGA</t>
  </si>
  <si>
    <t>DESCRIPCIÓN</t>
  </si>
  <si>
    <t>UNIDAD</t>
  </si>
  <si>
    <t>CANTIDAD</t>
  </si>
  <si>
    <t>PRECIO UNITARIO</t>
  </si>
  <si>
    <t>IMPORTES</t>
  </si>
  <si>
    <t>Refrigerador gris doble puerta</t>
  </si>
  <si>
    <t>Estufa negra con Horno integrado</t>
  </si>
  <si>
    <t>Horno blanco pequeño</t>
  </si>
  <si>
    <t xml:space="preserve">Licuadora roja de alta potencia </t>
  </si>
  <si>
    <t>Dispenzador de agua caliente y fria</t>
  </si>
  <si>
    <t>Plancha de ropa pequeña a vapor</t>
  </si>
  <si>
    <t>Aspiradorora de palo alto con cambios</t>
  </si>
  <si>
    <t>Televisor 70 pulgadas con roku incluido</t>
  </si>
  <si>
    <t>Bocina grande con colores a bluetooth</t>
  </si>
  <si>
    <t>4 días</t>
  </si>
  <si>
    <t>6 días</t>
  </si>
  <si>
    <t>1 semana</t>
  </si>
  <si>
    <t>3 días</t>
  </si>
  <si>
    <t>2 días</t>
  </si>
  <si>
    <t>pza</t>
  </si>
  <si>
    <t>Refrigerador pequeño blanco</t>
  </si>
  <si>
    <t>Descuento $</t>
  </si>
  <si>
    <t>SubTotal $</t>
  </si>
  <si>
    <t>SubTotal menos desc.$</t>
  </si>
  <si>
    <t xml:space="preserve">IVA </t>
  </si>
  <si>
    <t>TOTAL</t>
  </si>
  <si>
    <t>Todos los equipos cuentan con garantía por 1 año</t>
  </si>
  <si>
    <t>Condiciones comerciales</t>
  </si>
  <si>
    <t>Peso mexicano</t>
  </si>
  <si>
    <t>Preciios más el 21% del IVA</t>
  </si>
  <si>
    <t>Con condiciones sde pago del 50% de anticipo</t>
  </si>
  <si>
    <t>Vigencia de cotización de 15 días hábiles de fecha de emisión.</t>
  </si>
  <si>
    <t>Cotizó</t>
  </si>
  <si>
    <t>ADMINISTRADOR</t>
  </si>
  <si>
    <t>Firma</t>
  </si>
  <si>
    <t>CONTROL DE INVENTARIO</t>
  </si>
  <si>
    <t>PRODUCTOS</t>
  </si>
  <si>
    <t>FECHA</t>
  </si>
  <si>
    <t>PRODUCTO</t>
  </si>
  <si>
    <t>CODIGO DEL PRODUCTO</t>
  </si>
  <si>
    <t>CANTIDAD ENTRADA</t>
  </si>
  <si>
    <t>CANTIDAD SALIDA</t>
  </si>
  <si>
    <t>STOCK INICIAL</t>
  </si>
  <si>
    <t>STOCK FINAL</t>
  </si>
  <si>
    <t>PROVEDOR/CLIENTE</t>
  </si>
  <si>
    <t>OBSERVACIONES</t>
  </si>
  <si>
    <t>REFRIGERADOR</t>
  </si>
  <si>
    <t>ESTUFA</t>
  </si>
  <si>
    <t>HORNO</t>
  </si>
  <si>
    <t>LICUADORA</t>
  </si>
  <si>
    <t>DISPENZADOR</t>
  </si>
  <si>
    <t>PLANCHA</t>
  </si>
  <si>
    <t>TELEVISOR</t>
  </si>
  <si>
    <t>ASPIRADORA</t>
  </si>
  <si>
    <t>REFRIGERAR</t>
  </si>
  <si>
    <t>BOCINA GRB</t>
  </si>
  <si>
    <t>LUIS HERNANDEZ</t>
  </si>
  <si>
    <t>MARÍA ARAUJO</t>
  </si>
  <si>
    <t>ELIZABETH VACA</t>
  </si>
  <si>
    <t>GERARDO MONTOYA</t>
  </si>
  <si>
    <t>LUISA GONZALES</t>
  </si>
  <si>
    <t>FELIPE PEREZ</t>
  </si>
  <si>
    <t>CHRISTIAN RÍOS</t>
  </si>
  <si>
    <t>ERICK GÓMEZ</t>
  </si>
  <si>
    <t>PATRICIA LÓPEZ</t>
  </si>
  <si>
    <t>FERNANDO MAYA</t>
  </si>
  <si>
    <t>Entrada por compra</t>
  </si>
  <si>
    <t>Venta al cliente</t>
  </si>
  <si>
    <t>MP001</t>
  </si>
  <si>
    <t>MP002</t>
  </si>
  <si>
    <t>MP003</t>
  </si>
  <si>
    <t>MP004</t>
  </si>
  <si>
    <t>MP005</t>
  </si>
  <si>
    <t>MP006</t>
  </si>
  <si>
    <t>MP007</t>
  </si>
  <si>
    <t>MP008</t>
  </si>
  <si>
    <t>MP009</t>
  </si>
  <si>
    <t>MP010</t>
  </si>
  <si>
    <t>MATERIA PRIMA</t>
  </si>
  <si>
    <t>CODIGO</t>
  </si>
  <si>
    <t>COMPRA</t>
  </si>
  <si>
    <t>CONSUMO</t>
  </si>
  <si>
    <t>PROVEDOR</t>
  </si>
  <si>
    <t>P001</t>
  </si>
  <si>
    <t>P002</t>
  </si>
  <si>
    <t>P003</t>
  </si>
  <si>
    <t>Acero inoxidable</t>
  </si>
  <si>
    <t>Plastico ABS</t>
  </si>
  <si>
    <t>Aluminio</t>
  </si>
  <si>
    <t>P004</t>
  </si>
  <si>
    <t>Hierro</t>
  </si>
  <si>
    <t>kg</t>
  </si>
  <si>
    <t>m³</t>
  </si>
  <si>
    <t xml:space="preserve">Juan </t>
  </si>
  <si>
    <t>Maricruz</t>
  </si>
  <si>
    <t>luis</t>
  </si>
  <si>
    <t>fernando</t>
  </si>
  <si>
    <t>GANANCIAS ANUALES</t>
  </si>
  <si>
    <t>MES</t>
  </si>
  <si>
    <t>VENTAS</t>
  </si>
  <si>
    <t>COSTO</t>
  </si>
  <si>
    <t>GANANCIAS</t>
  </si>
  <si>
    <t>MARGEN 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</si>
  <si>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</si>
  <si>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</si>
  <si>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</si>
  <si>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</si>
  <si>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</si>
  <si>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</si>
  <si>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</si>
  <si>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</si>
  <si>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</si>
  <si>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</si>
  <si>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</si>
  <si>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CONTROL DE NOMINA</t>
  </si>
  <si>
    <t>EMPLEADOS</t>
  </si>
  <si>
    <t>CARGO</t>
  </si>
  <si>
    <t>SALARIO BASE</t>
  </si>
  <si>
    <t>HORAS EXTRA</t>
  </si>
  <si>
    <t>TARIFA EXTRA</t>
  </si>
  <si>
    <t>BONIFICACIÓN</t>
  </si>
  <si>
    <t>DEDUCCIONES</t>
  </si>
  <si>
    <t>SALARIO BRUTO</t>
  </si>
  <si>
    <t>IMPUESTO</t>
  </si>
  <si>
    <t>SALARIO NETO</t>
  </si>
  <si>
    <t>FECHA PAGO</t>
  </si>
  <si>
    <t>Gerente</t>
  </si>
  <si>
    <t>Administrativa</t>
  </si>
  <si>
    <t>Vendedor</t>
  </si>
  <si>
    <t>Almacenista</t>
  </si>
  <si>
    <t>Sub Gerente</t>
  </si>
  <si>
    <t>Servicio cliente</t>
  </si>
  <si>
    <t>IMPUESTO (%)</t>
  </si>
  <si>
    <t>TOTALES</t>
  </si>
  <si>
    <t>Etiquetas de fila</t>
  </si>
  <si>
    <t>Total general</t>
  </si>
  <si>
    <t>Suma de VENTAS</t>
  </si>
  <si>
    <t>Suma de COSTO</t>
  </si>
  <si>
    <t>Suma de GANANCIAS</t>
  </si>
  <si>
    <t>Suma de MARGEN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</si>
</sst>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 Black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Arial Black"/>
      <family val="2"/>
    </font>
    <font>
      <sz val="11"/>
      <color theme="1"/>
      <name val="Bahnschrift Light Condensed"/>
      <family val="2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5"/>
      <color theme="1"/>
      <name val="Artifakt Element"/>
      <family val="2"/>
    </font>
    <font>
      <b/>
      <i/>
      <sz val="5"/>
      <color theme="1"/>
      <name val="Calibri"/>
      <family val="2"/>
      <scheme val="minor"/>
    </font>
    <font>
      <sz val="14"/>
      <color theme="1"/>
      <name val="Bodoni MT Condensed"/>
      <family val="1"/>
    </font>
    <font>
      <sz val="12"/>
      <color theme="1"/>
      <name val="Bahnschrift Light Condensed"/>
      <family val="2"/>
    </font>
    <font>
      <b/>
      <sz val="9"/>
      <color theme="4" tint="0.39997558519241921"/>
      <name val="Calibri"/>
      <family val="2"/>
      <scheme val="minor"/>
    </font>
    <font>
      <b/>
      <sz val="9"/>
      <color theme="1"/>
      <name val="Californian FB"/>
      <family val="1"/>
    </font>
    <font>
      <b/>
      <sz val="9"/>
      <color theme="1"/>
      <name val="ISOCPEUR"/>
      <family val="2"/>
    </font>
    <font>
      <sz val="9"/>
      <color theme="1"/>
      <name val="Bodoni MT Black"/>
      <family val="1"/>
    </font>
    <font>
      <sz val="9"/>
      <color theme="1"/>
      <name val="Calibri Light"/>
      <family val="2"/>
      <scheme val="major"/>
    </font>
    <font>
      <sz val="11"/>
      <color theme="0"/>
      <name val="Arial Rounded MT Bold"/>
      <family val="2"/>
    </font>
    <font>
      <sz val="8"/>
      <color theme="1"/>
      <name val="Bahnschrift SemiLight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14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center"/>
    </xf>
    <xf numFmtId="0" fontId="15" fillId="2" borderId="3" xfId="0" applyFont="1" applyFill="1" applyBorder="1"/>
    <xf numFmtId="0" fontId="5" fillId="0" borderId="3" xfId="0" applyFont="1" applyBorder="1" applyAlignment="1">
      <alignment horizontal="center"/>
    </xf>
    <xf numFmtId="0" fontId="14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right"/>
    </xf>
    <xf numFmtId="9" fontId="16" fillId="0" borderId="7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10" xfId="0" applyFont="1" applyBorder="1"/>
    <xf numFmtId="0" fontId="5" fillId="0" borderId="0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right"/>
    </xf>
    <xf numFmtId="164" fontId="16" fillId="0" borderId="1" xfId="0" applyNumberFormat="1" applyFont="1" applyBorder="1" applyAlignment="1">
      <alignment horizontal="right" vertical="center"/>
    </xf>
    <xf numFmtId="164" fontId="16" fillId="0" borderId="10" xfId="0" applyNumberFormat="1" applyFont="1" applyBorder="1" applyAlignment="1">
      <alignment horizontal="right" vertical="center"/>
    </xf>
    <xf numFmtId="0" fontId="17" fillId="0" borderId="0" xfId="0" applyFont="1" applyFill="1" applyBorder="1" applyAlignment="1">
      <alignment horizontal="right"/>
    </xf>
    <xf numFmtId="164" fontId="17" fillId="0" borderId="0" xfId="0" applyNumberFormat="1" applyFont="1" applyAlignment="1">
      <alignment horizontal="right" vertical="center"/>
    </xf>
    <xf numFmtId="0" fontId="9" fillId="0" borderId="0" xfId="0" applyFont="1" applyBorder="1"/>
    <xf numFmtId="0" fontId="21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wrapText="1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Fill="1" applyAlignment="1"/>
    <xf numFmtId="0" fontId="20" fillId="0" borderId="0" xfId="0" applyFont="1" applyFill="1" applyAlignment="1"/>
    <xf numFmtId="0" fontId="1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/>
    <xf numFmtId="0" fontId="0" fillId="0" borderId="3" xfId="0" applyBorder="1"/>
    <xf numFmtId="3" fontId="0" fillId="0" borderId="3" xfId="0" applyNumberFormat="1" applyBorder="1"/>
    <xf numFmtId="0" fontId="0" fillId="0" borderId="3" xfId="0" applyNumberFormat="1" applyBorder="1"/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14" fontId="0" fillId="0" borderId="3" xfId="0" applyNumberFormat="1" applyBorder="1"/>
    <xf numFmtId="0" fontId="0" fillId="0" borderId="0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3" xfId="0" applyFill="1" applyBorder="1"/>
    <xf numFmtId="0" fontId="0" fillId="4" borderId="3" xfId="0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GANANCIAS</a:t>
            </a:r>
            <a:r>
              <a:rPr lang="es-MX" baseline="0"/>
              <a:t> ANUALES 2024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27359321736804"/>
          <c:y val="0.1902314814814815"/>
          <c:w val="0.8459606299212598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'Ganancias anuales'!$B$2</c:f>
              <c:strCache>
                <c:ptCount val="1"/>
                <c:pt idx="0">
                  <c:v>VENTAS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20000"/>
                  <a:lumOff val="80000"/>
                </a:schemeClr>
              </a:solidFill>
              <a:ln w="9525" cap="rnd">
                <a:solidFill>
                  <a:schemeClr val="accent1">
                    <a:tint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'Ganancias anuales'!$A$3:$A$13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xVal>
          <c:yVal>
            <c:numRef>
              <c:f>'Ganancias anuales'!$B$3:$B$13</c:f>
              <c:numCache>
                <c:formatCode>#,##0</c:formatCode>
                <c:ptCount val="11"/>
                <c:pt idx="0">
                  <c:v>10000</c:v>
                </c:pt>
                <c:pt idx="1">
                  <c:v>12000</c:v>
                </c:pt>
                <c:pt idx="2">
                  <c:v>14000</c:v>
                </c:pt>
                <c:pt idx="3">
                  <c:v>22000</c:v>
                </c:pt>
                <c:pt idx="4">
                  <c:v>15000</c:v>
                </c:pt>
                <c:pt idx="5">
                  <c:v>37000</c:v>
                </c:pt>
                <c:pt idx="6">
                  <c:v>45000</c:v>
                </c:pt>
                <c:pt idx="7">
                  <c:v>60000</c:v>
                </c:pt>
                <c:pt idx="8">
                  <c:v>23000</c:v>
                </c:pt>
                <c:pt idx="9">
                  <c:v>12000</c:v>
                </c:pt>
                <c:pt idx="10">
                  <c:v>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5-4040-A73E-6DF672D6DDDD}"/>
            </c:ext>
          </c:extLst>
        </c:ser>
        <c:ser>
          <c:idx val="1"/>
          <c:order val="1"/>
          <c:tx>
            <c:strRef>
              <c:f>'Ganancias anuales'!$C$2</c:f>
              <c:strCache>
                <c:ptCount val="1"/>
                <c:pt idx="0">
                  <c:v>COSTO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chemeClr val="accent1">
                    <a:tint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'Ganancias anuales'!$A$3:$A$13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xVal>
          <c:yVal>
            <c:numRef>
              <c:f>'Ganancias anuales'!$C$3:$C$13</c:f>
              <c:numCache>
                <c:formatCode>#,##0</c:formatCode>
                <c:ptCount val="11"/>
                <c:pt idx="0">
                  <c:v>5000</c:v>
                </c:pt>
                <c:pt idx="1">
                  <c:v>8000</c:v>
                </c:pt>
                <c:pt idx="2">
                  <c:v>7000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3000</c:v>
                </c:pt>
                <c:pt idx="7">
                  <c:v>6000</c:v>
                </c:pt>
                <c:pt idx="8">
                  <c:v>8000</c:v>
                </c:pt>
                <c:pt idx="9">
                  <c:v>5000</c:v>
                </c:pt>
                <c:pt idx="1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5-4040-A73E-6DF672D6DDDD}"/>
            </c:ext>
          </c:extLst>
        </c:ser>
        <c:ser>
          <c:idx val="2"/>
          <c:order val="2"/>
          <c:tx>
            <c:strRef>
              <c:f>'Ganancias anuales'!$D$2</c:f>
              <c:strCache>
                <c:ptCount val="1"/>
                <c:pt idx="0">
                  <c:v>GANANCIAS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1">
                    <a:shade val="8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'Ganancias anuales'!$A$3:$A$13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xVal>
          <c:yVal>
            <c:numRef>
              <c:f>'Ganancias anuales'!$D$3:$D$13</c:f>
              <c:numCache>
                <c:formatCode>#,##0</c:formatCode>
                <c:ptCount val="11"/>
                <c:pt idx="0">
                  <c:v>5000</c:v>
                </c:pt>
                <c:pt idx="1">
                  <c:v>4000</c:v>
                </c:pt>
                <c:pt idx="2">
                  <c:v>7000</c:v>
                </c:pt>
                <c:pt idx="3">
                  <c:v>17000</c:v>
                </c:pt>
                <c:pt idx="4">
                  <c:v>8000</c:v>
                </c:pt>
                <c:pt idx="5">
                  <c:v>28000</c:v>
                </c:pt>
                <c:pt idx="6">
                  <c:v>42000</c:v>
                </c:pt>
                <c:pt idx="7">
                  <c:v>54000</c:v>
                </c:pt>
                <c:pt idx="8">
                  <c:v>15000</c:v>
                </c:pt>
                <c:pt idx="9">
                  <c:v>7000</c:v>
                </c:pt>
                <c:pt idx="10">
                  <c:v>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5-4040-A73E-6DF672D6DDDD}"/>
            </c:ext>
          </c:extLst>
        </c:ser>
        <c:ser>
          <c:idx val="3"/>
          <c:order val="3"/>
          <c:tx>
            <c:strRef>
              <c:f>'Ganancias anuales'!$E$2</c:f>
              <c:strCache>
                <c:ptCount val="1"/>
                <c:pt idx="0">
                  <c:v>MARGEN %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 cap="rnd">
                <a:solidFill>
                  <a:schemeClr val="accent1">
                    <a:shade val="5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'Ganancias anuales'!$A$3:$A$13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</c:strCache>
            </c:strRef>
          </c:xVal>
          <c:yVal>
            <c:numRef>
              <c:f>'Ganancias anuales'!$E$3:$E$13</c:f>
              <c:numCache>
                <c:formatCode>General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340</c:v>
                </c:pt>
                <c:pt idx="4">
                  <c:v>114.28571428571428</c:v>
                </c:pt>
                <c:pt idx="5">
                  <c:v>311.11111111111114</c:v>
                </c:pt>
                <c:pt idx="6">
                  <c:v>1400</c:v>
                </c:pt>
                <c:pt idx="7">
                  <c:v>900</c:v>
                </c:pt>
                <c:pt idx="8">
                  <c:v>187.5</c:v>
                </c:pt>
                <c:pt idx="9">
                  <c:v>140</c:v>
                </c:pt>
                <c:pt idx="10">
                  <c:v>266.66666666666663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5-4040-A73E-6DF672D6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27984"/>
        <c:axId val="1376766672"/>
      </c:scatterChart>
      <c:valAx>
        <c:axId val="14296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6766672"/>
        <c:crosses val="autoZero"/>
        <c:crossBetween val="midCat"/>
      </c:valAx>
      <c:valAx>
        <c:axId val="13767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962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362108</xdr:colOff>
      <xdr:row>1</xdr:row>
      <xdr:rowOff>39359</xdr:rowOff>
    </xdr:from>
    <xdr:to>
      <xdr:col>6</xdr:col>
      <xdr:colOff>78720</xdr:colOff>
      <xdr:row>1</xdr:row>
      <xdr:rowOff>425082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7BB3738-6B9A-2E49-9C36-EA9EDEC7AB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50" t="9937" r="6720" b="55366"/>
        <a:stretch/>
      </xdr:blipFill>
      <xdr:spPr>
        <a:xfrm>
          <a:off x="4400393" y="228285"/>
          <a:ext cx="842294" cy="385723"/>
        </a:xfrm>
        <a:prstGeom prst="rect">
          <a:avLst/>
        </a:prstGeom>
      </xdr:spPr>
    </xdr:pic>
    <xdr:clientData/>
  </xdr:twoCellAnchor>
  <xdr:oneCellAnchor>
    <xdr:from>
      <xdr:col>8</xdr:col>
      <xdr:colOff>56550</xdr:colOff>
      <xdr:row>32</xdr:row>
      <xdr:rowOff>60300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85A01CA-561F-1833-C5A9-1B9576FB445D}"/>
            </a:ext>
          </a:extLst>
        </xdr:cNvPr>
        <xdr:cNvSpPr txBox="1"/>
      </xdr:nvSpPr>
      <xdr:spPr>
        <a:xfrm>
          <a:off x="6521550" y="8377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5</xdr:col>
      <xdr:colOff>712500</xdr:colOff>
      <xdr:row>34</xdr:row>
      <xdr:rowOff>105000</xdr:rowOff>
    </xdr:from>
    <xdr:to>
      <xdr:col>6</xdr:col>
      <xdr:colOff>255000</xdr:colOff>
      <xdr:row>35</xdr:row>
      <xdr:rowOff>157500</xdr:rowOff>
    </xdr:to>
    <xdr:sp macro="" textlink="">
      <xdr:nvSpPr>
        <xdr:cNvPr id="7" name="Estrella: 5 puntas 6">
          <a:extLst>
            <a:ext uri="{FF2B5EF4-FFF2-40B4-BE49-F238E27FC236}">
              <a16:creationId xmlns:a16="http://schemas.microsoft.com/office/drawing/2014/main" id="{83B5F8B4-782C-81A3-CA9E-FDED81B3A8B5}"/>
            </a:ext>
          </a:extLst>
        </xdr:cNvPr>
        <xdr:cNvSpPr/>
      </xdr:nvSpPr>
      <xdr:spPr>
        <a:xfrm>
          <a:off x="4410000" y="8797500"/>
          <a:ext cx="667500" cy="240000"/>
        </a:xfrm>
        <a:prstGeom prst="star5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42862</xdr:rowOff>
    </xdr:from>
    <xdr:to>
      <xdr:col>6</xdr:col>
      <xdr:colOff>742950</xdr:colOff>
      <xdr:row>28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4C7F37-B78F-9CFC-1D7C-00127776A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RI LOPEZ DENA" refreshedDate="45621.460382754631" backgroundQuery="1" createdVersion="8" refreshedVersion="8" minRefreshableVersion="3" recordCount="0" supportSubquery="1" supportAdvancedDrill="1" xr:uid="{0E8E9AF0-7399-47FF-BFFF-153EE4ECB691}">
  <cacheSource type="external" connectionId="1"/>
  <cacheFields count="5">
    <cacheField name="[Rango].[MES].[MES]" caption="MES" numFmtId="0" level="1">
      <sharedItems count="11">
        <s v="ABRIL"/>
        <s v="AGOSTO"/>
        <s v="ENERO"/>
        <s v="FEBRERO"/>
        <s v="JULIO"/>
        <s v="JUNIO"/>
        <s v="MARZO"/>
        <s v="MAYO"/>
        <s v="NOVIEMBRE"/>
        <s v="OCTUBRE"/>
        <s v="SEPTIEMBRE"/>
      </sharedItems>
    </cacheField>
    <cacheField name="[Measures].[Suma de VENTAS]" caption="Suma de VENTAS" numFmtId="0" hierarchy="7" level="32767"/>
    <cacheField name="[Measures].[Suma de COSTO]" caption="Suma de COSTO" numFmtId="0" hierarchy="8" level="32767"/>
    <cacheField name="[Measures].[Suma de GANANCIAS]" caption="Suma de GANANCIAS" numFmtId="0" hierarchy="9" level="32767"/>
    <cacheField name="[Measures].[Suma de MARGEN %]" caption="Suma de MARGEN %" numFmtId="0" hierarchy="10" level="32767"/>
  </cacheFields>
  <cacheHierarchies count="11">
    <cacheHierarchy uniqueName="[Rango].[MES]" caption="MES" attribute="1" defaultMemberUniqueName="[Rango].[MES].[All]" allUniqueName="[Rango].[MES].[All]" dimensionUniqueName="[Rango]" displayFolder="" count="2" memberValueDatatype="130" unbalanced="0">
      <fieldsUsage count="2">
        <fieldUsage x="-1"/>
        <fieldUsage x="0"/>
      </fieldsUsage>
    </cacheHierarchy>
    <cacheHierarchy uniqueName="[Rango].[VENTAS]" caption="VENTAS" attribute="1" defaultMemberUniqueName="[Rango].[VENTAS].[All]" allUniqueName="[Rango].[VENTAS].[All]" dimensionUniqueName="[Rango]" displayFolder="" count="0" memberValueDatatype="20" unbalanced="0"/>
    <cacheHierarchy uniqueName="[Rango].[COSTO]" caption="COSTO" attribute="1" defaultMemberUniqueName="[Rango].[COSTO].[All]" allUniqueName="[Rango].[COSTO].[All]" dimensionUniqueName="[Rango]" displayFolder="" count="0" memberValueDatatype="20" unbalanced="0"/>
    <cacheHierarchy uniqueName="[Rango].[GANANCIAS]" caption="GANANCIAS" attribute="1" defaultMemberUniqueName="[Rango].[GANANCIAS].[All]" allUniqueName="[Rango].[GANANCIAS].[All]" dimensionUniqueName="[Rango]" displayFolder="" count="0" memberValueDatatype="20" unbalanced="0"/>
    <cacheHierarchy uniqueName="[Rango].[MARGEN %]" caption="MARGEN %" attribute="1" defaultMemberUniqueName="[Rango].[MARGEN %].[All]" allUniqueName="[Rango].[MARGEN %].[All]" dimensionUniqueName="[Rango]" displayFolder="" count="0" memberValueDatatype="5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]" caption="Suma de COSTO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GANANCIAS]" caption="Suma de GANANCIAS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MARGEN %]" caption="Suma de MARGEN %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4E553-62D8-4A90-9DD5-F9687124B001}" name="TablaDinámica3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:M14" firstHeaderRow="0" firstDataRow="1" firstDataCol="1"/>
  <pivotFields count="5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VENTAS" fld="1" baseField="0" baseItem="0"/>
    <dataField name="Suma de COSTO" fld="2" baseField="0" baseItem="0"/>
    <dataField name="Suma de GANANCIAS" fld="3" baseField="0" baseItem="0"/>
    <dataField name="Suma de MARGEN %" fld="4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anancias anuales!$A$2:$E$13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3E57-C8E2-4ED6-9B73-7834EB6CE5DA}">
  <dimension ref="A1:K22"/>
  <sheetViews>
    <sheetView workbookViewId="0">
      <selection activeCell="E20" sqref="E20"/>
    </sheetView>
  </sheetViews>
  <sheetFormatPr baseColWidth="10" defaultRowHeight="15"/>
  <cols>
    <col min="1" max="1" width="12.28515625" customWidth="1"/>
    <col min="2" max="2" width="16.42578125" customWidth="1"/>
    <col min="4" max="4" width="17.85546875" customWidth="1"/>
    <col min="7" max="7" width="12.85546875" customWidth="1"/>
    <col min="9" max="9" width="18.7109375" customWidth="1"/>
    <col min="10" max="10" width="16.42578125" customWidth="1"/>
  </cols>
  <sheetData>
    <row r="1" spans="1:11" ht="24.75" customHeight="1">
      <c r="A1" s="48" t="s">
        <v>47</v>
      </c>
      <c r="B1" s="48"/>
      <c r="C1" s="48"/>
      <c r="D1" s="48"/>
      <c r="E1" s="48"/>
      <c r="F1" s="48"/>
      <c r="G1" s="48"/>
      <c r="H1" s="48"/>
      <c r="I1" s="48"/>
      <c r="J1" s="48"/>
    </row>
    <row r="2" spans="1:11">
      <c r="A2" s="49" t="s">
        <v>48</v>
      </c>
      <c r="B2" s="50"/>
      <c r="C2" s="50"/>
      <c r="D2" s="50"/>
      <c r="E2" s="50"/>
      <c r="F2" s="50"/>
      <c r="G2" s="50"/>
      <c r="H2" s="50"/>
      <c r="I2" s="50"/>
      <c r="J2" s="50"/>
    </row>
    <row r="3" spans="1:11" ht="45">
      <c r="A3" s="27" t="s">
        <v>49</v>
      </c>
      <c r="B3" s="35" t="s">
        <v>50</v>
      </c>
      <c r="C3" s="35" t="s">
        <v>51</v>
      </c>
      <c r="D3" s="35" t="s">
        <v>12</v>
      </c>
      <c r="E3" s="35" t="s">
        <v>52</v>
      </c>
      <c r="F3" s="35" t="s">
        <v>53</v>
      </c>
      <c r="G3" s="35" t="s">
        <v>54</v>
      </c>
      <c r="H3" s="35" t="s">
        <v>55</v>
      </c>
      <c r="I3" s="35" t="s">
        <v>56</v>
      </c>
      <c r="J3" s="35" t="s">
        <v>57</v>
      </c>
      <c r="K3" s="1"/>
    </row>
    <row r="4" spans="1:11" ht="30">
      <c r="A4" s="28">
        <v>45597</v>
      </c>
      <c r="B4" s="29" t="s">
        <v>58</v>
      </c>
      <c r="C4" s="30" t="s">
        <v>80</v>
      </c>
      <c r="D4" s="11" t="s">
        <v>17</v>
      </c>
      <c r="E4" s="30">
        <v>10</v>
      </c>
      <c r="F4" s="30">
        <v>5</v>
      </c>
      <c r="G4" s="30">
        <f>IF(E4&lt;&gt;"", F4, "")</f>
        <v>5</v>
      </c>
      <c r="H4" s="30">
        <f>E4+G4-F4</f>
        <v>10</v>
      </c>
      <c r="I4" s="30" t="s">
        <v>68</v>
      </c>
      <c r="J4" s="31" t="s">
        <v>78</v>
      </c>
    </row>
    <row r="5" spans="1:11" ht="30">
      <c r="A5" s="28">
        <v>45598</v>
      </c>
      <c r="B5" s="29" t="s">
        <v>59</v>
      </c>
      <c r="C5" s="30" t="s">
        <v>81</v>
      </c>
      <c r="D5" s="11" t="s">
        <v>18</v>
      </c>
      <c r="E5" s="30">
        <v>35</v>
      </c>
      <c r="F5" s="30">
        <v>2</v>
      </c>
      <c r="G5" s="30">
        <f t="shared" ref="G5:G13" si="0">IF(E5&lt;&gt;"", F5, "")</f>
        <v>2</v>
      </c>
      <c r="H5" s="30">
        <f t="shared" ref="H5:H13" si="1">E5+G5-F5</f>
        <v>35</v>
      </c>
      <c r="I5" s="30" t="s">
        <v>69</v>
      </c>
      <c r="J5" s="30" t="s">
        <v>79</v>
      </c>
    </row>
    <row r="6" spans="1:11" ht="24" customHeight="1">
      <c r="A6" s="28">
        <v>45599</v>
      </c>
      <c r="B6" s="29" t="s">
        <v>60</v>
      </c>
      <c r="C6" s="30" t="s">
        <v>82</v>
      </c>
      <c r="D6" s="32" t="s">
        <v>19</v>
      </c>
      <c r="E6" s="30">
        <v>8</v>
      </c>
      <c r="F6" s="30">
        <v>2</v>
      </c>
      <c r="G6" s="30">
        <f t="shared" si="0"/>
        <v>2</v>
      </c>
      <c r="H6" s="30">
        <f t="shared" si="1"/>
        <v>8</v>
      </c>
      <c r="I6" s="30" t="s">
        <v>70</v>
      </c>
      <c r="J6" s="31" t="s">
        <v>78</v>
      </c>
    </row>
    <row r="7" spans="1:11" ht="30">
      <c r="A7" s="28">
        <v>45600</v>
      </c>
      <c r="B7" s="29" t="s">
        <v>61</v>
      </c>
      <c r="C7" s="30" t="s">
        <v>83</v>
      </c>
      <c r="D7" s="11" t="s">
        <v>20</v>
      </c>
      <c r="E7" s="30">
        <v>12</v>
      </c>
      <c r="F7" s="30">
        <v>6</v>
      </c>
      <c r="G7" s="30">
        <f t="shared" si="0"/>
        <v>6</v>
      </c>
      <c r="H7" s="30">
        <f t="shared" si="1"/>
        <v>12</v>
      </c>
      <c r="I7" s="30" t="s">
        <v>71</v>
      </c>
      <c r="J7" s="31" t="s">
        <v>78</v>
      </c>
    </row>
    <row r="8" spans="1:11" ht="30">
      <c r="A8" s="28">
        <v>45601</v>
      </c>
      <c r="B8" s="29" t="s">
        <v>62</v>
      </c>
      <c r="C8" s="30" t="s">
        <v>84</v>
      </c>
      <c r="D8" s="11" t="s">
        <v>21</v>
      </c>
      <c r="E8" s="30">
        <v>23</v>
      </c>
      <c r="F8" s="30">
        <v>7</v>
      </c>
      <c r="G8" s="30">
        <f t="shared" si="0"/>
        <v>7</v>
      </c>
      <c r="H8" s="30">
        <f t="shared" si="1"/>
        <v>23</v>
      </c>
      <c r="I8" s="30" t="s">
        <v>72</v>
      </c>
      <c r="J8" s="31" t="s">
        <v>78</v>
      </c>
    </row>
    <row r="9" spans="1:11" ht="30">
      <c r="A9" s="28">
        <v>45602</v>
      </c>
      <c r="B9" s="29" t="s">
        <v>63</v>
      </c>
      <c r="C9" s="30" t="s">
        <v>85</v>
      </c>
      <c r="D9" s="11" t="s">
        <v>22</v>
      </c>
      <c r="E9" s="30">
        <v>44</v>
      </c>
      <c r="F9" s="30">
        <v>22</v>
      </c>
      <c r="G9" s="30">
        <f t="shared" si="0"/>
        <v>22</v>
      </c>
      <c r="H9" s="30">
        <f t="shared" si="1"/>
        <v>44</v>
      </c>
      <c r="I9" s="30" t="s">
        <v>73</v>
      </c>
      <c r="J9" s="30" t="s">
        <v>79</v>
      </c>
    </row>
    <row r="10" spans="1:11" ht="30">
      <c r="A10" s="28">
        <v>45603</v>
      </c>
      <c r="B10" s="29" t="s">
        <v>65</v>
      </c>
      <c r="C10" s="30" t="s">
        <v>86</v>
      </c>
      <c r="D10" s="11" t="s">
        <v>23</v>
      </c>
      <c r="E10" s="30">
        <v>17</v>
      </c>
      <c r="F10" s="30">
        <v>3</v>
      </c>
      <c r="G10" s="30">
        <f t="shared" si="0"/>
        <v>3</v>
      </c>
      <c r="H10" s="30">
        <f t="shared" si="1"/>
        <v>17</v>
      </c>
      <c r="I10" s="30" t="s">
        <v>74</v>
      </c>
      <c r="J10" s="31" t="s">
        <v>78</v>
      </c>
    </row>
    <row r="11" spans="1:11" ht="30">
      <c r="A11" s="28">
        <v>45604</v>
      </c>
      <c r="B11" s="29" t="s">
        <v>64</v>
      </c>
      <c r="C11" s="30" t="s">
        <v>87</v>
      </c>
      <c r="D11" s="11" t="s">
        <v>24</v>
      </c>
      <c r="E11" s="30">
        <v>15</v>
      </c>
      <c r="F11" s="30">
        <v>7</v>
      </c>
      <c r="G11" s="30">
        <f t="shared" si="0"/>
        <v>7</v>
      </c>
      <c r="H11" s="30">
        <f t="shared" si="1"/>
        <v>15</v>
      </c>
      <c r="I11" s="30" t="s">
        <v>75</v>
      </c>
      <c r="J11" s="30" t="s">
        <v>79</v>
      </c>
    </row>
    <row r="12" spans="1:11" ht="30">
      <c r="A12" s="28">
        <v>45605</v>
      </c>
      <c r="B12" s="29" t="s">
        <v>66</v>
      </c>
      <c r="C12" s="30" t="s">
        <v>88</v>
      </c>
      <c r="D12" s="11" t="s">
        <v>32</v>
      </c>
      <c r="E12" s="30">
        <v>9</v>
      </c>
      <c r="F12" s="30">
        <v>2</v>
      </c>
      <c r="G12" s="30">
        <f t="shared" si="0"/>
        <v>2</v>
      </c>
      <c r="H12" s="30">
        <f t="shared" si="1"/>
        <v>9</v>
      </c>
      <c r="I12" s="30" t="s">
        <v>76</v>
      </c>
      <c r="J12" s="30" t="s">
        <v>79</v>
      </c>
    </row>
    <row r="13" spans="1:11" ht="30">
      <c r="A13" s="28">
        <v>45606</v>
      </c>
      <c r="B13" s="29" t="s">
        <v>67</v>
      </c>
      <c r="C13" s="30" t="s">
        <v>89</v>
      </c>
      <c r="D13" s="11" t="s">
        <v>25</v>
      </c>
      <c r="E13" s="30">
        <v>18</v>
      </c>
      <c r="F13" s="30">
        <v>1</v>
      </c>
      <c r="G13" s="30">
        <f t="shared" si="0"/>
        <v>1</v>
      </c>
      <c r="H13" s="30">
        <f t="shared" si="1"/>
        <v>18</v>
      </c>
      <c r="I13" s="30" t="s">
        <v>77</v>
      </c>
      <c r="J13" s="31" t="s">
        <v>78</v>
      </c>
    </row>
    <row r="16" spans="1:11">
      <c r="A16" s="51" t="s">
        <v>47</v>
      </c>
      <c r="B16" s="51"/>
      <c r="C16" s="51"/>
      <c r="D16" s="51"/>
      <c r="E16" s="51"/>
      <c r="F16" s="51"/>
      <c r="G16" s="51"/>
      <c r="H16" s="51"/>
      <c r="J16" s="33"/>
    </row>
    <row r="17" spans="1:10">
      <c r="A17" s="49" t="s">
        <v>90</v>
      </c>
      <c r="B17" s="49"/>
      <c r="C17" s="49"/>
      <c r="D17" s="49"/>
      <c r="E17" s="49"/>
      <c r="F17" s="49"/>
      <c r="G17" s="49"/>
      <c r="H17" s="49"/>
      <c r="I17" s="34"/>
      <c r="J17" s="34"/>
    </row>
    <row r="18" spans="1:10" ht="25.5" customHeight="1">
      <c r="A18" s="36" t="s">
        <v>91</v>
      </c>
      <c r="B18" s="36" t="s">
        <v>90</v>
      </c>
      <c r="C18" s="36" t="s">
        <v>13</v>
      </c>
      <c r="D18" s="36" t="s">
        <v>54</v>
      </c>
      <c r="E18" s="36" t="s">
        <v>92</v>
      </c>
      <c r="F18" s="36" t="s">
        <v>93</v>
      </c>
      <c r="G18" s="36" t="s">
        <v>55</v>
      </c>
      <c r="H18" s="36" t="s">
        <v>94</v>
      </c>
    </row>
    <row r="19" spans="1:10">
      <c r="A19" s="30" t="s">
        <v>95</v>
      </c>
      <c r="B19" s="30" t="s">
        <v>98</v>
      </c>
      <c r="C19" s="30" t="s">
        <v>103</v>
      </c>
      <c r="D19" s="30">
        <v>500</v>
      </c>
      <c r="E19" s="30">
        <v>300</v>
      </c>
      <c r="F19" s="30">
        <v>150</v>
      </c>
      <c r="G19" s="30">
        <f>D19+E19-F19</f>
        <v>650</v>
      </c>
      <c r="H19" s="30" t="s">
        <v>105</v>
      </c>
    </row>
    <row r="20" spans="1:10">
      <c r="A20" s="30" t="s">
        <v>96</v>
      </c>
      <c r="B20" s="30" t="s">
        <v>99</v>
      </c>
      <c r="C20" s="30" t="s">
        <v>104</v>
      </c>
      <c r="D20" s="30">
        <v>300</v>
      </c>
      <c r="E20" s="30">
        <v>200</v>
      </c>
      <c r="F20" s="30">
        <v>50</v>
      </c>
      <c r="G20" s="30">
        <f t="shared" ref="G20:G22" si="2">D20+E20-F20</f>
        <v>450</v>
      </c>
      <c r="H20" s="30" t="s">
        <v>106</v>
      </c>
    </row>
    <row r="21" spans="1:10">
      <c r="A21" s="30" t="s">
        <v>97</v>
      </c>
      <c r="B21" s="30" t="s">
        <v>100</v>
      </c>
      <c r="C21" s="30" t="s">
        <v>103</v>
      </c>
      <c r="D21" s="30">
        <v>500</v>
      </c>
      <c r="E21" s="30">
        <v>500</v>
      </c>
      <c r="F21" s="30">
        <v>200</v>
      </c>
      <c r="G21" s="30">
        <f t="shared" si="2"/>
        <v>800</v>
      </c>
      <c r="H21" s="30" t="s">
        <v>107</v>
      </c>
    </row>
    <row r="22" spans="1:10">
      <c r="A22" s="30" t="s">
        <v>101</v>
      </c>
      <c r="B22" s="30" t="s">
        <v>102</v>
      </c>
      <c r="C22" s="30" t="s">
        <v>103</v>
      </c>
      <c r="D22" s="30">
        <v>400</v>
      </c>
      <c r="E22" s="30">
        <v>400</v>
      </c>
      <c r="F22" s="30">
        <v>370</v>
      </c>
      <c r="G22" s="30">
        <f t="shared" si="2"/>
        <v>430</v>
      </c>
      <c r="H22" s="30" t="s">
        <v>108</v>
      </c>
    </row>
  </sheetData>
  <mergeCells count="4">
    <mergeCell ref="A1:J1"/>
    <mergeCell ref="A2:J2"/>
    <mergeCell ref="A16:H16"/>
    <mergeCell ref="A17:H17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F400-B7CC-4291-8A65-69107290EF7E}">
  <dimension ref="A1:G37"/>
  <sheetViews>
    <sheetView tabSelected="1" zoomScale="127" zoomScaleNormal="100" workbookViewId="0">
      <selection activeCell="G26" sqref="G26"/>
    </sheetView>
  </sheetViews>
  <sheetFormatPr baseColWidth="10" defaultRowHeight="15"/>
  <cols>
    <col min="1" max="1" width="4.7109375" customWidth="1"/>
    <col min="2" max="2" width="18.7109375" customWidth="1"/>
    <col min="3" max="3" width="13.28515625" customWidth="1"/>
    <col min="4" max="4" width="7.28515625" customWidth="1"/>
    <col min="6" max="6" width="16.85546875" bestFit="1" customWidth="1"/>
    <col min="7" max="7" width="13.140625" customWidth="1"/>
  </cols>
  <sheetData>
    <row r="1" spans="1:7">
      <c r="A1" s="6"/>
      <c r="B1" s="4"/>
      <c r="C1" s="4"/>
      <c r="D1" s="4"/>
      <c r="E1" s="4"/>
      <c r="F1" s="4"/>
      <c r="G1" s="5"/>
    </row>
    <row r="2" spans="1:7" ht="51" customHeight="1" thickBot="1">
      <c r="A2" s="61" t="s">
        <v>0</v>
      </c>
      <c r="B2" s="61"/>
      <c r="C2" s="61"/>
      <c r="D2" s="61"/>
      <c r="E2" s="62"/>
      <c r="F2" s="57" t="s">
        <v>1</v>
      </c>
      <c r="G2" s="58"/>
    </row>
    <row r="3" spans="1:7" ht="12" customHeight="1">
      <c r="F3" s="59" t="s">
        <v>2</v>
      </c>
      <c r="G3" s="60"/>
    </row>
    <row r="4" spans="1:7" ht="18.75">
      <c r="A4" s="2" t="s">
        <v>3</v>
      </c>
      <c r="B4" s="2"/>
      <c r="C4" s="2"/>
      <c r="D4" s="2"/>
      <c r="E4" s="2"/>
      <c r="F4" s="63" t="s">
        <v>8</v>
      </c>
      <c r="G4" s="64"/>
    </row>
    <row r="5" spans="1:7">
      <c r="A5" s="2" t="s">
        <v>4</v>
      </c>
      <c r="B5" s="2"/>
      <c r="C5" s="2"/>
      <c r="D5" s="2"/>
      <c r="E5" s="2"/>
      <c r="F5" s="52" t="s">
        <v>9</v>
      </c>
      <c r="G5" s="53"/>
    </row>
    <row r="6" spans="1:7">
      <c r="A6" s="2" t="s">
        <v>5</v>
      </c>
      <c r="B6" s="2"/>
      <c r="C6" s="2"/>
      <c r="D6" s="2"/>
      <c r="E6" s="2"/>
    </row>
    <row r="7" spans="1:7">
      <c r="A7" s="2" t="s">
        <v>6</v>
      </c>
      <c r="B7" s="2"/>
      <c r="C7" s="2"/>
      <c r="D7" s="2"/>
      <c r="E7" s="2"/>
    </row>
    <row r="8" spans="1:7">
      <c r="A8" s="2" t="s">
        <v>7</v>
      </c>
      <c r="B8" s="2"/>
      <c r="C8" s="2"/>
      <c r="D8" s="2"/>
      <c r="E8" s="2"/>
    </row>
    <row r="10" spans="1:7">
      <c r="A10" s="9" t="s">
        <v>10</v>
      </c>
      <c r="B10" s="9" t="s">
        <v>12</v>
      </c>
      <c r="C10" s="9" t="s">
        <v>11</v>
      </c>
      <c r="D10" s="9" t="s">
        <v>13</v>
      </c>
      <c r="E10" s="9" t="s">
        <v>14</v>
      </c>
      <c r="F10" s="9" t="s">
        <v>15</v>
      </c>
      <c r="G10" s="9" t="s">
        <v>16</v>
      </c>
    </row>
    <row r="11" spans="1:7" ht="35.25" customHeight="1">
      <c r="A11" s="10">
        <v>1</v>
      </c>
      <c r="B11" s="11" t="s">
        <v>17</v>
      </c>
      <c r="C11" s="12" t="s">
        <v>26</v>
      </c>
      <c r="D11" s="12" t="s">
        <v>31</v>
      </c>
      <c r="E11" s="12">
        <v>1</v>
      </c>
      <c r="F11" s="13">
        <v>3000</v>
      </c>
      <c r="G11" s="13">
        <f>PRODUCT(E11,F11)</f>
        <v>3000</v>
      </c>
    </row>
    <row r="12" spans="1:7" ht="30.75" customHeight="1">
      <c r="A12" s="10">
        <v>2</v>
      </c>
      <c r="B12" s="11" t="s">
        <v>18</v>
      </c>
      <c r="C12" s="12" t="s">
        <v>27</v>
      </c>
      <c r="D12" s="12" t="s">
        <v>31</v>
      </c>
      <c r="E12" s="12">
        <v>1</v>
      </c>
      <c r="F12" s="13">
        <v>2500</v>
      </c>
      <c r="G12" s="13">
        <f t="shared" ref="G12:G20" si="0">PRODUCT(E12,F12)</f>
        <v>2500</v>
      </c>
    </row>
    <row r="13" spans="1:7" ht="23.25" customHeight="1">
      <c r="A13" s="10">
        <v>3</v>
      </c>
      <c r="B13" s="11" t="s">
        <v>19</v>
      </c>
      <c r="C13" s="12" t="s">
        <v>28</v>
      </c>
      <c r="D13" s="12" t="s">
        <v>31</v>
      </c>
      <c r="E13" s="12">
        <v>1</v>
      </c>
      <c r="F13" s="13">
        <v>1890</v>
      </c>
      <c r="G13" s="13">
        <f t="shared" si="0"/>
        <v>1890</v>
      </c>
    </row>
    <row r="14" spans="1:7" ht="30">
      <c r="A14" s="10">
        <v>4</v>
      </c>
      <c r="B14" s="11" t="s">
        <v>20</v>
      </c>
      <c r="C14" s="12" t="s">
        <v>28</v>
      </c>
      <c r="D14" s="12" t="s">
        <v>31</v>
      </c>
      <c r="E14" s="12">
        <v>1</v>
      </c>
      <c r="F14" s="13">
        <v>1599</v>
      </c>
      <c r="G14" s="13">
        <f t="shared" si="0"/>
        <v>1599</v>
      </c>
    </row>
    <row r="15" spans="1:7" ht="30">
      <c r="A15" s="10">
        <v>5</v>
      </c>
      <c r="B15" s="11" t="s">
        <v>21</v>
      </c>
      <c r="C15" s="12" t="s">
        <v>29</v>
      </c>
      <c r="D15" s="12" t="s">
        <v>31</v>
      </c>
      <c r="E15" s="12">
        <v>1</v>
      </c>
      <c r="F15" s="13">
        <v>3500</v>
      </c>
      <c r="G15" s="13">
        <f t="shared" si="0"/>
        <v>3500</v>
      </c>
    </row>
    <row r="16" spans="1:7" ht="30">
      <c r="A16" s="10">
        <v>6</v>
      </c>
      <c r="B16" s="11" t="s">
        <v>22</v>
      </c>
      <c r="C16" s="12" t="s">
        <v>27</v>
      </c>
      <c r="D16" s="12" t="s">
        <v>31</v>
      </c>
      <c r="E16" s="12">
        <v>1</v>
      </c>
      <c r="F16" s="13">
        <v>4005</v>
      </c>
      <c r="G16" s="13">
        <f t="shared" si="0"/>
        <v>4005</v>
      </c>
    </row>
    <row r="17" spans="1:7" ht="30">
      <c r="A17" s="10">
        <v>7</v>
      </c>
      <c r="B17" s="11" t="s">
        <v>23</v>
      </c>
      <c r="C17" s="12" t="s">
        <v>28</v>
      </c>
      <c r="D17" s="12" t="s">
        <v>31</v>
      </c>
      <c r="E17" s="12">
        <v>1</v>
      </c>
      <c r="F17" s="13">
        <v>6904</v>
      </c>
      <c r="G17" s="13">
        <f t="shared" si="0"/>
        <v>6904</v>
      </c>
    </row>
    <row r="18" spans="1:7" ht="30">
      <c r="A18" s="10">
        <v>8</v>
      </c>
      <c r="B18" s="11" t="s">
        <v>24</v>
      </c>
      <c r="C18" s="12" t="s">
        <v>26</v>
      </c>
      <c r="D18" s="12" t="s">
        <v>31</v>
      </c>
      <c r="E18" s="12">
        <v>1</v>
      </c>
      <c r="F18" s="13">
        <v>9050</v>
      </c>
      <c r="G18" s="13">
        <f t="shared" si="0"/>
        <v>9050</v>
      </c>
    </row>
    <row r="19" spans="1:7" ht="30">
      <c r="A19" s="10">
        <v>9</v>
      </c>
      <c r="B19" s="11" t="s">
        <v>32</v>
      </c>
      <c r="C19" s="12" t="s">
        <v>30</v>
      </c>
      <c r="D19" s="12" t="s">
        <v>31</v>
      </c>
      <c r="E19" s="12">
        <v>1</v>
      </c>
      <c r="F19" s="13">
        <v>2300</v>
      </c>
      <c r="G19" s="13">
        <f t="shared" si="0"/>
        <v>2300</v>
      </c>
    </row>
    <row r="20" spans="1:7" ht="30">
      <c r="A20" s="10">
        <v>10</v>
      </c>
      <c r="B20" s="11" t="s">
        <v>25</v>
      </c>
      <c r="C20" s="12" t="s">
        <v>28</v>
      </c>
      <c r="D20" s="12" t="s">
        <v>31</v>
      </c>
      <c r="E20" s="12">
        <v>1</v>
      </c>
      <c r="F20" s="13">
        <v>7899</v>
      </c>
      <c r="G20" s="13">
        <f t="shared" si="0"/>
        <v>7899</v>
      </c>
    </row>
    <row r="21" spans="1:7">
      <c r="A21" s="18"/>
      <c r="B21" s="7"/>
      <c r="C21" s="8"/>
      <c r="D21" s="8"/>
      <c r="E21" s="8"/>
      <c r="F21" s="19"/>
      <c r="G21" s="19"/>
    </row>
    <row r="22" spans="1:7">
      <c r="A22" s="2" t="s">
        <v>38</v>
      </c>
      <c r="B22" s="2"/>
      <c r="C22" s="25"/>
      <c r="D22" s="2"/>
      <c r="E22" s="2"/>
      <c r="F22" s="20" t="s">
        <v>34</v>
      </c>
      <c r="G22" s="21">
        <f>SUM(G11:G20)</f>
        <v>42647</v>
      </c>
    </row>
    <row r="23" spans="1:7">
      <c r="A23" s="2" t="s">
        <v>39</v>
      </c>
      <c r="B23" s="2"/>
      <c r="C23" s="2"/>
      <c r="D23" s="2"/>
      <c r="E23" s="2"/>
      <c r="F23" s="14" t="s">
        <v>33</v>
      </c>
      <c r="G23" s="15">
        <v>0.15</v>
      </c>
    </row>
    <row r="24" spans="1:7">
      <c r="A24" s="2" t="s">
        <v>40</v>
      </c>
      <c r="B24" s="2"/>
      <c r="C24" s="25"/>
      <c r="D24" s="2"/>
      <c r="E24" s="2"/>
      <c r="F24" s="14" t="s">
        <v>36</v>
      </c>
      <c r="G24" s="16">
        <v>0.21</v>
      </c>
    </row>
    <row r="25" spans="1:7" ht="15.75" thickBot="1">
      <c r="A25" s="2" t="s">
        <v>41</v>
      </c>
      <c r="B25" s="2"/>
      <c r="C25" s="2"/>
      <c r="D25" s="2"/>
      <c r="E25" s="2"/>
      <c r="F25" s="17" t="s">
        <v>35</v>
      </c>
      <c r="G25" s="22">
        <f>SUM(G22,G23)</f>
        <v>42647.15</v>
      </c>
    </row>
    <row r="26" spans="1:7">
      <c r="A26" s="2" t="s">
        <v>42</v>
      </c>
      <c r="B26" s="2"/>
      <c r="C26" s="2"/>
      <c r="D26" s="2"/>
      <c r="E26" s="2"/>
      <c r="F26" s="23" t="s">
        <v>37</v>
      </c>
      <c r="G26" s="24">
        <f>SUM(G22:G25)</f>
        <v>85294.510000000009</v>
      </c>
    </row>
    <row r="27" spans="1:7">
      <c r="A27" s="2" t="s">
        <v>43</v>
      </c>
      <c r="B27" s="2"/>
      <c r="C27" s="2"/>
      <c r="D27" s="2"/>
      <c r="E27" s="2"/>
    </row>
    <row r="33" spans="3:7">
      <c r="D33" s="26" t="s">
        <v>44</v>
      </c>
    </row>
    <row r="36" spans="3:7">
      <c r="C36" s="54" t="s">
        <v>1</v>
      </c>
      <c r="D36" s="54"/>
      <c r="E36" s="54"/>
    </row>
    <row r="37" spans="3:7">
      <c r="C37" s="55" t="s">
        <v>45</v>
      </c>
      <c r="D37" s="55"/>
      <c r="E37" s="55"/>
      <c r="F37" s="56" t="s">
        <v>46</v>
      </c>
      <c r="G37" s="56"/>
    </row>
  </sheetData>
  <mergeCells count="8">
    <mergeCell ref="F5:G5"/>
    <mergeCell ref="C36:E36"/>
    <mergeCell ref="C37:E37"/>
    <mergeCell ref="F37:G37"/>
    <mergeCell ref="F2:G2"/>
    <mergeCell ref="F3:G3"/>
    <mergeCell ref="A2:E2"/>
    <mergeCell ref="F4:G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08C1-67FA-4232-A24B-749AC58740FA}">
  <dimension ref="A1:M14"/>
  <sheetViews>
    <sheetView workbookViewId="0">
      <selection activeCell="I16" sqref="I16"/>
    </sheetView>
  </sheetViews>
  <sheetFormatPr baseColWidth="10" defaultRowHeight="15"/>
  <cols>
    <col min="4" max="4" width="13" customWidth="1"/>
    <col min="9" max="9" width="17.5703125" bestFit="1" customWidth="1"/>
    <col min="10" max="10" width="16.140625" bestFit="1" customWidth="1"/>
    <col min="11" max="11" width="15" bestFit="1" customWidth="1"/>
    <col min="12" max="12" width="20" bestFit="1" customWidth="1"/>
    <col min="13" max="13" width="19.28515625" bestFit="1" customWidth="1"/>
  </cols>
  <sheetData>
    <row r="1" spans="1:13">
      <c r="A1" s="51" t="s">
        <v>109</v>
      </c>
      <c r="B1" s="51"/>
      <c r="C1" s="51"/>
      <c r="D1" s="51"/>
      <c r="E1" s="51"/>
    </row>
    <row r="2" spans="1:13">
      <c r="A2" s="37" t="s">
        <v>110</v>
      </c>
      <c r="B2" s="37" t="s">
        <v>111</v>
      </c>
      <c r="C2" s="37" t="s">
        <v>112</v>
      </c>
      <c r="D2" s="37" t="s">
        <v>113</v>
      </c>
      <c r="E2" s="37" t="s">
        <v>114</v>
      </c>
      <c r="I2" s="65" t="s">
        <v>146</v>
      </c>
      <c r="J2" t="s">
        <v>148</v>
      </c>
      <c r="K2" t="s">
        <v>149</v>
      </c>
      <c r="L2" t="s">
        <v>150</v>
      </c>
      <c r="M2" t="s">
        <v>151</v>
      </c>
    </row>
    <row r="3" spans="1:13">
      <c r="A3" s="38" t="s">
        <v>115</v>
      </c>
      <c r="B3" s="39">
        <v>10000</v>
      </c>
      <c r="C3" s="39">
        <v>5000</v>
      </c>
      <c r="D3" s="39">
        <f>B3-C3</f>
        <v>5000</v>
      </c>
      <c r="E3" s="40">
        <f>D3/C3*100</f>
        <v>100</v>
      </c>
      <c r="I3" s="66" t="s">
        <v>118</v>
      </c>
      <c r="J3" s="67">
        <v>22000</v>
      </c>
      <c r="K3" s="67">
        <v>5000</v>
      </c>
      <c r="L3" s="67">
        <v>17000</v>
      </c>
      <c r="M3" s="67">
        <v>340</v>
      </c>
    </row>
    <row r="4" spans="1:13">
      <c r="A4" s="38" t="s">
        <v>116</v>
      </c>
      <c r="B4" s="39">
        <v>12000</v>
      </c>
      <c r="C4" s="39">
        <v>8000</v>
      </c>
      <c r="D4" s="39">
        <f t="shared" ref="D4:D12" si="0">B4-C4</f>
        <v>4000</v>
      </c>
      <c r="E4" s="40">
        <f t="shared" ref="E4:E13" si="1">D4/C4*100</f>
        <v>50</v>
      </c>
      <c r="I4" s="66" t="s">
        <v>122</v>
      </c>
      <c r="J4" s="67">
        <v>60000</v>
      </c>
      <c r="K4" s="67">
        <v>6000</v>
      </c>
      <c r="L4" s="67">
        <v>54000</v>
      </c>
      <c r="M4" s="67">
        <v>900</v>
      </c>
    </row>
    <row r="5" spans="1:13">
      <c r="A5" s="38" t="s">
        <v>117</v>
      </c>
      <c r="B5" s="39">
        <v>14000</v>
      </c>
      <c r="C5" s="39">
        <v>7000</v>
      </c>
      <c r="D5" s="39">
        <f t="shared" si="0"/>
        <v>7000</v>
      </c>
      <c r="E5" s="40">
        <f t="shared" si="1"/>
        <v>100</v>
      </c>
      <c r="I5" s="66" t="s">
        <v>115</v>
      </c>
      <c r="J5" s="67">
        <v>10000</v>
      </c>
      <c r="K5" s="67">
        <v>5000</v>
      </c>
      <c r="L5" s="67">
        <v>5000</v>
      </c>
      <c r="M5" s="67">
        <v>100</v>
      </c>
    </row>
    <row r="6" spans="1:13">
      <c r="A6" s="38" t="s">
        <v>118</v>
      </c>
      <c r="B6" s="39">
        <v>22000</v>
      </c>
      <c r="C6" s="39">
        <v>5000</v>
      </c>
      <c r="D6" s="39">
        <f t="shared" si="0"/>
        <v>17000</v>
      </c>
      <c r="E6" s="40">
        <f t="shared" si="1"/>
        <v>340</v>
      </c>
      <c r="I6" s="66" t="s">
        <v>116</v>
      </c>
      <c r="J6" s="67">
        <v>12000</v>
      </c>
      <c r="K6" s="67">
        <v>8000</v>
      </c>
      <c r="L6" s="67">
        <v>4000</v>
      </c>
      <c r="M6" s="67">
        <v>50</v>
      </c>
    </row>
    <row r="7" spans="1:13">
      <c r="A7" s="38" t="s">
        <v>119</v>
      </c>
      <c r="B7" s="39">
        <v>15000</v>
      </c>
      <c r="C7" s="39">
        <v>7000</v>
      </c>
      <c r="D7" s="39">
        <f t="shared" si="0"/>
        <v>8000</v>
      </c>
      <c r="E7" s="40">
        <f t="shared" si="1"/>
        <v>114.28571428571428</v>
      </c>
      <c r="I7" s="66" t="s">
        <v>121</v>
      </c>
      <c r="J7" s="67">
        <v>45000</v>
      </c>
      <c r="K7" s="67">
        <v>3000</v>
      </c>
      <c r="L7" s="67">
        <v>42000</v>
      </c>
      <c r="M7" s="67">
        <v>1400</v>
      </c>
    </row>
    <row r="8" spans="1:13">
      <c r="A8" s="38" t="s">
        <v>120</v>
      </c>
      <c r="B8" s="39">
        <v>37000</v>
      </c>
      <c r="C8" s="39">
        <v>9000</v>
      </c>
      <c r="D8" s="39">
        <f t="shared" si="0"/>
        <v>28000</v>
      </c>
      <c r="E8" s="40">
        <f t="shared" si="1"/>
        <v>311.11111111111114</v>
      </c>
      <c r="I8" s="66" t="s">
        <v>120</v>
      </c>
      <c r="J8" s="67">
        <v>37000</v>
      </c>
      <c r="K8" s="67">
        <v>9000</v>
      </c>
      <c r="L8" s="67">
        <v>28000</v>
      </c>
      <c r="M8" s="67">
        <v>311.11111111111114</v>
      </c>
    </row>
    <row r="9" spans="1:13">
      <c r="A9" s="38" t="s">
        <v>121</v>
      </c>
      <c r="B9" s="39">
        <v>45000</v>
      </c>
      <c r="C9" s="39">
        <v>3000</v>
      </c>
      <c r="D9" s="39">
        <f t="shared" si="0"/>
        <v>42000</v>
      </c>
      <c r="E9" s="40">
        <f t="shared" si="1"/>
        <v>1400</v>
      </c>
      <c r="I9" s="66" t="s">
        <v>117</v>
      </c>
      <c r="J9" s="67">
        <v>14000</v>
      </c>
      <c r="K9" s="67">
        <v>7000</v>
      </c>
      <c r="L9" s="67">
        <v>7000</v>
      </c>
      <c r="M9" s="67">
        <v>100</v>
      </c>
    </row>
    <row r="10" spans="1:13">
      <c r="A10" s="38" t="s">
        <v>122</v>
      </c>
      <c r="B10" s="39">
        <v>60000</v>
      </c>
      <c r="C10" s="39">
        <v>6000</v>
      </c>
      <c r="D10" s="39">
        <f t="shared" si="0"/>
        <v>54000</v>
      </c>
      <c r="E10" s="40">
        <f t="shared" si="1"/>
        <v>900</v>
      </c>
      <c r="I10" s="66" t="s">
        <v>119</v>
      </c>
      <c r="J10" s="67">
        <v>15000</v>
      </c>
      <c r="K10" s="67">
        <v>7000</v>
      </c>
      <c r="L10" s="67">
        <v>8000</v>
      </c>
      <c r="M10" s="67">
        <v>114.28571428571428</v>
      </c>
    </row>
    <row r="11" spans="1:13">
      <c r="A11" s="38" t="s">
        <v>123</v>
      </c>
      <c r="B11" s="39">
        <v>23000</v>
      </c>
      <c r="C11" s="39">
        <v>8000</v>
      </c>
      <c r="D11" s="39">
        <f t="shared" si="0"/>
        <v>15000</v>
      </c>
      <c r="E11" s="40">
        <f t="shared" si="1"/>
        <v>187.5</v>
      </c>
      <c r="I11" s="66" t="s">
        <v>125</v>
      </c>
      <c r="J11" s="67">
        <v>33000</v>
      </c>
      <c r="K11" s="67">
        <v>9000</v>
      </c>
      <c r="L11" s="67">
        <v>24000</v>
      </c>
      <c r="M11" s="67">
        <v>266.66666666666663</v>
      </c>
    </row>
    <row r="12" spans="1:13">
      <c r="A12" s="38" t="s">
        <v>124</v>
      </c>
      <c r="B12" s="39">
        <v>12000</v>
      </c>
      <c r="C12" s="39">
        <v>5000</v>
      </c>
      <c r="D12" s="39">
        <f t="shared" si="0"/>
        <v>7000</v>
      </c>
      <c r="E12" s="40">
        <f t="shared" si="1"/>
        <v>140</v>
      </c>
      <c r="I12" s="66" t="s">
        <v>124</v>
      </c>
      <c r="J12" s="67">
        <v>12000</v>
      </c>
      <c r="K12" s="67">
        <v>5000</v>
      </c>
      <c r="L12" s="67">
        <v>7000</v>
      </c>
      <c r="M12" s="67">
        <v>140</v>
      </c>
    </row>
    <row r="13" spans="1:13">
      <c r="A13" s="38" t="s">
        <v>125</v>
      </c>
      <c r="B13" s="39">
        <v>33000</v>
      </c>
      <c r="C13" s="39">
        <v>9000</v>
      </c>
      <c r="D13" s="39">
        <f>B13-C13</f>
        <v>24000</v>
      </c>
      <c r="E13" s="40">
        <f t="shared" si="1"/>
        <v>266.66666666666663</v>
      </c>
      <c r="I13" s="66" t="s">
        <v>123</v>
      </c>
      <c r="J13" s="67">
        <v>23000</v>
      </c>
      <c r="K13" s="67">
        <v>8000</v>
      </c>
      <c r="L13" s="67">
        <v>15000</v>
      </c>
      <c r="M13" s="67">
        <v>187.5</v>
      </c>
    </row>
    <row r="14" spans="1:13">
      <c r="I14" s="66" t="s">
        <v>147</v>
      </c>
      <c r="J14" s="67">
        <v>283000</v>
      </c>
      <c r="K14" s="67">
        <v>72000</v>
      </c>
      <c r="L14" s="67">
        <v>211000</v>
      </c>
      <c r="M14" s="67">
        <v>3909.5634920634916</v>
      </c>
    </row>
  </sheetData>
  <mergeCells count="1">
    <mergeCell ref="A1:E1"/>
  </mergeCells>
  <phoneticPr fontId="2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54D0-41E1-4D50-B3BB-429F1109D0BF}">
  <dimension ref="A1:L15"/>
  <sheetViews>
    <sheetView workbookViewId="0">
      <selection activeCell="J8" sqref="J8"/>
    </sheetView>
  </sheetViews>
  <sheetFormatPr baseColWidth="10" defaultRowHeight="15"/>
  <cols>
    <col min="1" max="1" width="21.5703125" customWidth="1"/>
    <col min="2" max="3" width="15" customWidth="1"/>
    <col min="6" max="6" width="14" customWidth="1"/>
    <col min="7" max="7" width="13.28515625" customWidth="1"/>
  </cols>
  <sheetData>
    <row r="1" spans="1:12" s="3" customFormat="1" ht="28.5" customHeight="1">
      <c r="A1" s="48" t="s">
        <v>126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30">
      <c r="A2" s="41" t="s">
        <v>127</v>
      </c>
      <c r="B2" s="41" t="s">
        <v>128</v>
      </c>
      <c r="C2" s="41" t="s">
        <v>129</v>
      </c>
      <c r="D2" s="41" t="s">
        <v>130</v>
      </c>
      <c r="E2" s="41" t="s">
        <v>131</v>
      </c>
      <c r="F2" s="41" t="s">
        <v>132</v>
      </c>
      <c r="G2" s="41" t="s">
        <v>133</v>
      </c>
      <c r="H2" s="41" t="s">
        <v>134</v>
      </c>
      <c r="I2" s="41" t="s">
        <v>144</v>
      </c>
      <c r="J2" s="41" t="s">
        <v>135</v>
      </c>
      <c r="K2" s="41" t="s">
        <v>136</v>
      </c>
      <c r="L2" s="41" t="s">
        <v>137</v>
      </c>
    </row>
    <row r="3" spans="1:12">
      <c r="A3" s="42" t="s">
        <v>68</v>
      </c>
      <c r="B3" s="43" t="s">
        <v>138</v>
      </c>
      <c r="C3" s="39">
        <v>10000</v>
      </c>
      <c r="D3" s="38">
        <v>2</v>
      </c>
      <c r="E3" s="38">
        <v>30</v>
      </c>
      <c r="F3" s="38">
        <v>500</v>
      </c>
      <c r="G3" s="38">
        <v>300</v>
      </c>
      <c r="H3" s="38">
        <f>C3+D3*E3+F3-G3</f>
        <v>10260</v>
      </c>
      <c r="I3" s="38">
        <f>H3*10.8%</f>
        <v>1108.0800000000002</v>
      </c>
      <c r="J3" s="38">
        <f>H3*I3</f>
        <v>11368900.800000001</v>
      </c>
      <c r="K3" s="38">
        <f>H3-J3</f>
        <v>-11358640.800000001</v>
      </c>
      <c r="L3" s="44">
        <v>45596</v>
      </c>
    </row>
    <row r="4" spans="1:12">
      <c r="A4" s="42" t="s">
        <v>69</v>
      </c>
      <c r="B4" s="43" t="s">
        <v>139</v>
      </c>
      <c r="C4" s="39">
        <v>6000</v>
      </c>
      <c r="D4" s="38">
        <v>5</v>
      </c>
      <c r="E4" s="38">
        <v>20</v>
      </c>
      <c r="F4" s="38">
        <v>350</v>
      </c>
      <c r="G4" s="38">
        <v>100</v>
      </c>
      <c r="H4" s="38">
        <f t="shared" ref="H4:H12" si="0">C4+D4*E4+F4-G4</f>
        <v>6350</v>
      </c>
      <c r="I4" s="38">
        <f t="shared" ref="I4:I12" si="1">H4*18.8%</f>
        <v>1193.8</v>
      </c>
      <c r="J4" s="38">
        <f t="shared" ref="J4:J12" si="2">H4*I4</f>
        <v>7580630</v>
      </c>
      <c r="K4" s="38">
        <f t="shared" ref="K4:K12" si="3">H4-J4</f>
        <v>-7574280</v>
      </c>
      <c r="L4" s="44">
        <v>45596</v>
      </c>
    </row>
    <row r="5" spans="1:12">
      <c r="A5" s="42" t="s">
        <v>70</v>
      </c>
      <c r="B5" s="43" t="s">
        <v>140</v>
      </c>
      <c r="C5" s="39">
        <v>3000</v>
      </c>
      <c r="D5" s="38">
        <v>3</v>
      </c>
      <c r="E5" s="38">
        <v>15</v>
      </c>
      <c r="F5" s="38">
        <v>100</v>
      </c>
      <c r="G5" s="38">
        <v>60</v>
      </c>
      <c r="H5" s="38">
        <f t="shared" si="0"/>
        <v>3085</v>
      </c>
      <c r="I5" s="38">
        <f t="shared" si="1"/>
        <v>579.98</v>
      </c>
      <c r="J5" s="38">
        <f>H5*I5</f>
        <v>1789238.3</v>
      </c>
      <c r="K5" s="38">
        <f t="shared" si="3"/>
        <v>-1786153.3</v>
      </c>
      <c r="L5" s="44">
        <v>45596</v>
      </c>
    </row>
    <row r="6" spans="1:12">
      <c r="A6" s="42" t="s">
        <v>71</v>
      </c>
      <c r="B6" s="43" t="s">
        <v>140</v>
      </c>
      <c r="C6" s="39">
        <v>2000</v>
      </c>
      <c r="D6" s="38">
        <v>2</v>
      </c>
      <c r="E6" s="38">
        <v>15</v>
      </c>
      <c r="F6" s="38">
        <v>100</v>
      </c>
      <c r="G6" s="38">
        <v>60</v>
      </c>
      <c r="H6" s="38">
        <f t="shared" si="0"/>
        <v>2070</v>
      </c>
      <c r="I6" s="38">
        <f t="shared" si="1"/>
        <v>389.16</v>
      </c>
      <c r="J6" s="38">
        <f t="shared" si="2"/>
        <v>805561.20000000007</v>
      </c>
      <c r="K6" s="38">
        <f t="shared" si="3"/>
        <v>-803491.20000000007</v>
      </c>
      <c r="L6" s="44">
        <v>45596</v>
      </c>
    </row>
    <row r="7" spans="1:12">
      <c r="A7" s="42" t="s">
        <v>72</v>
      </c>
      <c r="B7" s="43" t="s">
        <v>140</v>
      </c>
      <c r="C7" s="39">
        <v>3000</v>
      </c>
      <c r="D7" s="38">
        <v>1</v>
      </c>
      <c r="E7" s="38">
        <v>12</v>
      </c>
      <c r="F7" s="38">
        <v>100</v>
      </c>
      <c r="G7" s="38">
        <v>60</v>
      </c>
      <c r="H7" s="38">
        <f t="shared" si="0"/>
        <v>3052</v>
      </c>
      <c r="I7" s="38">
        <f t="shared" si="1"/>
        <v>573.77599999999995</v>
      </c>
      <c r="J7" s="38">
        <f t="shared" si="2"/>
        <v>1751164.352</v>
      </c>
      <c r="K7" s="38">
        <f t="shared" si="3"/>
        <v>-1748112.352</v>
      </c>
      <c r="L7" s="44">
        <v>45596</v>
      </c>
    </row>
    <row r="8" spans="1:12">
      <c r="A8" s="42" t="s">
        <v>73</v>
      </c>
      <c r="B8" s="43" t="s">
        <v>140</v>
      </c>
      <c r="C8" s="39">
        <v>3000</v>
      </c>
      <c r="D8" s="38">
        <v>5</v>
      </c>
      <c r="E8" s="38">
        <v>15</v>
      </c>
      <c r="F8" s="38">
        <v>100</v>
      </c>
      <c r="G8" s="38">
        <v>60</v>
      </c>
      <c r="H8" s="38">
        <f t="shared" si="0"/>
        <v>3115</v>
      </c>
      <c r="I8" s="38">
        <f t="shared" si="1"/>
        <v>585.62</v>
      </c>
      <c r="J8" s="38">
        <f t="shared" si="2"/>
        <v>1824206.3</v>
      </c>
      <c r="K8" s="38">
        <f t="shared" si="3"/>
        <v>-1821091.3</v>
      </c>
      <c r="L8" s="44">
        <v>45596</v>
      </c>
    </row>
    <row r="9" spans="1:12">
      <c r="A9" s="42" t="s">
        <v>74</v>
      </c>
      <c r="B9" s="43" t="s">
        <v>141</v>
      </c>
      <c r="C9" s="39">
        <v>1000</v>
      </c>
      <c r="D9" s="38">
        <v>6</v>
      </c>
      <c r="E9" s="38">
        <v>15</v>
      </c>
      <c r="F9" s="38">
        <v>250</v>
      </c>
      <c r="G9" s="38">
        <v>30</v>
      </c>
      <c r="H9" s="38">
        <f t="shared" si="0"/>
        <v>1310</v>
      </c>
      <c r="I9" s="38">
        <f t="shared" si="1"/>
        <v>246.28</v>
      </c>
      <c r="J9" s="38">
        <f t="shared" si="2"/>
        <v>322626.8</v>
      </c>
      <c r="K9" s="38">
        <f t="shared" si="3"/>
        <v>-321316.8</v>
      </c>
      <c r="L9" s="44">
        <v>45596</v>
      </c>
    </row>
    <row r="10" spans="1:12">
      <c r="A10" s="42" t="s">
        <v>75</v>
      </c>
      <c r="B10" s="43" t="s">
        <v>141</v>
      </c>
      <c r="C10" s="39">
        <v>1000</v>
      </c>
      <c r="D10" s="38">
        <v>4</v>
      </c>
      <c r="E10" s="38">
        <v>15</v>
      </c>
      <c r="F10" s="38">
        <v>250</v>
      </c>
      <c r="G10" s="38">
        <v>38</v>
      </c>
      <c r="H10" s="38">
        <f t="shared" si="0"/>
        <v>1272</v>
      </c>
      <c r="I10" s="38">
        <f t="shared" si="1"/>
        <v>239.136</v>
      </c>
      <c r="J10" s="38">
        <f t="shared" si="2"/>
        <v>304180.99199999997</v>
      </c>
      <c r="K10" s="38">
        <f t="shared" si="3"/>
        <v>-302908.99199999997</v>
      </c>
      <c r="L10" s="44">
        <v>45596</v>
      </c>
    </row>
    <row r="11" spans="1:12">
      <c r="A11" s="42" t="s">
        <v>76</v>
      </c>
      <c r="B11" s="43" t="s">
        <v>142</v>
      </c>
      <c r="C11" s="39">
        <v>8000</v>
      </c>
      <c r="D11" s="38">
        <v>7</v>
      </c>
      <c r="E11" s="38">
        <v>25</v>
      </c>
      <c r="F11" s="38">
        <v>400</v>
      </c>
      <c r="G11" s="38">
        <v>200</v>
      </c>
      <c r="H11" s="38">
        <f t="shared" si="0"/>
        <v>8375</v>
      </c>
      <c r="I11" s="38">
        <f t="shared" si="1"/>
        <v>1574.5</v>
      </c>
      <c r="J11" s="38">
        <f t="shared" si="2"/>
        <v>13186437.5</v>
      </c>
      <c r="K11" s="38">
        <f t="shared" si="3"/>
        <v>-13178062.5</v>
      </c>
      <c r="L11" s="44">
        <v>45596</v>
      </c>
    </row>
    <row r="12" spans="1:12">
      <c r="A12" s="42" t="s">
        <v>77</v>
      </c>
      <c r="B12" s="43" t="s">
        <v>143</v>
      </c>
      <c r="C12" s="38">
        <v>800</v>
      </c>
      <c r="D12" s="38">
        <v>2</v>
      </c>
      <c r="E12" s="38">
        <v>10</v>
      </c>
      <c r="F12" s="38">
        <v>200</v>
      </c>
      <c r="G12" s="38">
        <v>70</v>
      </c>
      <c r="H12" s="38">
        <f t="shared" si="0"/>
        <v>950</v>
      </c>
      <c r="I12" s="38">
        <f t="shared" si="1"/>
        <v>178.6</v>
      </c>
      <c r="J12" s="38">
        <f t="shared" si="2"/>
        <v>169670</v>
      </c>
      <c r="K12" s="38">
        <f t="shared" si="3"/>
        <v>-168720</v>
      </c>
      <c r="L12" s="44">
        <v>45596</v>
      </c>
    </row>
    <row r="13" spans="1:12">
      <c r="A13" s="46" t="s">
        <v>145</v>
      </c>
      <c r="B13" s="47"/>
      <c r="C13" s="47"/>
      <c r="D13" s="47"/>
      <c r="E13" s="47"/>
      <c r="F13" s="47"/>
      <c r="G13" s="47"/>
      <c r="H13" s="47">
        <f>SUM(H3:H12)</f>
        <v>39839</v>
      </c>
      <c r="I13" s="47"/>
      <c r="J13" s="47">
        <f>SUM(J3:J12)</f>
        <v>39102616.244000003</v>
      </c>
      <c r="K13" s="47">
        <f>SUM(K3:K12)</f>
        <v>-39062777.244000003</v>
      </c>
      <c r="L13" s="47"/>
    </row>
    <row r="15" spans="1:12">
      <c r="A15" s="45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 de inventario</vt:lpstr>
      <vt:lpstr>Cotización</vt:lpstr>
      <vt:lpstr>Ganancias anuales</vt:lpstr>
      <vt:lpstr>Control de 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</dc:creator>
  <cp:lastModifiedBy>YARI</cp:lastModifiedBy>
  <cp:lastPrinted>2024-11-24T20:58:23Z</cp:lastPrinted>
  <dcterms:created xsi:type="dcterms:W3CDTF">2024-11-24T19:26:14Z</dcterms:created>
  <dcterms:modified xsi:type="dcterms:W3CDTF">2024-11-25T17:09:04Z</dcterms:modified>
</cp:coreProperties>
</file>