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omments3.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ate1904="1" showInkAnnotation="0" autoCompressPictures="0"/>
  <bookViews>
    <workbookView xWindow="1125" yWindow="615" windowWidth="19440" windowHeight="14985" tabRatio="500" activeTab="4"/>
  </bookViews>
  <sheets>
    <sheet name="Deal Information" sheetId="16" r:id="rId1"/>
    <sheet name="Deal Analyzer for Flips" sheetId="14" r:id="rId2"/>
    <sheet name="Repair Estimator" sheetId="15" r:id="rId3"/>
    <sheet name="Investment Summary" sheetId="10" r:id="rId4"/>
    <sheet name="Formula Data" sheetId="17" r:id="rId5"/>
  </sheets>
  <externalReferences>
    <externalReference r:id="rId6"/>
    <externalReference r:id="rId7"/>
    <externalReference r:id="rId8"/>
    <externalReference r:id="rId9"/>
    <externalReference r:id="rId10"/>
    <externalReference r:id="rId11"/>
  </externalReferences>
  <definedNames>
    <definedName name="_ProjectsArray">'[1]Project List'!$A$6:$J$49</definedName>
    <definedName name="BuiltIn_AutoFilter___1" localSheetId="1">#REF!</definedName>
    <definedName name="BuiltIn_AutoFilter___1" localSheetId="0">#REF!</definedName>
    <definedName name="BuiltIn_AutoFilter___1" localSheetId="3">#REF!</definedName>
    <definedName name="BuiltIn_AutoFilter___1" localSheetId="2">#REF!</definedName>
    <definedName name="BuiltIn_AutoFilter___1">#REF!</definedName>
    <definedName name="BuiltIn_AutoFilter___1_1" localSheetId="1">#REF!</definedName>
    <definedName name="BuiltIn_AutoFilter___1_1" localSheetId="0">#REF!</definedName>
    <definedName name="BuiltIn_AutoFilter___1_1" localSheetId="3">#REF!</definedName>
    <definedName name="BuiltIn_AutoFilter___1_1" localSheetId="2">#REF!</definedName>
    <definedName name="BuiltIn_AutoFilter___1_1">#REF!</definedName>
    <definedName name="BuiltIn_AutoFilter___1_2" localSheetId="1">#REF!</definedName>
    <definedName name="BuiltIn_AutoFilter___1_2" localSheetId="0">#REF!</definedName>
    <definedName name="BuiltIn_AutoFilter___1_2" localSheetId="3">#REF!</definedName>
    <definedName name="BuiltIn_AutoFilter___1_2" localSheetId="2">#REF!</definedName>
    <definedName name="BuiltIn_AutoFilter___1_2">#REF!</definedName>
    <definedName name="BuiltIn_AutoFilter___1_3" localSheetId="0">#REF!</definedName>
    <definedName name="BuiltIn_AutoFilter___1_3" localSheetId="3">#REF!</definedName>
    <definedName name="BuiltIn_AutoFilter___1_3" localSheetId="2">#REF!</definedName>
    <definedName name="BuiltIn_AutoFilter___1_3">#REF!</definedName>
    <definedName name="BuiltIn_AutoFilter___1_4" localSheetId="0">#REF!</definedName>
    <definedName name="BuiltIn_AutoFilter___1_4" localSheetId="3">#REF!</definedName>
    <definedName name="BuiltIn_AutoFilter___1_4" localSheetId="2">#REF!</definedName>
    <definedName name="BuiltIn_AutoFilter___1_4">#REF!</definedName>
    <definedName name="BuiltIn_AutoFilter___1_5" localSheetId="0">#REF!</definedName>
    <definedName name="BuiltIn_AutoFilter___1_5" localSheetId="3">#REF!</definedName>
    <definedName name="BuiltIn_AutoFilter___1_5" localSheetId="2">#REF!</definedName>
    <definedName name="BuiltIn_AutoFilter___1_5">#REF!</definedName>
    <definedName name="Category">OFFSET([2]Lookup!$C$2,0,0,MIN(COUNTA([2]Lookup!$C$2:$C$100)))</definedName>
    <definedName name="Design">'[1]Project List'!$F$6:$F$49</definedName>
    <definedName name="Development">'[1]Project List'!$H$6:$H$49</definedName>
    <definedName name="Editorial">'[1]Project List'!$G$6:$G$49</definedName>
    <definedName name="Endorsement">'[1]Project List'!$E$6:$E$49</definedName>
    <definedName name="holidays">OFFSET([3]Holidays!$A$10,1,0,COUNTA([3]Holidays!$A$11:$A$4996),1)</definedName>
    <definedName name="HTML_CodePage" hidden="1">1252</definedName>
    <definedName name="HTML_Control" localSheetId="1" hidden="1">{"'Open Issues'!$A$1:$K$12","'Action Items'!$A$1:$F$30","'Risks'!$A$5:$I$10"}</definedName>
    <definedName name="HTML_Control" localSheetId="0" hidden="1">{"'Open Issues'!$A$1:$K$12","'Action Items'!$A$1:$F$30","'Risks'!$A$5:$I$10"}</definedName>
    <definedName name="HTML_Control" localSheetId="2" hidden="1">{"'Open Issues'!$A$1:$K$12","'Action Items'!$A$1:$F$30","'Risks'!$A$5:$I$10"}</definedName>
    <definedName name="HTML_Control" hidden="1">{"'Open Issues'!$A$1:$K$12","'Action Items'!$A$1:$F$30","'Risks'!$A$5:$I$10"}</definedName>
    <definedName name="HTML_Description" hidden="1">""</definedName>
    <definedName name="HTML_Email" hidden="1">"thomasmo"</definedName>
    <definedName name="HTML_Header" hidden="1">""</definedName>
    <definedName name="HTML_LastUpdate" hidden="1">"6/10/98"</definedName>
    <definedName name="HTML_LineAfter" hidden="1">FALSE</definedName>
    <definedName name="HTML_LineBefore" hidden="1">FALSE</definedName>
    <definedName name="HTML_Name" hidden="1">"Thomas Morrissey"</definedName>
    <definedName name="HTML_OBDlg2" hidden="1">TRUE</definedName>
    <definedName name="HTML_OBDlg4" hidden="1">TRUE</definedName>
    <definedName name="HTML_OS" hidden="1">0</definedName>
    <definedName name="HTML_PathFile" hidden="1">"D:\LVP1.0\Proj Mgt\LVP Action Items.htm"</definedName>
    <definedName name="HTML_Title" hidden="1">"LVP Action Items, Isues, Risks"</definedName>
    <definedName name="Launch">'[1]Project List'!$J$6:$J$49</definedName>
    <definedName name="LOB">OFFSET([2]Lookup!$D$2,0,0,MIN(COUNTA([2]Lookup!$D$2:$D$100)))</definedName>
    <definedName name="Ok" localSheetId="0">#REF!</definedName>
    <definedName name="Ok">#REF!</definedName>
    <definedName name="_xlnm.Print_Area" localSheetId="1">'Deal Analyzer for Flips'!$B$2:$J$50</definedName>
    <definedName name="_xlnm.Print_Area" localSheetId="3">'Investment Summary'!$A$1:$K$41</definedName>
    <definedName name="_xlnm.Print_Area" localSheetId="2">'Repair Estimator'!$A$1:$L$245</definedName>
    <definedName name="Priority">OFFSET([2]Lookup!$B$2,0,0,MIN(COUNTA([2]Lookup!$B$2:$B$100)))</definedName>
    <definedName name="ProcApp" localSheetId="1">#REF!</definedName>
    <definedName name="ProcApp" localSheetId="0">#REF!</definedName>
    <definedName name="ProcApp" localSheetId="3">#REF!</definedName>
    <definedName name="ProcApp" localSheetId="2">#REF!</definedName>
    <definedName name="ProcApp">#REF!</definedName>
    <definedName name="RowOffset">'[1]Project List'!$I$1</definedName>
    <definedName name="sort_range" localSheetId="1">'[4]Open Issues'!$3:$681</definedName>
    <definedName name="sort_range">'[5]Open Issues'!$3:$681</definedName>
    <definedName name="Spec">'[1]Project List'!$D$6:$D$49</definedName>
    <definedName name="Stat">'[6]Site Release Action Items List'!$E:$E</definedName>
    <definedName name="Status">OFFSET([2]Lookup!$A$2,0,0,MIN(COUNTA([2]Lookup!$A$2:$A$100)))</definedName>
    <definedName name="statuslist" localSheetId="1">#REF!</definedName>
    <definedName name="statuslist" localSheetId="0">#REF!</definedName>
    <definedName name="statuslist" localSheetId="3">#REF!</definedName>
    <definedName name="statuslist" localSheetId="2">#REF!</definedName>
    <definedName name="statuslist">#REF!</definedName>
    <definedName name="Testing">'[1]Project List'!$I$6:$I$49</definedName>
    <definedName name="valuevx">42.314159</definedName>
    <definedName name="Years">OFFSET([2]Lookup!$L$2,0,0,MIN(COUNTA([2]Lookup!$L$2:$L$20)))</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L231" i="15" l="1"/>
  <c r="D34" i="10"/>
  <c r="K30" i="10"/>
  <c r="J30" i="10"/>
  <c r="I30" i="10"/>
  <c r="I24" i="10"/>
  <c r="G34" i="10"/>
  <c r="I34" i="10"/>
  <c r="J34" i="10"/>
  <c r="K34" i="10"/>
  <c r="H34" i="10"/>
  <c r="E34" i="10"/>
  <c r="E30" i="10"/>
  <c r="G30" i="10"/>
  <c r="H30" i="10"/>
  <c r="K32" i="10"/>
  <c r="J32" i="10"/>
  <c r="I32" i="10"/>
  <c r="H32" i="10"/>
  <c r="G32" i="10"/>
  <c r="E32" i="10"/>
  <c r="D32" i="10"/>
  <c r="E3" i="15"/>
  <c r="L149" i="15"/>
  <c r="L97" i="15"/>
  <c r="L98" i="15"/>
  <c r="L99" i="15"/>
  <c r="L100" i="15"/>
  <c r="L101" i="15"/>
  <c r="L102" i="15"/>
  <c r="L103" i="15"/>
  <c r="L104" i="15"/>
  <c r="L105" i="15"/>
  <c r="L106" i="15"/>
  <c r="L107" i="15"/>
  <c r="L108" i="15"/>
  <c r="L109" i="15"/>
  <c r="L110" i="15"/>
  <c r="L111" i="15"/>
  <c r="L112" i="15"/>
  <c r="L113" i="15"/>
  <c r="L114" i="15"/>
  <c r="L115" i="15"/>
  <c r="L116" i="15"/>
  <c r="L117" i="15"/>
  <c r="L118" i="15"/>
  <c r="L119" i="15"/>
  <c r="L120" i="15"/>
  <c r="L121" i="15"/>
  <c r="L122" i="15"/>
  <c r="L123" i="15"/>
  <c r="L124" i="15"/>
  <c r="L125" i="15"/>
  <c r="L126" i="15"/>
  <c r="L127" i="15"/>
  <c r="L128" i="15"/>
  <c r="L129" i="15"/>
  <c r="L130" i="15"/>
  <c r="L131" i="15"/>
  <c r="L132" i="15"/>
  <c r="L134" i="15"/>
  <c r="L135" i="15"/>
  <c r="L136" i="15"/>
  <c r="L137" i="15"/>
  <c r="L138" i="15"/>
  <c r="L139" i="15"/>
  <c r="L140" i="15"/>
  <c r="L141" i="15"/>
  <c r="L142" i="15"/>
  <c r="L143" i="15"/>
  <c r="L144" i="15"/>
  <c r="L148" i="15"/>
  <c r="L150" i="15"/>
  <c r="L151" i="15"/>
  <c r="L152" i="15"/>
  <c r="L153" i="15"/>
  <c r="L154" i="15"/>
  <c r="L155" i="15"/>
  <c r="L156" i="15"/>
  <c r="L157" i="15"/>
  <c r="L158" i="15"/>
  <c r="L159" i="15"/>
  <c r="L160" i="15"/>
  <c r="L161" i="15"/>
  <c r="L162" i="15"/>
  <c r="L163" i="15"/>
  <c r="L164" i="15"/>
  <c r="L165" i="15"/>
  <c r="L166" i="15"/>
  <c r="L167" i="15"/>
  <c r="L168" i="15"/>
  <c r="L169" i="15"/>
  <c r="L170" i="15"/>
  <c r="L171" i="15"/>
  <c r="L172" i="15"/>
  <c r="L173" i="15"/>
  <c r="L174" i="15"/>
  <c r="L175" i="15"/>
  <c r="L176" i="15"/>
  <c r="L177" i="15"/>
  <c r="L178" i="15"/>
  <c r="L179" i="15"/>
  <c r="L180" i="15"/>
  <c r="L181" i="15"/>
  <c r="L182" i="15"/>
  <c r="L183" i="15"/>
  <c r="L184" i="15"/>
  <c r="L185" i="15"/>
  <c r="E240" i="15"/>
  <c r="L9" i="15"/>
  <c r="L10" i="15"/>
  <c r="L11" i="15"/>
  <c r="L12" i="15"/>
  <c r="L13" i="15"/>
  <c r="L14" i="15"/>
  <c r="L15" i="15"/>
  <c r="L16" i="15"/>
  <c r="L17" i="15"/>
  <c r="L18" i="15"/>
  <c r="L19" i="15"/>
  <c r="L20" i="15"/>
  <c r="L21" i="15"/>
  <c r="L22" i="15"/>
  <c r="L23" i="15"/>
  <c r="L24" i="15"/>
  <c r="L25" i="15"/>
  <c r="L26" i="15"/>
  <c r="L27" i="15"/>
  <c r="L28" i="15"/>
  <c r="L29" i="15"/>
  <c r="L30" i="15"/>
  <c r="L31" i="15"/>
  <c r="L32" i="15"/>
  <c r="L33" i="15"/>
  <c r="L34" i="15"/>
  <c r="L35" i="15"/>
  <c r="L36" i="15"/>
  <c r="L37" i="15"/>
  <c r="L38" i="15"/>
  <c r="L39" i="15"/>
  <c r="L40" i="15"/>
  <c r="L41" i="15"/>
  <c r="L42" i="15"/>
  <c r="L46" i="15"/>
  <c r="L47" i="15"/>
  <c r="L48" i="15"/>
  <c r="L49" i="15"/>
  <c r="L50" i="15"/>
  <c r="L51" i="15"/>
  <c r="L52" i="15"/>
  <c r="L53" i="15"/>
  <c r="L54" i="15"/>
  <c r="L55" i="15"/>
  <c r="L56" i="15"/>
  <c r="L57" i="15"/>
  <c r="L58" i="15"/>
  <c r="L59" i="15"/>
  <c r="L60" i="15"/>
  <c r="L61" i="15"/>
  <c r="L62" i="15"/>
  <c r="L63" i="15"/>
  <c r="L64" i="15"/>
  <c r="L65" i="15"/>
  <c r="L66" i="15"/>
  <c r="L67" i="15"/>
  <c r="L68" i="15"/>
  <c r="L69" i="15"/>
  <c r="L70" i="15"/>
  <c r="L71" i="15"/>
  <c r="L72" i="15"/>
  <c r="L73" i="15"/>
  <c r="L74" i="15"/>
  <c r="L75" i="15"/>
  <c r="L76" i="15"/>
  <c r="L77" i="15"/>
  <c r="L78" i="15"/>
  <c r="L198" i="15"/>
  <c r="L199" i="15"/>
  <c r="L200" i="15"/>
  <c r="L201" i="15"/>
  <c r="L202" i="15"/>
  <c r="L203" i="15"/>
  <c r="L204" i="15"/>
  <c r="L205" i="15"/>
  <c r="L206" i="15"/>
  <c r="L207" i="15"/>
  <c r="L208" i="15"/>
  <c r="L209" i="15"/>
  <c r="L210" i="15"/>
  <c r="L211" i="15"/>
  <c r="L212" i="15"/>
  <c r="L213" i="15"/>
  <c r="L217" i="15"/>
  <c r="L218" i="15"/>
  <c r="L219" i="15"/>
  <c r="L220" i="15"/>
  <c r="L221" i="15"/>
  <c r="L222" i="15"/>
  <c r="L223" i="15"/>
  <c r="L224" i="15"/>
  <c r="L225" i="15"/>
  <c r="L226" i="15"/>
  <c r="L227" i="15"/>
  <c r="L228" i="15"/>
  <c r="L233" i="15"/>
  <c r="K234" i="15"/>
  <c r="K235" i="15"/>
  <c r="L235" i="15"/>
  <c r="E242" i="15"/>
  <c r="E239" i="15"/>
  <c r="E241" i="15"/>
  <c r="G239" i="15"/>
  <c r="D9" i="14"/>
  <c r="D7" i="14"/>
  <c r="D30" i="10"/>
  <c r="K26" i="10"/>
  <c r="J26" i="10"/>
  <c r="I26" i="10"/>
  <c r="H26" i="10"/>
  <c r="G26" i="10"/>
  <c r="K28" i="10"/>
  <c r="J28" i="10"/>
  <c r="I28" i="10"/>
  <c r="H28" i="10"/>
  <c r="G28" i="10"/>
  <c r="E28" i="10"/>
  <c r="D28" i="10"/>
  <c r="E26" i="10"/>
  <c r="D26" i="10"/>
  <c r="K24" i="10"/>
  <c r="J24" i="10"/>
  <c r="H24" i="10"/>
  <c r="G24" i="10"/>
  <c r="E24" i="10"/>
  <c r="D24" i="10"/>
  <c r="A32" i="10"/>
  <c r="A28" i="10"/>
  <c r="A24" i="10"/>
  <c r="C19" i="14"/>
  <c r="C18" i="14"/>
  <c r="D10" i="14"/>
  <c r="D18" i="14"/>
  <c r="D19" i="14"/>
  <c r="H18" i="14"/>
  <c r="G19" i="14"/>
  <c r="H19" i="14"/>
  <c r="H20" i="14"/>
  <c r="F22" i="14"/>
  <c r="J16" i="10"/>
  <c r="G242" i="15"/>
  <c r="G3" i="15"/>
  <c r="B3" i="15"/>
  <c r="H2" i="15"/>
  <c r="B2" i="15"/>
  <c r="H33" i="14"/>
  <c r="H32" i="14"/>
  <c r="H31" i="14"/>
  <c r="H30" i="14"/>
  <c r="G29" i="14"/>
  <c r="G28" i="14"/>
  <c r="H27" i="14"/>
  <c r="H26" i="14"/>
  <c r="D33" i="14"/>
  <c r="C29" i="14"/>
  <c r="C30" i="14"/>
  <c r="C28" i="14"/>
  <c r="C25" i="14"/>
  <c r="C24" i="14"/>
  <c r="C23" i="14"/>
  <c r="C20" i="14"/>
  <c r="D43" i="14"/>
  <c r="D44" i="14"/>
  <c r="D45" i="14"/>
  <c r="D11" i="14"/>
  <c r="D20" i="14"/>
  <c r="D23" i="14"/>
  <c r="D24" i="14"/>
  <c r="D25" i="14"/>
  <c r="D28" i="14"/>
  <c r="D29" i="14"/>
  <c r="D30" i="14"/>
  <c r="B35" i="14"/>
  <c r="D46" i="14"/>
  <c r="G7" i="14"/>
  <c r="H7" i="14"/>
  <c r="H8" i="14"/>
  <c r="G9" i="14"/>
  <c r="H9" i="14"/>
  <c r="H10" i="14"/>
  <c r="H11" i="14"/>
  <c r="F13" i="14"/>
  <c r="D47" i="14"/>
  <c r="D48" i="14"/>
  <c r="H28" i="14"/>
  <c r="H29" i="14"/>
  <c r="F35" i="14"/>
  <c r="D49" i="14"/>
  <c r="B40" i="14"/>
  <c r="H43" i="14"/>
  <c r="BE2" i="14"/>
  <c r="H44" i="14"/>
  <c r="F40" i="14"/>
  <c r="C10" i="10"/>
  <c r="C9" i="10"/>
  <c r="C8" i="10"/>
  <c r="C7" i="10"/>
  <c r="I3" i="10"/>
  <c r="E3" i="10"/>
  <c r="B3" i="10"/>
  <c r="J2" i="10"/>
  <c r="C2" i="10"/>
  <c r="B13" i="14"/>
  <c r="G8" i="14"/>
  <c r="D8" i="14"/>
  <c r="K236" i="15"/>
  <c r="D16" i="10"/>
  <c r="D15" i="10"/>
  <c r="D17" i="10"/>
  <c r="D20" i="10"/>
  <c r="E16" i="10"/>
  <c r="J19" i="10"/>
  <c r="J18" i="10"/>
  <c r="J17" i="10"/>
  <c r="J15" i="10"/>
  <c r="J20" i="10"/>
  <c r="K16" i="10"/>
  <c r="K17" i="10"/>
  <c r="K18" i="10"/>
  <c r="K19" i="10"/>
  <c r="K15" i="10"/>
  <c r="E17" i="10"/>
  <c r="E15" i="10"/>
  <c r="E20" i="10"/>
  <c r="H49" i="14"/>
  <c r="H48" i="14"/>
  <c r="H46" i="14"/>
  <c r="H47" i="14"/>
  <c r="H45" i="14"/>
  <c r="D31" i="14"/>
  <c r="D26" i="14"/>
  <c r="D21" i="14"/>
  <c r="K20" i="10"/>
</calcChain>
</file>

<file path=xl/comments1.xml><?xml version="1.0" encoding="utf-8"?>
<comments xmlns="http://schemas.openxmlformats.org/spreadsheetml/2006/main">
  <authors>
    <author>Microsoft Office User</author>
    <author>Ted McCune</author>
  </authors>
  <commentList>
    <comment ref="B8" authorId="0">
      <text>
        <r>
          <rPr>
            <b/>
            <sz val="10"/>
            <color indexed="81"/>
            <rFont val="Calibri"/>
            <family val="2"/>
          </rPr>
          <t xml:space="preserve">Insert Subject Property Address </t>
        </r>
      </text>
    </comment>
    <comment ref="G8" authorId="0">
      <text>
        <r>
          <rPr>
            <b/>
            <sz val="10"/>
            <color indexed="81"/>
            <rFont val="Calibri"/>
            <family val="2"/>
          </rPr>
          <t xml:space="preserve">Date Analysis was completed </t>
        </r>
      </text>
    </comment>
    <comment ref="B9" authorId="0">
      <text>
        <r>
          <rPr>
            <b/>
            <sz val="10"/>
            <color indexed="81"/>
            <rFont val="Calibri"/>
            <family val="2"/>
          </rPr>
          <t xml:space="preserve">Total Bedroom Count </t>
        </r>
      </text>
    </comment>
    <comment ref="B10" authorId="0">
      <text>
        <r>
          <rPr>
            <b/>
            <sz val="10"/>
            <color indexed="81"/>
            <rFont val="Calibri"/>
            <family val="2"/>
          </rPr>
          <t xml:space="preserve">Total Bathroom Count </t>
        </r>
      </text>
    </comment>
    <comment ref="G10" authorId="0">
      <text>
        <r>
          <rPr>
            <b/>
            <sz val="10"/>
            <color indexed="81"/>
            <rFont val="Calibri"/>
            <family val="2"/>
          </rPr>
          <t xml:space="preserve">Team Member that did the evaluation </t>
        </r>
      </text>
    </comment>
    <comment ref="B11" authorId="0">
      <text>
        <r>
          <rPr>
            <b/>
            <sz val="10"/>
            <color indexed="81"/>
            <rFont val="Calibri"/>
            <family val="2"/>
          </rPr>
          <t>Total Living Sqft</t>
        </r>
      </text>
    </comment>
    <comment ref="G11" authorId="0">
      <text>
        <r>
          <rPr>
            <b/>
            <sz val="10"/>
            <color indexed="81"/>
            <rFont val="Calibri"/>
            <family val="2"/>
          </rPr>
          <t xml:space="preserve">Date you plan to close </t>
        </r>
      </text>
    </comment>
    <comment ref="B12" authorId="0">
      <text>
        <r>
          <rPr>
            <b/>
            <sz val="10"/>
            <color indexed="81"/>
            <rFont val="Calibri"/>
            <family val="2"/>
          </rPr>
          <t xml:space="preserve">Insert 1 for single family house 
For multi family insert total number of units </t>
        </r>
      </text>
    </comment>
    <comment ref="B15" authorId="0">
      <text>
        <r>
          <rPr>
            <b/>
            <sz val="10"/>
            <color indexed="81"/>
            <rFont val="Calibri"/>
            <family val="2"/>
          </rPr>
          <t xml:space="preserve">Brief Discription of subject property </t>
        </r>
      </text>
    </comment>
    <comment ref="B21" authorId="1">
      <text>
        <r>
          <rPr>
            <sz val="9"/>
            <color indexed="81"/>
            <rFont val="Arial"/>
            <family val="2"/>
          </rPr>
          <t xml:space="preserve">Value of the property after all repairs have been made regadless of purchase price. Also known as "Fair Market Value" </t>
        </r>
      </text>
    </comment>
    <comment ref="E21" authorId="1">
      <text>
        <r>
          <rPr>
            <sz val="9"/>
            <color indexed="81"/>
            <rFont val="Arial"/>
            <family val="2"/>
          </rPr>
          <t>The 1st position loan amount borrowed to purchase the property and / or fund the rehab.</t>
        </r>
      </text>
    </comment>
    <comment ref="I21" authorId="1">
      <text>
        <r>
          <rPr>
            <sz val="9"/>
            <color indexed="81"/>
            <rFont val="Arial"/>
            <family val="2"/>
          </rPr>
          <t xml:space="preserve">Insurance Policy to insure clear and marketable title. Changes based on area, type of policy, underwriter plus costs to search for title history.
</t>
        </r>
      </text>
    </comment>
    <comment ref="B22" authorId="1">
      <text>
        <r>
          <rPr>
            <sz val="9"/>
            <color indexed="81"/>
            <rFont val="Arial"/>
            <family val="2"/>
          </rPr>
          <t>Value of the property in current "as is" condition. Not factoring repairs needed.</t>
        </r>
      </text>
    </comment>
    <comment ref="E22" authorId="1">
      <text>
        <r>
          <rPr>
            <sz val="9"/>
            <color indexed="81"/>
            <rFont val="Arial"/>
            <family val="2"/>
          </rPr>
          <t>The 1st position points charged as a % of Mortgage Lien Amount. 1 Point = 1% in calculation.</t>
        </r>
      </text>
    </comment>
    <comment ref="I22" authorId="1">
      <text>
        <r>
          <rPr>
            <sz val="9"/>
            <color indexed="81"/>
            <rFont val="Arial"/>
            <family val="2"/>
          </rPr>
          <t>Enter any miscellaneous buying transaction costs. You can enter more costs below or insert more rows If necessary.</t>
        </r>
      </text>
    </comment>
    <comment ref="B23" authorId="1">
      <text>
        <r>
          <rPr>
            <sz val="9"/>
            <color indexed="81"/>
            <rFont val="Arial"/>
            <family val="2"/>
          </rPr>
          <t>The dollar amount you plan to purchase the property for.</t>
        </r>
      </text>
    </comment>
    <comment ref="E23" authorId="1">
      <text>
        <r>
          <rPr>
            <sz val="9"/>
            <color indexed="81"/>
            <rFont val="Arial"/>
            <family val="2"/>
          </rPr>
          <t xml:space="preserve">The 1st position Interest rate and calculated interest amount based on the entire holding period.
</t>
        </r>
      </text>
    </comment>
    <comment ref="B24" authorId="1">
      <text>
        <r>
          <rPr>
            <sz val="9"/>
            <color indexed="81"/>
            <rFont val="Arial"/>
            <family val="2"/>
          </rPr>
          <t>Estimated number of months you plan to own the property from purhase date to close of escrow sale date.</t>
        </r>
      </text>
    </comment>
    <comment ref="B25" authorId="1">
      <text>
        <r>
          <rPr>
            <sz val="9"/>
            <color indexed="81"/>
            <rFont val="Arial"/>
            <family val="2"/>
          </rPr>
          <t>Use default or enter the actual annual property taxes as reported on the county tax assessors website or enter an estimate.</t>
        </r>
      </text>
    </comment>
    <comment ref="E25" authorId="1">
      <text>
        <r>
          <rPr>
            <sz val="9"/>
            <color indexed="81"/>
            <rFont val="Arial"/>
            <family val="2"/>
          </rPr>
          <t>The 2nd position loan amount borrowed to purchase the property and / or fund the rehab.</t>
        </r>
      </text>
    </comment>
    <comment ref="B26" authorId="1">
      <text>
        <r>
          <rPr>
            <sz val="9"/>
            <color indexed="81"/>
            <rFont val="Arial"/>
            <family val="2"/>
          </rPr>
          <t xml:space="preserve">Enter annual insurance price </t>
        </r>
      </text>
    </comment>
    <comment ref="E26" authorId="1">
      <text>
        <r>
          <rPr>
            <sz val="9"/>
            <color indexed="81"/>
            <rFont val="Arial"/>
            <family val="2"/>
          </rPr>
          <t>The 2nd position points charged as a % of Mortgage Lien Amount. 1 Point = 1% in calculation.</t>
        </r>
      </text>
    </comment>
    <comment ref="I26" authorId="1">
      <text>
        <r>
          <rPr>
            <sz val="9"/>
            <color indexed="81"/>
            <rFont val="Arial"/>
            <family val="2"/>
          </rPr>
          <t>Realtor Commissions as agreed in Purchase and Sale Agreement and extra fees for transaction processing.  **This will change depending on what you negotiation with your realtor.  If you are a realtor and list your own homes this percentage will change accordingly, as you will typically pay half the amount.</t>
        </r>
      </text>
    </comment>
    <comment ref="B27" authorId="1">
      <text>
        <r>
          <rPr>
            <sz val="9"/>
            <color indexed="81"/>
            <rFont val="Arial"/>
            <family val="2"/>
          </rPr>
          <t>Use default or enter the Home Owner Association fees typically charged monthly here. If paid quarterly, divide the amount by 3.</t>
        </r>
      </text>
    </comment>
    <comment ref="E27" authorId="1">
      <text>
        <r>
          <rPr>
            <sz val="9"/>
            <color indexed="81"/>
            <rFont val="Arial"/>
            <family val="2"/>
          </rPr>
          <t xml:space="preserve">The 2nd position Interest only monthly payment amount if required by lender. </t>
        </r>
      </text>
    </comment>
    <comment ref="I27" authorId="1">
      <text>
        <r>
          <rPr>
            <sz val="9"/>
            <color indexed="81"/>
            <rFont val="Arial"/>
            <family val="2"/>
          </rPr>
          <t>For the transfer of land charged by County from seller to buyer. Typically a % of the land value based on county assessor valuation.  **It's imperative you research the correct percentage for your area as it can be vastly different.</t>
        </r>
      </text>
    </comment>
    <comment ref="B28" authorId="0">
      <text>
        <r>
          <rPr>
            <b/>
            <sz val="10"/>
            <color indexed="81"/>
            <rFont val="Calibri"/>
            <family val="2"/>
          </rPr>
          <t xml:space="preserve">Monthly Gas Bill </t>
        </r>
      </text>
    </comment>
    <comment ref="I28" authorId="1">
      <text>
        <r>
          <rPr>
            <sz val="9"/>
            <color indexed="81"/>
            <rFont val="Arial"/>
            <family val="2"/>
          </rPr>
          <t>Enter any miscellaneous buying transaction costs. You can enter more costs below or insert more rows If necessary.</t>
        </r>
      </text>
    </comment>
    <comment ref="B29" authorId="0">
      <text>
        <r>
          <rPr>
            <b/>
            <sz val="10"/>
            <color indexed="81"/>
            <rFont val="Calibri"/>
            <family val="2"/>
          </rPr>
          <t xml:space="preserve">Monthly Water Bill </t>
        </r>
      </text>
    </comment>
    <comment ref="E29" authorId="1">
      <text>
        <r>
          <rPr>
            <sz val="9"/>
            <color indexed="81"/>
            <rFont val="Arial"/>
            <family val="2"/>
          </rPr>
          <t>The Misc. position loan amount borrowed to purchase the property and / or fund the rehab.</t>
        </r>
      </text>
    </comment>
    <comment ref="B30" authorId="0">
      <text>
        <r>
          <rPr>
            <b/>
            <sz val="10"/>
            <color indexed="81"/>
            <rFont val="Calibri"/>
            <family val="2"/>
          </rPr>
          <t>Monthly Electric Bill</t>
        </r>
      </text>
    </comment>
    <comment ref="E30" authorId="1">
      <text>
        <r>
          <rPr>
            <sz val="9"/>
            <color indexed="81"/>
            <rFont val="Arial"/>
            <family val="2"/>
          </rPr>
          <t>The Misc. position points charged as a % of Mortgage Lien Amount. 1 Point = 1% in calculation.</t>
        </r>
      </text>
    </comment>
    <comment ref="I30" authorId="1">
      <text>
        <r>
          <rPr>
            <sz val="9"/>
            <color indexed="81"/>
            <rFont val="Arial"/>
            <family val="2"/>
          </rPr>
          <t>Fees charged by attorney or escrow company at closing. Typically a % of sales price.</t>
        </r>
      </text>
    </comment>
    <comment ref="B31" authorId="0">
      <text>
        <r>
          <rPr>
            <b/>
            <sz val="10"/>
            <color indexed="81"/>
            <rFont val="Calibri"/>
            <family val="2"/>
          </rPr>
          <t xml:space="preserve">If there is any other untilities </t>
        </r>
      </text>
    </comment>
    <comment ref="E31" authorId="1">
      <text>
        <r>
          <rPr>
            <sz val="9"/>
            <color indexed="81"/>
            <rFont val="Arial"/>
            <family val="2"/>
          </rPr>
          <t xml:space="preserve">The Misc. position Interest only monthly payment amount if required by lender. </t>
        </r>
      </text>
    </comment>
    <comment ref="I31" authorId="1">
      <text>
        <r>
          <rPr>
            <sz val="9"/>
            <color indexed="81"/>
            <rFont val="Arial"/>
            <family val="2"/>
          </rPr>
          <t>Fees taken from the HUD-1. County recording fees charged by escrow company.</t>
        </r>
      </text>
    </comment>
    <comment ref="B32" authorId="1">
      <text>
        <r>
          <rPr>
            <sz val="9"/>
            <color indexed="81"/>
            <rFont val="Arial"/>
            <family val="2"/>
          </rPr>
          <t>Enter any miscellaneous holding costs. you can insert more rows If necessary.</t>
        </r>
      </text>
    </comment>
    <comment ref="E32" authorId="1">
      <text>
        <r>
          <rPr>
            <sz val="9"/>
            <color indexed="81"/>
            <rFont val="Arial"/>
            <family val="2"/>
          </rPr>
          <t>Insert any miscellaneous Financing related costs here, you can also add more rows if necessary.</t>
        </r>
      </text>
    </comment>
    <comment ref="I32" authorId="1">
      <text>
        <r>
          <rPr>
            <sz val="9"/>
            <color indexed="81"/>
            <rFont val="Arial"/>
            <family val="2"/>
          </rPr>
          <t>Offers protection for mechanical systems and attached appliances against unexpected repairs not covered by homeowner's insurance; overage extends over a specific time period and does not cover the home's structure.</t>
        </r>
      </text>
    </comment>
    <comment ref="I33" authorId="1">
      <text>
        <r>
          <rPr>
            <sz val="9"/>
            <color indexed="81"/>
            <rFont val="Arial"/>
            <family val="2"/>
          </rPr>
          <t>Costs related to offline and online advertising, printing, and promotion to helpandvertise and promote to sell the property.</t>
        </r>
      </text>
    </comment>
    <comment ref="B40" authorId="0">
      <text>
        <r>
          <rPr>
            <b/>
            <sz val="10"/>
            <color indexed="81"/>
            <rFont val="Calibri"/>
            <family val="2"/>
          </rPr>
          <t xml:space="preserve">FH =Single Family Home 
MFH = Multy Family Home </t>
        </r>
      </text>
    </comment>
    <comment ref="B41" authorId="0">
      <text>
        <r>
          <rPr>
            <b/>
            <sz val="10"/>
            <color indexed="81"/>
            <rFont val="Calibri"/>
            <family val="2"/>
          </rPr>
          <t xml:space="preserve">Insert Number of Bedrooms </t>
        </r>
      </text>
    </comment>
    <comment ref="B42" authorId="0">
      <text>
        <r>
          <rPr>
            <b/>
            <sz val="10"/>
            <color indexed="81"/>
            <rFont val="Calibri"/>
            <family val="2"/>
          </rPr>
          <t xml:space="preserve">Insert Number of Bathrooms </t>
        </r>
      </text>
    </comment>
    <comment ref="B43" authorId="0">
      <text>
        <r>
          <rPr>
            <b/>
            <sz val="10"/>
            <color indexed="81"/>
            <rFont val="Calibri"/>
            <family val="2"/>
          </rPr>
          <t xml:space="preserve">Total SQFT of property </t>
        </r>
      </text>
    </comment>
    <comment ref="B44" authorId="0">
      <text>
        <r>
          <rPr>
            <b/>
            <sz val="10"/>
            <color indexed="81"/>
            <rFont val="Calibri"/>
            <family val="2"/>
          </rPr>
          <t xml:space="preserve">Insert Lot size of property </t>
        </r>
      </text>
    </comment>
    <comment ref="B45" authorId="0">
      <text>
        <r>
          <rPr>
            <b/>
            <sz val="10"/>
            <color indexed="81"/>
            <rFont val="Calibri"/>
            <family val="2"/>
          </rPr>
          <t xml:space="preserve">Year Property was Built </t>
        </r>
      </text>
    </comment>
    <comment ref="B46" authorId="0">
      <text>
        <r>
          <rPr>
            <b/>
            <sz val="10"/>
            <color indexed="81"/>
            <rFont val="Calibri"/>
            <family val="2"/>
          </rPr>
          <t xml:space="preserve">Distance from Subject Property </t>
        </r>
      </text>
    </comment>
    <comment ref="B47" authorId="0">
      <text>
        <r>
          <rPr>
            <b/>
            <sz val="10"/>
            <color indexed="81"/>
            <rFont val="Calibri"/>
            <family val="2"/>
          </rPr>
          <t xml:space="preserve">Garage, Off street, Covered, Number of Spaces </t>
        </r>
      </text>
    </comment>
    <comment ref="B48" authorId="0">
      <text>
        <r>
          <rPr>
            <b/>
            <sz val="10"/>
            <color indexed="81"/>
            <rFont val="Calibri"/>
            <family val="2"/>
          </rPr>
          <t xml:space="preserve">Date Comp was listed </t>
        </r>
      </text>
    </comment>
    <comment ref="B49" authorId="0">
      <text>
        <r>
          <rPr>
            <b/>
            <sz val="10"/>
            <color indexed="81"/>
            <rFont val="Calibri"/>
            <family val="2"/>
          </rPr>
          <t xml:space="preserve">Current List Price </t>
        </r>
      </text>
    </comment>
    <comment ref="B50" authorId="0">
      <text>
        <r>
          <rPr>
            <b/>
            <sz val="10"/>
            <color indexed="81"/>
            <rFont val="Calibri"/>
            <family val="2"/>
          </rPr>
          <t xml:space="preserve">Date Comp Sold </t>
        </r>
      </text>
    </comment>
    <comment ref="B51" authorId="0">
      <text>
        <r>
          <rPr>
            <b/>
            <sz val="10"/>
            <color indexed="81"/>
            <rFont val="Calibri"/>
            <family val="2"/>
          </rPr>
          <t xml:space="preserve">Sold Price </t>
        </r>
      </text>
    </comment>
    <comment ref="B52" authorId="0">
      <text>
        <r>
          <rPr>
            <b/>
            <sz val="10"/>
            <color indexed="81"/>
            <rFont val="Calibri"/>
            <family val="2"/>
          </rPr>
          <t xml:space="preserve">Price per Sqft that the property is listed at or sold at. </t>
        </r>
      </text>
    </comment>
    <comment ref="B53" authorId="0">
      <text>
        <r>
          <rPr>
            <b/>
            <sz val="10"/>
            <color indexed="81"/>
            <rFont val="Calibri"/>
            <family val="2"/>
          </rPr>
          <t xml:space="preserve">Days on Market </t>
        </r>
      </text>
    </comment>
  </commentList>
</comments>
</file>

<file path=xl/comments2.xml><?xml version="1.0" encoding="utf-8"?>
<comments xmlns="http://schemas.openxmlformats.org/spreadsheetml/2006/main">
  <authors>
    <author>Ted McCune</author>
  </authors>
  <commentList>
    <comment ref="B7" authorId="0">
      <text>
        <r>
          <rPr>
            <sz val="9"/>
            <color indexed="81"/>
            <rFont val="Arial"/>
            <family val="2"/>
          </rPr>
          <t xml:space="preserve">Value of the property after all repairs have been made regadless of purchase price. Also known as "Fair Market Value" </t>
        </r>
      </text>
    </comment>
    <comment ref="F7" authorId="0">
      <text>
        <r>
          <rPr>
            <sz val="9"/>
            <color indexed="81"/>
            <rFont val="Arial"/>
            <family val="2"/>
          </rPr>
          <t>Use default or enter the actual annual property taxes as reported on the county tax assessors website or enter an estimate.</t>
        </r>
      </text>
    </comment>
    <comment ref="B8" authorId="0">
      <text>
        <r>
          <rPr>
            <sz val="9"/>
            <color indexed="81"/>
            <rFont val="Arial"/>
            <family val="2"/>
          </rPr>
          <t>Value of the property in current "as is" condition. Not factoring repairs needed.</t>
        </r>
      </text>
    </comment>
    <comment ref="F8" authorId="0">
      <text>
        <r>
          <rPr>
            <sz val="9"/>
            <color indexed="81"/>
            <rFont val="Arial"/>
            <family val="2"/>
          </rPr>
          <t>Use default or enter the Home Owner Association fees typically charged monthly here. If paid quarterly, divide the amount by 3.</t>
        </r>
      </text>
    </comment>
    <comment ref="B9" authorId="0">
      <text>
        <r>
          <rPr>
            <sz val="9"/>
            <color indexed="81"/>
            <rFont val="Arial"/>
            <family val="2"/>
          </rPr>
          <t>The dollar amount of estimated repairs based on your analysis, or select "Load from Hammerpoint Estimate"</t>
        </r>
      </text>
    </comment>
    <comment ref="F9" authorId="0">
      <text>
        <r>
          <rPr>
            <sz val="9"/>
            <color indexed="81"/>
            <rFont val="Arial"/>
            <family val="2"/>
          </rPr>
          <t>Vacant or Occupied insurance premium charged during term of holding period and then converted to annual amount and divided by 12 to show monthly amount</t>
        </r>
      </text>
    </comment>
    <comment ref="H9" authorId="0">
      <text>
        <r>
          <rPr>
            <b/>
            <u/>
            <sz val="9"/>
            <color indexed="81"/>
            <rFont val="Arial"/>
            <family val="2"/>
          </rPr>
          <t>Insurance Costs Formula:</t>
        </r>
        <r>
          <rPr>
            <b/>
            <sz val="9"/>
            <color indexed="81"/>
            <rFont val="Arial"/>
            <family val="2"/>
          </rPr>
          <t xml:space="preserve">
</t>
        </r>
        <r>
          <rPr>
            <sz val="9"/>
            <color indexed="10"/>
            <rFont val="Arial"/>
            <family val="2"/>
          </rPr>
          <t>Occupied = $.77/$1,000 + $500 Vacant = $6/$1,000 + $500</t>
        </r>
      </text>
    </comment>
    <comment ref="B10" authorId="0">
      <text>
        <r>
          <rPr>
            <sz val="9"/>
            <color indexed="81"/>
            <rFont val="Arial"/>
            <family val="2"/>
          </rPr>
          <t>The dollar amount you plan to purchase the property for.</t>
        </r>
      </text>
    </comment>
    <comment ref="F10" authorId="0">
      <text>
        <r>
          <rPr>
            <sz val="9"/>
            <color indexed="81"/>
            <rFont val="Arial"/>
            <family val="2"/>
          </rPr>
          <t>Combined value for gas, electricity, water, and miscellaneous utilities. Click on Down arrow to right to change  or add more utility line items.</t>
        </r>
      </text>
    </comment>
    <comment ref="H10" authorId="0">
      <text>
        <r>
          <rPr>
            <b/>
            <u/>
            <sz val="9"/>
            <color indexed="81"/>
            <rFont val="Arial"/>
            <family val="2"/>
          </rPr>
          <t>Utility Costs Formula:</t>
        </r>
        <r>
          <rPr>
            <sz val="9"/>
            <color indexed="81"/>
            <rFont val="Arial"/>
            <family val="2"/>
          </rPr>
          <t xml:space="preserve">
</t>
        </r>
        <r>
          <rPr>
            <sz val="9"/>
            <color indexed="10"/>
            <rFont val="Arial"/>
            <family val="2"/>
          </rPr>
          <t>¹¹Utility Costs - are estimated at $200/month however click + sign on far left (Expandable to enter Gas, Water, Electricity, Miscellaenous).</t>
        </r>
      </text>
    </comment>
    <comment ref="B11" authorId="0">
      <text>
        <r>
          <rPr>
            <sz val="9"/>
            <color indexed="81"/>
            <rFont val="Arial"/>
            <family val="2"/>
          </rPr>
          <t>Estimated number of months you plan to own the property from purhase date to close of escrow sale date.</t>
        </r>
      </text>
    </comment>
    <comment ref="F11" authorId="0">
      <text>
        <r>
          <rPr>
            <sz val="9"/>
            <color indexed="81"/>
            <rFont val="Arial"/>
            <family val="2"/>
          </rPr>
          <t>Enter any miscellaneous holding costs. you can insert more rows If necessary.</t>
        </r>
      </text>
    </comment>
    <comment ref="B18" authorId="0">
      <text>
        <r>
          <rPr>
            <sz val="9"/>
            <color indexed="81"/>
            <rFont val="Arial"/>
            <family val="2"/>
          </rPr>
          <t>The 1st position loan amount borrowed to purchase the property and / or fund the rehab.</t>
        </r>
      </text>
    </comment>
    <comment ref="F18" authorId="0">
      <text>
        <r>
          <rPr>
            <sz val="9"/>
            <color indexed="81"/>
            <rFont val="Arial"/>
            <family val="2"/>
          </rPr>
          <t>Fees charged by attorney or escrow company at closing. Typically a % of sales price.</t>
        </r>
      </text>
    </comment>
    <comment ref="H18" authorId="0">
      <text>
        <r>
          <rPr>
            <b/>
            <u/>
            <sz val="9"/>
            <color indexed="81"/>
            <rFont val="Arial"/>
            <family val="2"/>
          </rPr>
          <t>Escrow &amp; Attorney Fees Formula:</t>
        </r>
        <r>
          <rPr>
            <sz val="9"/>
            <color indexed="81"/>
            <rFont val="Arial"/>
            <family val="2"/>
          </rPr>
          <t xml:space="preserve">
</t>
        </r>
        <r>
          <rPr>
            <sz val="9"/>
            <color indexed="10"/>
            <rFont val="Arial"/>
            <family val="2"/>
          </rPr>
          <t>Attorney Fees - includes title insurance carry-over. 
For Attorney States use flat amount charged. For Escrow States, convert charges to a flat amount and enter them here.</t>
        </r>
      </text>
    </comment>
    <comment ref="B19" authorId="0">
      <text>
        <r>
          <rPr>
            <sz val="9"/>
            <color indexed="81"/>
            <rFont val="Arial"/>
            <family val="2"/>
          </rPr>
          <t>The 1st position points charged as a % of Mortgage Lien Amount. 1 Point = 1% in calculation.</t>
        </r>
      </text>
    </comment>
    <comment ref="F19" authorId="0">
      <text>
        <r>
          <rPr>
            <sz val="9"/>
            <color indexed="81"/>
            <rFont val="Arial"/>
            <family val="2"/>
          </rPr>
          <t xml:space="preserve">Insurance Policy to insure clear and marketable title. Changes based on area, type of policy, underwriter plus costs to search for title history.
</t>
        </r>
      </text>
    </comment>
    <comment ref="H19" authorId="0">
      <text>
        <r>
          <rPr>
            <b/>
            <u/>
            <sz val="9"/>
            <color indexed="81"/>
            <rFont val="Arial"/>
            <family val="2"/>
          </rPr>
          <t>Title Insuranance/ Search Formula:</t>
        </r>
        <r>
          <rPr>
            <sz val="9"/>
            <color indexed="81"/>
            <rFont val="Arial"/>
            <family val="2"/>
          </rPr>
          <t xml:space="preserve"> 
</t>
        </r>
        <r>
          <rPr>
            <sz val="9"/>
            <color indexed="10"/>
            <rFont val="Arial"/>
            <family val="2"/>
          </rPr>
          <t>$500 plus 1/4% of purchase price. Or adjust % and flat amount in formula based on your location differences</t>
        </r>
      </text>
    </comment>
    <comment ref="B20" authorId="0">
      <text>
        <r>
          <rPr>
            <sz val="9"/>
            <color indexed="81"/>
            <rFont val="Arial"/>
            <family val="2"/>
          </rPr>
          <t xml:space="preserve">The 1st position Interest rate and calculated interest amount based on the entire holding period.
</t>
        </r>
      </text>
    </comment>
    <comment ref="F20" authorId="0">
      <text>
        <r>
          <rPr>
            <sz val="9"/>
            <color indexed="81"/>
            <rFont val="Arial"/>
            <family val="2"/>
          </rPr>
          <t>Enter any miscellaneous buying transaction costs. You can enter more costs below or insert more rows If necessary.</t>
        </r>
      </text>
    </comment>
    <comment ref="B21" authorId="0">
      <text>
        <r>
          <rPr>
            <sz val="9"/>
            <color indexed="81"/>
            <rFont val="Arial"/>
            <family val="2"/>
          </rPr>
          <t xml:space="preserve">The 1st position Interest only monthly payment amount if required by lender. 
</t>
        </r>
      </text>
    </comment>
    <comment ref="B23" authorId="0">
      <text>
        <r>
          <rPr>
            <sz val="9"/>
            <color indexed="81"/>
            <rFont val="Arial"/>
            <family val="2"/>
          </rPr>
          <t>The 2nd position loan amount borrowed to purchase the property and / or fund the rehab.</t>
        </r>
      </text>
    </comment>
    <comment ref="B24" authorId="0">
      <text>
        <r>
          <rPr>
            <sz val="9"/>
            <color indexed="81"/>
            <rFont val="Arial"/>
            <family val="2"/>
          </rPr>
          <t>The 2nd position points charged as a % of Mortgage Lien Amount. 1 Point = 1% in calculation.</t>
        </r>
      </text>
    </comment>
    <comment ref="B25" authorId="0">
      <text>
        <r>
          <rPr>
            <sz val="9"/>
            <color indexed="81"/>
            <rFont val="Arial"/>
            <family val="2"/>
          </rPr>
          <t xml:space="preserve">The 2nd position Interest only monthly payment amount if required by lender. </t>
        </r>
      </text>
    </comment>
    <comment ref="B26" authorId="0">
      <text>
        <r>
          <rPr>
            <sz val="9"/>
            <color indexed="81"/>
            <rFont val="Arial"/>
            <family val="2"/>
          </rPr>
          <t xml:space="preserve">The 2nd position Interest only monthly payment amount if required by lender. </t>
        </r>
      </text>
    </comment>
    <comment ref="F26" authorId="0">
      <text>
        <r>
          <rPr>
            <sz val="9"/>
            <color indexed="81"/>
            <rFont val="Arial"/>
            <family val="2"/>
          </rPr>
          <t>Fees charged by attorney or escrow company at closing. Typically a % of sales price.</t>
        </r>
      </text>
    </comment>
    <comment ref="H26" authorId="0">
      <text>
        <r>
          <rPr>
            <b/>
            <u/>
            <sz val="9"/>
            <color indexed="81"/>
            <rFont val="Arial"/>
            <family val="2"/>
          </rPr>
          <t>Escrow &amp; Attorney Fees:</t>
        </r>
        <r>
          <rPr>
            <sz val="9"/>
            <color indexed="81"/>
            <rFont val="Arial"/>
            <family val="2"/>
          </rPr>
          <t xml:space="preserve">
</t>
        </r>
        <r>
          <rPr>
            <sz val="9"/>
            <color indexed="10"/>
            <rFont val="Arial"/>
            <family val="2"/>
          </rPr>
          <t>Attorney Fees - includes title insurance carry-over. 
For Attorney States use flat amount charged. For Escrow States, convert charges to a flat amount and enter them here.</t>
        </r>
      </text>
    </comment>
    <comment ref="F27" authorId="0">
      <text>
        <r>
          <rPr>
            <sz val="9"/>
            <color indexed="81"/>
            <rFont val="Arial"/>
            <family val="2"/>
          </rPr>
          <t>Fees taken from the HUD-1. County recording fees charged by escrow company.</t>
        </r>
      </text>
    </comment>
    <comment ref="H27" authorId="0">
      <text>
        <r>
          <rPr>
            <b/>
            <u/>
            <sz val="9"/>
            <color indexed="81"/>
            <rFont val="Arial"/>
            <family val="2"/>
          </rPr>
          <t>Selling Recording Fees:</t>
        </r>
        <r>
          <rPr>
            <b/>
            <sz val="9"/>
            <color indexed="81"/>
            <rFont val="Arial"/>
            <family val="2"/>
          </rPr>
          <t xml:space="preserve">
</t>
        </r>
        <r>
          <rPr>
            <sz val="9"/>
            <color indexed="10"/>
            <rFont val="Arial"/>
            <family val="2"/>
          </rPr>
          <t>Flat fee charged on HUD based on your area/county/city.</t>
        </r>
        <r>
          <rPr>
            <sz val="9"/>
            <color indexed="81"/>
            <rFont val="Arial"/>
            <family val="2"/>
          </rPr>
          <t xml:space="preserve">
 </t>
        </r>
      </text>
    </comment>
    <comment ref="B28" authorId="0">
      <text>
        <r>
          <rPr>
            <sz val="9"/>
            <color indexed="81"/>
            <rFont val="Arial"/>
            <family val="2"/>
          </rPr>
          <t>The Misc. position loan amount borrowed to purchase the property and / or fund the rehab.</t>
        </r>
      </text>
    </comment>
    <comment ref="F28" authorId="0">
      <text>
        <r>
          <rPr>
            <sz val="9"/>
            <color indexed="81"/>
            <rFont val="Arial"/>
            <family val="2"/>
          </rPr>
          <t>Realtor Commissions as agreed in Purchase and Sale Agreement and extra fees for transaction processing.  **This will change depending on what you negotiation with your realtor.  If you are a realtor and list your own homes this percentage will change accordingly, as you will typically pay half the amount.</t>
        </r>
      </text>
    </comment>
    <comment ref="G28" authorId="0">
      <text>
        <r>
          <rPr>
            <sz val="9"/>
            <color indexed="81"/>
            <rFont val="Arial"/>
            <family val="2"/>
          </rPr>
          <t>Insert the % of realtor commission you will have to pay at closing. Typically 2.5-3% for buyers agent. If you have a listing agent, you will want to add 2.5-3% or whatever you negotiate as well.</t>
        </r>
      </text>
    </comment>
    <comment ref="B29" authorId="0">
      <text>
        <r>
          <rPr>
            <sz val="9"/>
            <color indexed="81"/>
            <rFont val="Arial"/>
            <family val="2"/>
          </rPr>
          <t>The Misc. position points charged as a % of Mortgage Lien Amount. 1 Point = 1% in calculation.</t>
        </r>
      </text>
    </comment>
    <comment ref="F29" authorId="0">
      <text>
        <r>
          <rPr>
            <sz val="9"/>
            <color indexed="81"/>
            <rFont val="Arial"/>
            <family val="2"/>
          </rPr>
          <t>For the transfer of land charged by County from seller to buyer. Typically a % of the land value based on county assessor valuation.  **It's imperative you research the correct percentage for your area as it can be vastly different.</t>
        </r>
      </text>
    </comment>
    <comment ref="G29" authorId="0">
      <text>
        <r>
          <rPr>
            <b/>
            <u/>
            <sz val="9"/>
            <color indexed="81"/>
            <rFont val="Tahoma"/>
            <family val="2"/>
          </rPr>
          <t>Formula:</t>
        </r>
        <r>
          <rPr>
            <b/>
            <sz val="9"/>
            <color indexed="81"/>
            <rFont val="Tahoma"/>
            <family val="2"/>
          </rPr>
          <t xml:space="preserve">
</t>
        </r>
        <r>
          <rPr>
            <sz val="9"/>
            <color indexed="10"/>
            <rFont val="Tahoma"/>
            <family val="2"/>
          </rPr>
          <t>Make sure you enter the correct % based on your area. This is different based on location!</t>
        </r>
      </text>
    </comment>
    <comment ref="B30" authorId="0">
      <text>
        <r>
          <rPr>
            <sz val="9"/>
            <color indexed="81"/>
            <rFont val="Arial"/>
            <family val="2"/>
          </rPr>
          <t xml:space="preserve">The Misc. position Interest only monthly payment amount if required by lender. </t>
        </r>
      </text>
    </comment>
    <comment ref="F30" authorId="0">
      <text>
        <r>
          <rPr>
            <sz val="9"/>
            <color indexed="81"/>
            <rFont val="Arial"/>
            <family val="2"/>
          </rPr>
          <t>Offers protection for mechanical systems and attached appliances against unexpected repairs not covered by homeowner's insurance; overage extends over a specific time period and does not cover the home's structure.</t>
        </r>
      </text>
    </comment>
    <comment ref="B31" authorId="0">
      <text>
        <r>
          <rPr>
            <sz val="9"/>
            <color indexed="81"/>
            <rFont val="Arial"/>
            <family val="2"/>
          </rPr>
          <t>The Misc. position Interest only monthly payment amount if required by lender.</t>
        </r>
      </text>
    </comment>
    <comment ref="F31" authorId="0">
      <text>
        <r>
          <rPr>
            <sz val="9"/>
            <color indexed="81"/>
            <rFont val="Arial"/>
            <family val="2"/>
          </rPr>
          <t>Cost for getting property ready to sell by bringing in furnishings and furniture so the property will show better and have greater chance to sell quickly.</t>
        </r>
      </text>
    </comment>
    <comment ref="F32" authorId="0">
      <text>
        <r>
          <rPr>
            <sz val="9"/>
            <color indexed="81"/>
            <rFont val="Arial"/>
            <family val="2"/>
          </rPr>
          <t>Costs related to offline and online advertising, printing, and promotion to helpandvertise and promote to sell the property.</t>
        </r>
      </text>
    </comment>
    <comment ref="B33" authorId="0">
      <text>
        <r>
          <rPr>
            <sz val="9"/>
            <color indexed="81"/>
            <rFont val="Arial"/>
            <family val="2"/>
          </rPr>
          <t>Insert any miscellaneous Financing related costs here, you can also add more rows if necessary.</t>
        </r>
      </text>
    </comment>
    <comment ref="F33" authorId="0">
      <text>
        <r>
          <rPr>
            <sz val="9"/>
            <color indexed="81"/>
            <rFont val="Arial"/>
            <family val="2"/>
          </rPr>
          <t>Enter any miscellaneous buying transaction costs. You can enter more costs below or insert more rows If necessary.</t>
        </r>
      </text>
    </comment>
    <comment ref="B43" authorId="0">
      <text>
        <r>
          <rPr>
            <sz val="9"/>
            <color indexed="81"/>
            <rFont val="Arial"/>
            <family val="2"/>
          </rPr>
          <t>Value of the property after all repairs have been made regadless of purchase price. Also known as "Fair Market Value".</t>
        </r>
      </text>
    </comment>
    <comment ref="F43" authorId="0">
      <text>
        <r>
          <rPr>
            <sz val="9"/>
            <color indexed="81"/>
            <rFont val="Arial"/>
            <family val="2"/>
          </rPr>
          <t xml:space="preserve">Calculations and estimate is based on date which is the last day of holding period. </t>
        </r>
      </text>
    </comment>
    <comment ref="B44" authorId="0">
      <text>
        <r>
          <rPr>
            <sz val="9"/>
            <color indexed="81"/>
            <rFont val="Arial"/>
            <family val="2"/>
          </rPr>
          <t>The dollar amount you plan to purchase the property for. Also called the "contract price".</t>
        </r>
      </text>
    </comment>
    <comment ref="F44" authorId="0">
      <text>
        <r>
          <rPr>
            <sz val="9"/>
            <color indexed="81"/>
            <rFont val="Arial"/>
            <family val="2"/>
          </rPr>
          <t>Total Purchase+Rehab Estimate costs divided by total square feet of the property used as a measurement market indicator.</t>
        </r>
      </text>
    </comment>
    <comment ref="B45" authorId="0">
      <text>
        <r>
          <rPr>
            <sz val="9"/>
            <color indexed="81"/>
            <rFont val="Arial"/>
            <family val="2"/>
          </rPr>
          <t xml:space="preserve">The dollar amount of estimated repairs based on your analysis and assessment. </t>
        </r>
      </text>
    </comment>
    <comment ref="F45" authorId="0">
      <text>
        <r>
          <rPr>
            <sz val="9"/>
            <color indexed="81"/>
            <rFont val="Arial"/>
            <family val="2"/>
          </rPr>
          <t xml:space="preserve">The funds you as the purchaser need to bring to the table at Closing when purchasing the property. Takes Difference of all Buying costs less amount borrowed. </t>
        </r>
      </text>
    </comment>
    <comment ref="B46" authorId="0">
      <text>
        <r>
          <rPr>
            <sz val="9"/>
            <color indexed="81"/>
            <rFont val="Arial"/>
            <family val="2"/>
          </rPr>
          <t>Total Borrowing Costs of first, second, and miscellaneous rehab financing fees, points, and interest charged over duration of holding period.</t>
        </r>
      </text>
    </comment>
    <comment ref="F46" authorId="0">
      <text>
        <r>
          <rPr>
            <sz val="9"/>
            <color indexed="81"/>
            <rFont val="Arial"/>
            <family val="2"/>
          </rPr>
          <t>Amount of your own money out of pocket that you put in the deal as the purchaser between purchase and sales date.</t>
        </r>
      </text>
    </comment>
    <comment ref="B47" authorId="0">
      <text>
        <r>
          <rPr>
            <sz val="9"/>
            <color indexed="81"/>
            <rFont val="Arial"/>
            <family val="2"/>
          </rPr>
          <t>Total Costs for all monthly carrying expenses based on the duration of how long property is held between purchase and sales date.</t>
        </r>
      </text>
    </comment>
    <comment ref="F47" authorId="0">
      <text>
        <r>
          <rPr>
            <sz val="9"/>
            <color indexed="81"/>
            <rFont val="Arial"/>
            <family val="2"/>
          </rPr>
          <t>% of interest estimated that you would earn over a year period based on your out of pocket funds that you put into the deal as a purchaser.</t>
        </r>
      </text>
    </comment>
    <comment ref="B48" authorId="0">
      <text>
        <r>
          <rPr>
            <sz val="9"/>
            <color indexed="81"/>
            <rFont val="Arial"/>
            <family val="2"/>
          </rPr>
          <t>Total transactional costs related to the buying phase of the transaction.</t>
        </r>
      </text>
    </comment>
    <comment ref="F48" authorId="0">
      <text>
        <r>
          <rPr>
            <sz val="9"/>
            <color indexed="81"/>
            <rFont val="Arial"/>
            <family val="2"/>
          </rPr>
          <t xml:space="preserve">% of interest earned based on purchase price + all other costs over a 12 month annualized period.
</t>
        </r>
      </text>
    </comment>
    <comment ref="B49" authorId="0">
      <text>
        <r>
          <rPr>
            <sz val="9"/>
            <color indexed="81"/>
            <rFont val="Arial"/>
            <family val="2"/>
          </rPr>
          <t xml:space="preserve">Total transactional costs related to the selling phase of the transaction.
</t>
        </r>
      </text>
    </comment>
    <comment ref="F49" authorId="0">
      <text>
        <r>
          <rPr>
            <sz val="9"/>
            <color indexed="81"/>
            <rFont val="Arial"/>
            <family val="2"/>
          </rPr>
          <t xml:space="preserve">% of interest earned based on purchase price + REHAB costs irregardless of how long the property was held.
</t>
        </r>
      </text>
    </comment>
  </commentList>
</comments>
</file>

<file path=xl/comments3.xml><?xml version="1.0" encoding="utf-8"?>
<comments xmlns="http://schemas.openxmlformats.org/spreadsheetml/2006/main">
  <authors>
    <author>Peter Jonnes</author>
    <author>Microsoft Office User</author>
  </authors>
  <commentList>
    <comment ref="B2" authorId="0">
      <text>
        <r>
          <rPr>
            <sz val="9"/>
            <color indexed="81"/>
            <rFont val="Calibri"/>
            <family val="2"/>
          </rPr>
          <t xml:space="preserve">Enter the property address in the Deal Analyzer
</t>
        </r>
      </text>
    </comment>
    <comment ref="G3" authorId="0">
      <text>
        <r>
          <rPr>
            <sz val="9"/>
            <color indexed="81"/>
            <rFont val="Calibri"/>
            <family val="2"/>
          </rPr>
          <t xml:space="preserve">Enter the square footage in the Deal Analyzer
</t>
        </r>
      </text>
    </comment>
    <comment ref="L149" authorId="1">
      <text>
        <r>
          <rPr>
            <sz val="10"/>
            <color indexed="81"/>
            <rFont val="Calibri"/>
            <family val="2"/>
          </rPr>
          <t>The price per sqft for interior framing will increase as square footage increases. This total amount will automaticaly calculate the price based on the total square footage you enter.</t>
        </r>
        <r>
          <rPr>
            <sz val="8"/>
            <color indexed="81"/>
            <rFont val="Calibri"/>
            <family val="2"/>
          </rPr>
          <t xml:space="preserve">
</t>
        </r>
      </text>
    </comment>
  </commentList>
</comments>
</file>

<file path=xl/sharedStrings.xml><?xml version="1.0" encoding="utf-8"?>
<sst xmlns="http://schemas.openxmlformats.org/spreadsheetml/2006/main" count="759" uniqueCount="440">
  <si>
    <t>Shower wall tile - in bathrooms (70 sf usually)</t>
  </si>
  <si>
    <t>High end kitchen</t>
  </si>
  <si>
    <t>Median kitchen</t>
  </si>
  <si>
    <t>Low end kitchen</t>
  </si>
  <si>
    <t>Low end kitchen - refinish existing cabinets</t>
  </si>
  <si>
    <t>New interior doors, closet doors, hardware, &amp; trim (3000 sq ft house)</t>
  </si>
  <si>
    <t>New interior doors, closet doors, hardware, &amp; trim (1500 sq ft house)</t>
  </si>
  <si>
    <t>Fireplace/chimney, brick/stone - replace existing</t>
  </si>
  <si>
    <t>Rewire entire house, new panel, &amp; lighting fixtures (1,500 sqft)</t>
  </si>
  <si>
    <t>Construction permits for addition (city)</t>
  </si>
  <si>
    <t>Construction permits for deck (city)</t>
  </si>
  <si>
    <t>Construction permits over the counter</t>
  </si>
  <si>
    <t>Construction permits for full submittal (county)</t>
  </si>
  <si>
    <t>Construction permits for deck (county)</t>
  </si>
  <si>
    <t>Concrete/Asphalt</t>
  </si>
  <si>
    <t>Cost</t>
  </si>
  <si>
    <t>Drywall, tape &amp; skimcoat walls/ceilings in gutted house</t>
  </si>
  <si>
    <t>Repair existing foundation - settled walls support w/piers</t>
  </si>
  <si>
    <t>New plumbing system in entire house (1,500 sq. ft 3/2 house)</t>
  </si>
  <si>
    <t>Basic electrical work for house &amp; lighting fixtures (1500 sq. ft)</t>
  </si>
  <si>
    <t>Contingency</t>
  </si>
  <si>
    <t>OTHER</t>
  </si>
  <si>
    <t>HVAC</t>
  </si>
  <si>
    <t>Plumbing</t>
  </si>
  <si>
    <t>Electrical</t>
  </si>
  <si>
    <t>INTERIOR</t>
  </si>
  <si>
    <t>EXTERIOR</t>
  </si>
  <si>
    <t>Y/N</t>
  </si>
  <si>
    <t>#</t>
  </si>
  <si>
    <t>Gutters</t>
  </si>
  <si>
    <t>Finish</t>
  </si>
  <si>
    <t>Masonry</t>
  </si>
  <si>
    <t>Painting</t>
  </si>
  <si>
    <t>Windows</t>
  </si>
  <si>
    <t>Garage</t>
  </si>
  <si>
    <t>Landscaping</t>
  </si>
  <si>
    <t>Decks</t>
  </si>
  <si>
    <t>Pergola</t>
  </si>
  <si>
    <t>Fence</t>
  </si>
  <si>
    <t>Hardwood</t>
  </si>
  <si>
    <t>Carpet / Vinyl</t>
  </si>
  <si>
    <t>Tiling</t>
  </si>
  <si>
    <t>Framing</t>
  </si>
  <si>
    <t>Insulation</t>
  </si>
  <si>
    <t>Walls</t>
  </si>
  <si>
    <t>Doors &amp; Trim</t>
  </si>
  <si>
    <t>Basement</t>
  </si>
  <si>
    <t>Demo &amp; Dumpsters</t>
  </si>
  <si>
    <t>INTERIOR (cont.)</t>
  </si>
  <si>
    <t>EXTERIOR (cont.)</t>
  </si>
  <si>
    <t>Exterior Notes</t>
  </si>
  <si>
    <t>Interior Notes</t>
  </si>
  <si>
    <t>MECHANICALS</t>
  </si>
  <si>
    <t>Attic insulation, blown-in</t>
  </si>
  <si>
    <t>Drywall, tape, &amp; skimcoat a wall (1/2" thick)</t>
  </si>
  <si>
    <t>Drywall, tape, &amp; skimcoat a ceiling (1/2" thick)</t>
  </si>
  <si>
    <t>Skimcoating/texturing walls and ceilings only</t>
  </si>
  <si>
    <t>Patchwork section of a wall - (drywall, tape, &amp; finish)</t>
  </si>
  <si>
    <t>Interior door - prehung hollow-core door</t>
  </si>
  <si>
    <t>Interior sliding closet door</t>
  </si>
  <si>
    <t>Exterior front door - single door w/ hardware &amp; dead bolt</t>
  </si>
  <si>
    <t>Exterior french patio door - double door</t>
  </si>
  <si>
    <t>Exterior sliding glass door - double door</t>
  </si>
  <si>
    <t>Crown molding</t>
  </si>
  <si>
    <t>New baseboard trim</t>
  </si>
  <si>
    <t>Raised panel wood wainscoting</t>
  </si>
  <si>
    <t>Pour concrete floor in basement</t>
  </si>
  <si>
    <t>sy</t>
  </si>
  <si>
    <t>Seal basement</t>
  </si>
  <si>
    <t>Reframe support beam</t>
  </si>
  <si>
    <t>Replace stairs</t>
  </si>
  <si>
    <t>Excavation - dig footing trenching</t>
  </si>
  <si>
    <t>Excavation - backfill of trenches</t>
  </si>
  <si>
    <t>New foundation - pour concrete footing</t>
  </si>
  <si>
    <t>New foundation - pour concrete slab on grade (4" thick)</t>
  </si>
  <si>
    <t>New foundation - pour stem wall for single story house</t>
  </si>
  <si>
    <t>Repair existing foundation -  ($10k min - get quote)</t>
  </si>
  <si>
    <t>Repair existing foundation -  stair mud jacking (will vary)</t>
  </si>
  <si>
    <t>Repair existing foundation - bowing walls support with I beams</t>
  </si>
  <si>
    <t>Gas fired forced hot air heating system, ac system, &amp; ductwork</t>
  </si>
  <si>
    <t>Gas fired forced hot air heating system &amp; ductwork</t>
  </si>
  <si>
    <t>Gas fired forced hot air unit only</t>
  </si>
  <si>
    <t>Air conditioning unit only</t>
  </si>
  <si>
    <t>Replace forced air ductwork only</t>
  </si>
  <si>
    <t>Replace boiler &amp; hot water baseboard system</t>
  </si>
  <si>
    <t>Replace boiler unit only</t>
  </si>
  <si>
    <t>Wall heater (install new or remove &amp; replace)</t>
  </si>
  <si>
    <t>Service heating &amp; cooling system only</t>
  </si>
  <si>
    <t>Replace tankless hot water heater</t>
  </si>
  <si>
    <t>Replace gas hot water heater - 40 gallon</t>
  </si>
  <si>
    <t>Replace electrical panel only</t>
  </si>
  <si>
    <t>Replace all lighting fixtures only (1500 sq. ft. house)</t>
  </si>
  <si>
    <t>Demolition work (cost to fill one 40 yd dumpster)</t>
  </si>
  <si>
    <t>Dumpster rental (40 yard)</t>
  </si>
  <si>
    <t>Termite fumigation &amp; treatment</t>
  </si>
  <si>
    <t>Mold removal &amp; abatement - minimum</t>
  </si>
  <si>
    <t>Asbestos removal &amp; abatement - minimum</t>
  </si>
  <si>
    <t>Construction permits for remodel (city)</t>
  </si>
  <si>
    <t>Gravel installed for driveway/sidewalk</t>
  </si>
  <si>
    <t>New deck 15'x15' (add permit if 30" off ground)</t>
  </si>
  <si>
    <t>New deck 10'x10'</t>
  </si>
  <si>
    <t>New deck - treated lumber</t>
  </si>
  <si>
    <t>New deck - cedar material</t>
  </si>
  <si>
    <t>Decking material replacement only</t>
  </si>
  <si>
    <t>Sand &amp; refinish deck only</t>
  </si>
  <si>
    <t>New railings - wood</t>
  </si>
  <si>
    <t>New railings - metal</t>
  </si>
  <si>
    <t>New pergola canopy 15'x15'</t>
  </si>
  <si>
    <t>New pergola canopy 10'x10'</t>
  </si>
  <si>
    <t>Wood fencing</t>
  </si>
  <si>
    <t>Wrought iron fencing</t>
  </si>
  <si>
    <t>Pool Completely Redone ($10k to $15k)</t>
  </si>
  <si>
    <t>Pool (redo plaster only)</t>
  </si>
  <si>
    <t>Ceramic floor tile - other areas of house</t>
  </si>
  <si>
    <t>Septic (all new system)</t>
  </si>
  <si>
    <t>Septic (new tank only)</t>
  </si>
  <si>
    <t>Septic (replace leach field only)</t>
  </si>
  <si>
    <t>Interior painting only</t>
  </si>
  <si>
    <t>Add extra wall prep (damaged walls)</t>
  </si>
  <si>
    <t>Hardwood flooring - solid wood</t>
  </si>
  <si>
    <t>Engineered hardwood flooring</t>
  </si>
  <si>
    <t>Laminate hardwood flooring</t>
  </si>
  <si>
    <t>Sand &amp; refinish existing hardwood flooring</t>
  </si>
  <si>
    <t>Carpet</t>
  </si>
  <si>
    <t>Vinyl or linoleum flooring</t>
  </si>
  <si>
    <t>Ceramic floor tile - in kitchen</t>
  </si>
  <si>
    <t>Backsplash wall tile - in kitchen</t>
  </si>
  <si>
    <t>Ceramic floor tile - in bathrooms</t>
  </si>
  <si>
    <t>Shower accent wall tile - in bathrooms</t>
  </si>
  <si>
    <t>Kitchen extra custom items</t>
  </si>
  <si>
    <t>Luxury home appliances</t>
  </si>
  <si>
    <t>Median price home appliances</t>
  </si>
  <si>
    <t>Low end home appliances</t>
  </si>
  <si>
    <t>Cabinets</t>
  </si>
  <si>
    <t>Countertops</t>
  </si>
  <si>
    <t>Sink</t>
  </si>
  <si>
    <t>Sink Faucet</t>
  </si>
  <si>
    <t>Garbage Disposal</t>
  </si>
  <si>
    <t>Refrigerator</t>
  </si>
  <si>
    <t>Range</t>
  </si>
  <si>
    <t>Range Hood</t>
  </si>
  <si>
    <t>Dishwasher</t>
  </si>
  <si>
    <t>Microwave</t>
  </si>
  <si>
    <t>Large master bath - replace everything</t>
  </si>
  <si>
    <t>Full bath - replace everything</t>
  </si>
  <si>
    <t>Half bath - replace everything</t>
  </si>
  <si>
    <t>Vanity cabinet</t>
  </si>
  <si>
    <t>Vanity countertop - granite or other hard surface</t>
  </si>
  <si>
    <t>Vanity mirror</t>
  </si>
  <si>
    <t>Toilet</t>
  </si>
  <si>
    <t>Bathtub - fiberglass</t>
  </si>
  <si>
    <t>Bathtub &amp; shower surround - fiberglass</t>
  </si>
  <si>
    <t>Shower stall &amp; surround - fiberglass</t>
  </si>
  <si>
    <t>Showerhead &amp; faucet kit</t>
  </si>
  <si>
    <t>Bathroom towel bar kit</t>
  </si>
  <si>
    <t>Subfloor put in (3/4" plywood)</t>
  </si>
  <si>
    <t>Wall insulation</t>
  </si>
  <si>
    <t>Floor insulation</t>
  </si>
  <si>
    <t>Category</t>
  </si>
  <si>
    <t>Repair Type</t>
  </si>
  <si>
    <t>Total</t>
  </si>
  <si>
    <t>Unit</t>
  </si>
  <si>
    <t>sf</t>
  </si>
  <si>
    <t>Roof Sheathing - plywood 1/2" remove &amp; install</t>
  </si>
  <si>
    <t>Roof repair/patch (hard)</t>
  </si>
  <si>
    <t>ea</t>
  </si>
  <si>
    <t>Roof repair/patch (easy)</t>
  </si>
  <si>
    <t>Premium for 3 layer tear off</t>
  </si>
  <si>
    <t>Premium for steep pitched roof</t>
  </si>
  <si>
    <t>Fascia - demo &amp; install new</t>
  </si>
  <si>
    <t>lf</t>
  </si>
  <si>
    <t>Soffit - demo &amp; install new</t>
  </si>
  <si>
    <t>Gutters &amp; downspouts - demo &amp; install new (Flat Cost)</t>
  </si>
  <si>
    <t>Gutters &amp; downspouts - demo &amp; install new (linear foot)</t>
  </si>
  <si>
    <t>Demo existing finishing material</t>
  </si>
  <si>
    <t>Stucco</t>
  </si>
  <si>
    <t>Wood siding</t>
  </si>
  <si>
    <t>Vinyl siding</t>
  </si>
  <si>
    <t>Fiber cement siding</t>
  </si>
  <si>
    <t>Plywood panel siding</t>
  </si>
  <si>
    <t>Patch an exterior section</t>
  </si>
  <si>
    <t>ls</t>
  </si>
  <si>
    <t>Power wash exterior finish</t>
  </si>
  <si>
    <t>Concrete block</t>
  </si>
  <si>
    <t>Stone</t>
  </si>
  <si>
    <t>Brick</t>
  </si>
  <si>
    <t>Tuckpoint brick</t>
  </si>
  <si>
    <t>Power wash exterior masonry</t>
  </si>
  <si>
    <t>Painting both exterior &amp; interior (whole property)</t>
  </si>
  <si>
    <t>Painting exterior only</t>
  </si>
  <si>
    <t>Paint trim only</t>
  </si>
  <si>
    <t>Sand &amp; refinish deck or paint deck</t>
  </si>
  <si>
    <t>Paint fence</t>
  </si>
  <si>
    <t>Paint detached garage</t>
  </si>
  <si>
    <t>Windows, vinyl, average size</t>
  </si>
  <si>
    <t>Windows, wood, restore existing wood (historical)</t>
  </si>
  <si>
    <t>Window, large bay window - remove &amp; replace</t>
  </si>
  <si>
    <t>Garage Door Only -  1 Car - 9'x7'  door, manual</t>
  </si>
  <si>
    <t>Garage Door Only - 2 Car - 16' door, manual</t>
  </si>
  <si>
    <t>Garage Door Opener Installed</t>
  </si>
  <si>
    <t>Reroof detached garage (rip &amp; replace)</t>
  </si>
  <si>
    <t>Build new detached garage</t>
  </si>
  <si>
    <t>Full landscaping makeover large lot</t>
  </si>
  <si>
    <t>Full landscaping makeover medium lot</t>
  </si>
  <si>
    <t>Full landscaping makeover small lot</t>
  </si>
  <si>
    <t>Clean up landscaping &amp; yard only</t>
  </si>
  <si>
    <t>Tree removal (per tree)</t>
  </si>
  <si>
    <t>Tree Planting (per tree)</t>
  </si>
  <si>
    <t>Demo existing concrete or asphalt</t>
  </si>
  <si>
    <t>Concrete installed for driveway/patio/sidewalk</t>
  </si>
  <si>
    <t>Asphalt installed in driveway</t>
  </si>
  <si>
    <t>Repair Estimator</t>
  </si>
  <si>
    <t xml:space="preserve">* Additional Mediator/Engineer/Pro Quotes Needed: </t>
  </si>
  <si>
    <t>Roof *</t>
  </si>
  <si>
    <t>Pool *</t>
  </si>
  <si>
    <t>Septic *</t>
  </si>
  <si>
    <t>Foundation *</t>
  </si>
  <si>
    <t>Permits *</t>
  </si>
  <si>
    <t>Termites/Abatement *</t>
  </si>
  <si>
    <t xml:space="preserve"> </t>
  </si>
  <si>
    <t>Includes: cabinets, counter-tops, backsplash, plumbing &amp; electrical work &amp; fixtures in kitchen only. Excludes: appliances, flooring, paint.</t>
  </si>
  <si>
    <t>Kitchen - (Grouped)</t>
  </si>
  <si>
    <t>Includes: Refrigerator, range, range hood, dishwasher, microwave</t>
  </si>
  <si>
    <t>Appliances - (Grouped)</t>
  </si>
  <si>
    <t>Kitchen - (By Item)</t>
  </si>
  <si>
    <t>Includes: vanity, counter-top, mirror, sink, faucet, tub, surround, shower-head &amp; faucet kit, towel bar kit fan, lighting kit, basic plumbing &amp; electrical work. Excludes flooring &amp; paint</t>
  </si>
  <si>
    <t>Bathroom - (Grouped)</t>
  </si>
  <si>
    <t>Bathroom - (By Item)</t>
  </si>
  <si>
    <t>%</t>
  </si>
  <si>
    <t>Property Address:</t>
  </si>
  <si>
    <t>Y</t>
  </si>
  <si>
    <t>ARV</t>
  </si>
  <si>
    <t>N</t>
  </si>
  <si>
    <t>Purchase+Rehab</t>
  </si>
  <si>
    <t>Date:</t>
  </si>
  <si>
    <t>Purchase Price</t>
  </si>
  <si>
    <t>Annually</t>
  </si>
  <si>
    <t>Monthly</t>
  </si>
  <si>
    <t>After Repair Value</t>
  </si>
  <si>
    <t>Property Taxes</t>
  </si>
  <si>
    <t>Current "As Is" Value</t>
  </si>
  <si>
    <t>HOA &amp; Condo Fees</t>
  </si>
  <si>
    <t>Estimated Repair Costs</t>
  </si>
  <si>
    <t>Insurance Costs</t>
  </si>
  <si>
    <t>Estimated Hold Time (months)</t>
  </si>
  <si>
    <t>Miscellaneous Holding Costs</t>
  </si>
  <si>
    <t>First Mortgage / Lien Amount</t>
  </si>
  <si>
    <t xml:space="preserve">Escrow / Attorney Fees </t>
  </si>
  <si>
    <t>First Mortgage Points</t>
  </si>
  <si>
    <t>Title Insurance / Search Costs</t>
  </si>
  <si>
    <t>First Mortgage Interest</t>
  </si>
  <si>
    <t>Miscellaneous Buying Costs</t>
  </si>
  <si>
    <t>First Mortgage Monthly Interest Only Payment</t>
  </si>
  <si>
    <t>Second Mortgage / Lien Amount</t>
  </si>
  <si>
    <t>Second Mortgage Points</t>
  </si>
  <si>
    <t>Second Mortgage Interest</t>
  </si>
  <si>
    <t>Selling Recording Fees</t>
  </si>
  <si>
    <t>Second Mortgage Monthly Interest Only Payment</t>
  </si>
  <si>
    <t>Realtor Fees</t>
  </si>
  <si>
    <t>Misc. Mortgage / Lien Amount</t>
  </si>
  <si>
    <t>Transfer &amp; Conveyance Fees</t>
  </si>
  <si>
    <t>Misc. Mortgage Points</t>
  </si>
  <si>
    <t>Home Warranty</t>
  </si>
  <si>
    <t>Misc. Mortgage Interest</t>
  </si>
  <si>
    <t>Staging Costs</t>
  </si>
  <si>
    <t>Misc. Mortgage Monthly Interest Only Payment</t>
  </si>
  <si>
    <t>Marketing Costs</t>
  </si>
  <si>
    <t>Miscellaneous Financing Costs</t>
  </si>
  <si>
    <t>Miscellaneous Selling Costs</t>
  </si>
  <si>
    <t xml:space="preserve">After Repair Value </t>
  </si>
  <si>
    <t xml:space="preserve">Assumes Sale is on or before </t>
  </si>
  <si>
    <t>Purchase + Repair Estimate Cost Per Sq. Ft</t>
  </si>
  <si>
    <t>Down Payment Required at Closing</t>
  </si>
  <si>
    <t>Total Financing Costs</t>
  </si>
  <si>
    <t>My Committed Capital</t>
  </si>
  <si>
    <t>Total Holding Costs</t>
  </si>
  <si>
    <t>My Annualized Cash on Cash Return</t>
  </si>
  <si>
    <t>Total Buying Transaction Costs</t>
  </si>
  <si>
    <t>Total Annualized Cash on Cash Return</t>
  </si>
  <si>
    <t>Total Selling Transaction Costs</t>
  </si>
  <si>
    <t>Purchase + Rehab Return on Investment (ROI)</t>
  </si>
  <si>
    <t>Address:</t>
  </si>
  <si>
    <t>Bed:</t>
  </si>
  <si>
    <t>List Price</t>
  </si>
  <si>
    <t>Bed</t>
  </si>
  <si>
    <t>Bath</t>
  </si>
  <si>
    <t>DOM</t>
  </si>
  <si>
    <t>Sources of Funds</t>
  </si>
  <si>
    <t>1st Lien Mortgage</t>
  </si>
  <si>
    <t>2nd Lien Mortgage (Seller/Private)</t>
  </si>
  <si>
    <t>Equity (Borrower's Cash)</t>
  </si>
  <si>
    <t>Amount</t>
  </si>
  <si>
    <t>Uses of Funds</t>
  </si>
  <si>
    <t>Closing Costs</t>
  </si>
  <si>
    <t>Hard Costs</t>
  </si>
  <si>
    <t>Financing</t>
  </si>
  <si>
    <t>Soft Costs (Carry Costs)</t>
  </si>
  <si>
    <t>Sources &amp; Uses</t>
  </si>
  <si>
    <t>Total Sources</t>
  </si>
  <si>
    <t>Total Uses</t>
  </si>
  <si>
    <t>Beds:</t>
  </si>
  <si>
    <t>Baths:</t>
  </si>
  <si>
    <t>Sq Ft:</t>
  </si>
  <si>
    <t>Executive Summary</t>
  </si>
  <si>
    <t>Closing Date:</t>
  </si>
  <si>
    <t>Loan Amt Requested:</t>
  </si>
  <si>
    <t>Exit Strategy:</t>
  </si>
  <si>
    <t>Term:</t>
  </si>
  <si>
    <t>Map with Comps</t>
  </si>
  <si>
    <t>Construction Budget / Property Inspection</t>
  </si>
  <si>
    <t>Deal Analyzer</t>
  </si>
  <si>
    <t>Photos - Interior/Exterior</t>
  </si>
  <si>
    <t>Attachments</t>
  </si>
  <si>
    <t>ARV:</t>
  </si>
  <si>
    <t>Vacant:</t>
  </si>
  <si>
    <t>Inspected By:</t>
  </si>
  <si>
    <t>Bath:</t>
  </si>
  <si>
    <t>Exterior Repairs</t>
  </si>
  <si>
    <t>Interior Repairs</t>
  </si>
  <si>
    <t>Mechanical Repairs</t>
  </si>
  <si>
    <t>Other Repairs</t>
  </si>
  <si>
    <t>Investment Summary</t>
  </si>
  <si>
    <t>Comparables</t>
  </si>
  <si>
    <t>Distance</t>
  </si>
  <si>
    <t>Year Built</t>
  </si>
  <si>
    <t>Sold Price</t>
  </si>
  <si>
    <t>Parking</t>
  </si>
  <si>
    <t>List Date</t>
  </si>
  <si>
    <t>Size (SF)</t>
  </si>
  <si>
    <t>Land</t>
  </si>
  <si>
    <t>Sold Date</t>
  </si>
  <si>
    <t>PSF</t>
  </si>
  <si>
    <t>Type</t>
  </si>
  <si>
    <t>Provide a summary of the property and rehab plans here for the lender to review the lending opportunity.</t>
  </si>
  <si>
    <t>New construction framing- (includes walls, floors &amp; roof)</t>
  </si>
  <si>
    <t>Interior framing changes (non load barring)</t>
  </si>
  <si>
    <t>Possible additional Inspections, Quotes or Mediation needed</t>
  </si>
  <si>
    <t>Install french drains (estimate depending on condition - L x W)</t>
  </si>
  <si>
    <t>Total Repairs</t>
  </si>
  <si>
    <t>Repairs Subtotal</t>
  </si>
  <si>
    <t>Possible add'l Inspections needed</t>
  </si>
  <si>
    <t>Roof (rip and replace) - architectural shingle</t>
  </si>
  <si>
    <t>Rollover (add a layer of shingles) - architectural shingle</t>
  </si>
  <si>
    <t>Chain-link fence</t>
  </si>
  <si>
    <t>High end home appliances</t>
  </si>
  <si>
    <t>Construction permits for addition (county)</t>
  </si>
  <si>
    <t>Install sump pump</t>
    <phoneticPr fontId="4" type="noConversion"/>
  </si>
  <si>
    <t>ea</t>
    <phoneticPr fontId="4" type="noConversion"/>
  </si>
  <si>
    <t>About the Investment Summary</t>
  </si>
  <si>
    <t>Tax Assessor Card</t>
  </si>
  <si>
    <t>* Pricing will vary based on what type of contractors you get quotes back from. Prices will also vary based on the type materials (low end/high end) you ultimately choose to install. As you start to regularly work with certain contractors you will want to update this repair estimator twice a year based on who you work with and what prices you are able to negotiate. You always want to negotiate quotes you get back and shoot for wholesale pricing.</t>
  </si>
  <si>
    <t>Misc Contingency Cost (10-20% depending on unknowns)</t>
  </si>
  <si>
    <t xml:space="preserve">Bed </t>
  </si>
  <si>
    <t>PROPERTY 1</t>
  </si>
  <si>
    <t>PROPERTY 2</t>
  </si>
  <si>
    <t>PROPERTY 3</t>
  </si>
  <si>
    <t>Size (Sqft)</t>
  </si>
  <si>
    <t>Land Size</t>
  </si>
  <si>
    <t xml:space="preserve">Year Built </t>
  </si>
  <si>
    <t xml:space="preserve">Distance </t>
  </si>
  <si>
    <t xml:space="preserve">Parking </t>
  </si>
  <si>
    <t xml:space="preserve">List Date </t>
  </si>
  <si>
    <t xml:space="preserve">List Price </t>
  </si>
  <si>
    <t xml:space="preserve">Sold Date </t>
  </si>
  <si>
    <t xml:space="preserve">Sold Price </t>
  </si>
  <si>
    <t xml:space="preserve">Price Sqft </t>
  </si>
  <si>
    <t xml:space="preserve">DOM </t>
  </si>
  <si>
    <t>PROPERTY DETAILS</t>
  </si>
  <si>
    <t xml:space="preserve">PROPERTY DESCRIPTION </t>
  </si>
  <si>
    <t>PROJECT DETAILS</t>
  </si>
  <si>
    <t>DEAL FACTORS</t>
  </si>
  <si>
    <t>BUYING COSTS</t>
  </si>
  <si>
    <t>FINANCING COSTS</t>
  </si>
  <si>
    <t>COMPARABLES</t>
  </si>
  <si>
    <t xml:space="preserve">After Repair Value:  </t>
  </si>
  <si>
    <t xml:space="preserve">"As Is" Value:  </t>
  </si>
  <si>
    <t xml:space="preserve">Purchase Price:  </t>
  </si>
  <si>
    <t xml:space="preserve">Hold Time (months):  </t>
  </si>
  <si>
    <t xml:space="preserve">Property Taxes (annually):  </t>
  </si>
  <si>
    <t xml:space="preserve">HOA &amp; Condo Fees (monthly):  </t>
  </si>
  <si>
    <t xml:space="preserve">Gas:  </t>
  </si>
  <si>
    <t xml:space="preserve">Water:  </t>
  </si>
  <si>
    <t xml:space="preserve">Electricity:  </t>
  </si>
  <si>
    <t xml:space="preserve">Miscellaneous Holding Costs:  </t>
  </si>
  <si>
    <t>Address</t>
  </si>
  <si>
    <t xml:space="preserve">Property Address:  </t>
  </si>
  <si>
    <t xml:space="preserve">Bed:  </t>
  </si>
  <si>
    <t xml:space="preserve">Bath:  </t>
  </si>
  <si>
    <t xml:space="preserve">Total Sqft:  </t>
  </si>
  <si>
    <t xml:space="preserve"># of Units:  </t>
  </si>
  <si>
    <t xml:space="preserve">Date:  </t>
  </si>
  <si>
    <t xml:space="preserve">Occupied:  </t>
  </si>
  <si>
    <t xml:space="preserve">Evaluator:  </t>
  </si>
  <si>
    <t xml:space="preserve">Closing Date:  </t>
  </si>
  <si>
    <t xml:space="preserve">Exit Strategy:  </t>
  </si>
  <si>
    <t>Deal Information</t>
  </si>
  <si>
    <t xml:space="preserve">Insurance (annually):  </t>
  </si>
  <si>
    <t>Utility Costs</t>
  </si>
  <si>
    <t xml:space="preserve">Other Utilities:  </t>
  </si>
  <si>
    <t>PROPERTY VALUES &amp; PRICING</t>
  </si>
  <si>
    <t>HOLDING COSTS</t>
  </si>
  <si>
    <t>Total Purchase &amp; Repair Cost</t>
  </si>
  <si>
    <t>Total Monthly Holding Costs</t>
  </si>
  <si>
    <t>BUYING TRANSACTION COSTS</t>
  </si>
  <si>
    <t>% of Purchase</t>
  </si>
  <si>
    <t>Total Selling Transaction Cost</t>
  </si>
  <si>
    <t>Total Buying Transaction Cost</t>
  </si>
  <si>
    <t>SELLING TRANSACTION COSTS</t>
  </si>
  <si>
    <t>% of ARV</t>
  </si>
  <si>
    <t>Click to Select How to Calculate Your Loan ==&gt;&gt;</t>
  </si>
  <si>
    <t>ESTIMATED NET PROFIT &amp; ROI SNAPSHOT</t>
  </si>
  <si>
    <t>ESTIMATED NET PROFIT</t>
  </si>
  <si>
    <t>TOTAL COSTS RETURN ON INVESTMENT (ROI)</t>
  </si>
  <si>
    <t>PURCHASE &amp; DEAL ANALYSIS</t>
  </si>
  <si>
    <t>POTENTIAL RETURN &amp; PROFIT ANALYSIS</t>
  </si>
  <si>
    <t>Property 1</t>
  </si>
  <si>
    <t>Property 2</t>
  </si>
  <si>
    <t>Property 3</t>
  </si>
  <si>
    <t>Open load bearing/structural wall (per 8' span)</t>
  </si>
  <si>
    <t>Remove popcorn ceilings</t>
  </si>
  <si>
    <t>After Repair Value (ARV)</t>
  </si>
  <si>
    <t>SECTION TOTALS</t>
  </si>
  <si>
    <t>Interior Framing Changes</t>
  </si>
  <si>
    <t>Data Tables for Repair Estimator Formulas</t>
  </si>
  <si>
    <t>Sq Ft</t>
  </si>
  <si>
    <t>Note</t>
  </si>
  <si>
    <t>This table is used to calculate the cost of framing changes based on the sqft entered by the user.  The larger the sqft, the less per sqft it costs so this is a vlookup table used for the formula</t>
  </si>
  <si>
    <t>This sheet contains data used in formulas throughout this document.  Editing or Deleting parts of this sheet may change or break formulas on other tabs.  Make changes at your own risk.</t>
  </si>
  <si>
    <t>psf</t>
  </si>
  <si>
    <t>About the Repair Estimator</t>
  </si>
  <si>
    <t>$3 - $9</t>
  </si>
  <si>
    <t xml:space="preserve">Extra </t>
  </si>
  <si>
    <r>
      <rPr>
        <b/>
        <sz val="7"/>
        <color rgb="FF000000"/>
        <rFont val="Calibri"/>
        <family val="2"/>
        <scheme val="minor"/>
      </rPr>
      <t>Note</t>
    </r>
    <r>
      <rPr>
        <sz val="7"/>
        <color rgb="FF000000"/>
        <rFont val="Calibri"/>
        <family val="2"/>
        <scheme val="minor"/>
      </rPr>
      <t xml:space="preserve">: Anything that is not on the sheet already </t>
    </r>
  </si>
  <si>
    <t xml:space="preserve">This is a 3 bed house located in a great area of the market. Perfect for the first time home buyer. Needs some renovations. </t>
  </si>
  <si>
    <t>31611 saddle Ridge rd Lake Elsinor</t>
  </si>
  <si>
    <t>sale</t>
  </si>
  <si>
    <t>Rehab</t>
  </si>
  <si>
    <t xml:space="preserve"> 31650 HIDDEN CANYON RD</t>
  </si>
  <si>
    <t>31669 CANYON ESTATES DR</t>
  </si>
  <si>
    <t>31707 INDIAN SPRING RD</t>
  </si>
</sst>
</file>

<file path=xl/styles.xml><?xml version="1.0" encoding="utf-8"?>
<styleSheet xmlns="http://schemas.openxmlformats.org/spreadsheetml/2006/main" xmlns:mc="http://schemas.openxmlformats.org/markup-compatibility/2006" xmlns:x14ac="http://schemas.microsoft.com/office/spreadsheetml/2009/9/ac" mc:Ignorable="x14ac">
  <numFmts count="25">
    <numFmt numFmtId="7" formatCode="&quot;$&quot;#,##0.00_);\(&quot;$&quot;#,##0.00\)"/>
    <numFmt numFmtId="8" formatCode="&quot;$&quot;#,##0.00_);[Red]\(&quot;$&quot;#,##0.00\)"/>
    <numFmt numFmtId="44" formatCode="_(&quot;$&quot;* #,##0.00_);_(&quot;$&quot;* \(#,##0.00\);_(&quot;$&quot;* &quot;-&quot;??_);_(@_)"/>
    <numFmt numFmtId="43" formatCode="_(* #,##0.00_);_(* \(#,##0.00\);_(* &quot;-&quot;??_);_(@_)"/>
    <numFmt numFmtId="164" formatCode="&quot;$&quot;#,##0.00"/>
    <numFmt numFmtId="165" formatCode="&quot;$&quot;#,##0"/>
    <numFmt numFmtId="166" formatCode="[$-409]mmmm\ d\,\ yyyy;@"/>
    <numFmt numFmtId="167" formatCode="&quot;£&quot;#,##0;\-&quot;£&quot;#,##0"/>
    <numFmt numFmtId="168" formatCode="#,##0.00;\-#,##0.00;&quot;-&quot;"/>
    <numFmt numFmtId="169" formatCode="#,##0%;\-#,##0%;&quot;- &quot;"/>
    <numFmt numFmtId="170" formatCode="#,##0.0%;\-#,##0.0%;&quot;- &quot;"/>
    <numFmt numFmtId="171" formatCode="#,##0.00%;\-#,##0.00%;&quot;- &quot;"/>
    <numFmt numFmtId="172" formatCode="#,##0;\-#,##0;&quot;-&quot;"/>
    <numFmt numFmtId="173" formatCode="#,##0.0;\-#,##0.0;&quot;-&quot;"/>
    <numFmt numFmtId="174" formatCode="0.000_)"/>
    <numFmt numFmtId="175" formatCode="0.00_)"/>
    <numFmt numFmtId="176" formatCode="[$-F800]dddd\,\ mmmm\ dd\,\ yyyy"/>
    <numFmt numFmtId="177" formatCode="0%;\(0%\)"/>
    <numFmt numFmtId="178" formatCode="\ \ @"/>
    <numFmt numFmtId="179" formatCode="\ \ \ \ @"/>
    <numFmt numFmtId="180" formatCode="_-* #,##0_-;\-* #,##0_-;_-* &quot;-&quot;_-;_-@_-"/>
    <numFmt numFmtId="181" formatCode="_-* #,##0.00_-;\-* #,##0.00_-;_-* &quot;-&quot;??_-;_-@_-"/>
    <numFmt numFmtId="182" formatCode="0.0%"/>
    <numFmt numFmtId="183" formatCode="m/d/yy;@"/>
    <numFmt numFmtId="184" formatCode="_(&quot;$&quot;* #,##0_);_(&quot;$&quot;* \(#,##0\);_(&quot;$&quot;* &quot;-&quot;??_);_(@_)"/>
  </numFmts>
  <fonts count="82">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8"/>
      <name val="Calibri"/>
      <family val="2"/>
      <scheme val="minor"/>
    </font>
    <font>
      <b/>
      <sz val="16"/>
      <color theme="1"/>
      <name val="Calibri"/>
      <family val="2"/>
      <scheme val="minor"/>
    </font>
    <font>
      <sz val="10"/>
      <color theme="1"/>
      <name val="Calibri"/>
      <family val="2"/>
      <scheme val="minor"/>
    </font>
    <font>
      <b/>
      <sz val="10"/>
      <color theme="1"/>
      <name val="Calibri"/>
      <family val="2"/>
      <scheme val="minor"/>
    </font>
    <font>
      <sz val="9"/>
      <color theme="1"/>
      <name val="Calibri"/>
      <family val="2"/>
      <scheme val="minor"/>
    </font>
    <font>
      <sz val="10"/>
      <color indexed="8"/>
      <name val="Calibri"/>
      <family val="2"/>
    </font>
    <font>
      <b/>
      <sz val="10"/>
      <color indexed="8"/>
      <name val="Calibri"/>
      <family val="2"/>
    </font>
    <font>
      <b/>
      <sz val="28"/>
      <color theme="1"/>
      <name val="Calibri"/>
      <family val="2"/>
      <scheme val="minor"/>
    </font>
    <font>
      <sz val="11"/>
      <color rgb="FF000000"/>
      <name val="Calibri"/>
      <family val="2"/>
      <scheme val="minor"/>
    </font>
    <font>
      <sz val="11"/>
      <color theme="1"/>
      <name val="Calibri"/>
      <family val="2"/>
      <scheme val="minor"/>
    </font>
    <font>
      <sz val="7"/>
      <color theme="1"/>
      <name val="Calibri"/>
      <family val="2"/>
      <scheme val="minor"/>
    </font>
    <font>
      <sz val="7"/>
      <color rgb="FF000000"/>
      <name val="Calibri"/>
      <family val="2"/>
      <scheme val="minor"/>
    </font>
    <font>
      <sz val="6"/>
      <color theme="1"/>
      <name val="Calibri"/>
      <family val="2"/>
      <scheme val="minor"/>
    </font>
    <font>
      <b/>
      <sz val="14"/>
      <color theme="1"/>
      <name val="Calibri"/>
      <family val="2"/>
      <scheme val="minor"/>
    </font>
    <font>
      <sz val="10"/>
      <name val="Arial"/>
      <family val="2"/>
    </font>
    <font>
      <sz val="8"/>
      <name val="Arial"/>
      <family val="2"/>
    </font>
    <font>
      <sz val="9"/>
      <name val="Arial"/>
      <family val="2"/>
    </font>
    <font>
      <b/>
      <sz val="12"/>
      <name val="Arial"/>
      <family val="2"/>
    </font>
    <font>
      <sz val="9"/>
      <color indexed="81"/>
      <name val="Arial"/>
      <family val="2"/>
    </font>
    <font>
      <b/>
      <u/>
      <sz val="9"/>
      <color indexed="81"/>
      <name val="Arial"/>
      <family val="2"/>
    </font>
    <font>
      <b/>
      <sz val="9"/>
      <color indexed="81"/>
      <name val="Arial"/>
      <family val="2"/>
    </font>
    <font>
      <sz val="9"/>
      <color indexed="10"/>
      <name val="Arial"/>
      <family val="2"/>
    </font>
    <font>
      <b/>
      <u/>
      <sz val="9"/>
      <color indexed="81"/>
      <name val="Tahoma"/>
      <family val="2"/>
    </font>
    <font>
      <b/>
      <sz val="9"/>
      <color indexed="81"/>
      <name val="Tahoma"/>
      <family val="2"/>
    </font>
    <font>
      <sz val="9"/>
      <color indexed="10"/>
      <name val="Tahoma"/>
      <family val="2"/>
    </font>
    <font>
      <sz val="10"/>
      <color indexed="8"/>
      <name val="Arial"/>
      <family val="2"/>
    </font>
    <font>
      <sz val="11"/>
      <name val="Times"/>
      <family val="1"/>
    </font>
    <font>
      <sz val="10"/>
      <color indexed="12"/>
      <name val="Arial"/>
      <family val="2"/>
    </font>
    <font>
      <u/>
      <sz val="8"/>
      <color indexed="12"/>
      <name val="Arial"/>
      <family val="2"/>
    </font>
    <font>
      <u/>
      <sz val="10"/>
      <color indexed="12"/>
      <name val="Verdana"/>
      <family val="2"/>
    </font>
    <font>
      <sz val="10"/>
      <color indexed="14"/>
      <name val="Arial"/>
      <family val="2"/>
    </font>
    <font>
      <b/>
      <i/>
      <sz val="16"/>
      <name val="Helvetica"/>
      <family val="2"/>
    </font>
    <font>
      <sz val="11"/>
      <color indexed="8"/>
      <name val="Calibri"/>
      <family val="2"/>
    </font>
    <font>
      <sz val="12"/>
      <color indexed="8"/>
      <name val="Calibri"/>
      <family val="2"/>
    </font>
    <font>
      <sz val="9"/>
      <color indexed="8"/>
      <name val="Calibri"/>
      <family val="2"/>
    </font>
    <font>
      <sz val="10"/>
      <color indexed="10"/>
      <name val="Arial"/>
      <family val="2"/>
    </font>
    <font>
      <u/>
      <sz val="8.4"/>
      <color indexed="12"/>
      <name val="Arial"/>
      <family val="2"/>
    </font>
    <font>
      <sz val="14"/>
      <color theme="1"/>
      <name val="Calibri"/>
      <family val="2"/>
      <scheme val="minor"/>
    </font>
    <font>
      <b/>
      <sz val="10"/>
      <name val="Calibri"/>
      <family val="2"/>
      <scheme val="minor"/>
    </font>
    <font>
      <sz val="10"/>
      <name val="Calibri"/>
      <family val="2"/>
      <scheme val="minor"/>
    </font>
    <font>
      <sz val="9"/>
      <color indexed="81"/>
      <name val="Calibri"/>
      <family val="2"/>
    </font>
    <font>
      <b/>
      <sz val="10"/>
      <name val="Arial"/>
      <family val="2"/>
    </font>
    <font>
      <b/>
      <sz val="8"/>
      <name val="Arial"/>
      <family val="2"/>
    </font>
    <font>
      <b/>
      <sz val="8"/>
      <color theme="1"/>
      <name val="Calibri"/>
      <family val="2"/>
      <scheme val="minor"/>
    </font>
    <font>
      <b/>
      <sz val="7"/>
      <color rgb="FF000000"/>
      <name val="Calibri"/>
      <family val="2"/>
      <scheme val="minor"/>
    </font>
    <font>
      <b/>
      <sz val="9"/>
      <color theme="1"/>
      <name val="Calibri"/>
      <family val="2"/>
      <scheme val="minor"/>
    </font>
    <font>
      <sz val="8"/>
      <color theme="1"/>
      <name val="Calibri"/>
      <family val="2"/>
      <scheme val="minor"/>
    </font>
    <font>
      <b/>
      <sz val="12"/>
      <color theme="0"/>
      <name val="Calibri"/>
      <family val="2"/>
      <scheme val="minor"/>
    </font>
    <font>
      <b/>
      <u/>
      <sz val="10"/>
      <name val="Calibri"/>
      <family val="2"/>
      <scheme val="minor"/>
    </font>
    <font>
      <b/>
      <sz val="26"/>
      <name val="Calibri (Body)"/>
    </font>
    <font>
      <sz val="12"/>
      <name val="Calibri"/>
      <family val="2"/>
      <scheme val="minor"/>
    </font>
    <font>
      <b/>
      <sz val="12"/>
      <name val="Calibri"/>
      <family val="2"/>
      <scheme val="minor"/>
    </font>
    <font>
      <b/>
      <sz val="11"/>
      <name val="Calibri"/>
      <family val="2"/>
      <scheme val="minor"/>
    </font>
    <font>
      <b/>
      <sz val="26"/>
      <color theme="1"/>
      <name val="Calibri"/>
      <family val="2"/>
      <scheme val="minor"/>
    </font>
    <font>
      <sz val="26"/>
      <color theme="1"/>
      <name val="Calibri"/>
      <family val="2"/>
      <scheme val="minor"/>
    </font>
    <font>
      <b/>
      <sz val="10"/>
      <color indexed="81"/>
      <name val="Calibri"/>
      <family val="2"/>
    </font>
    <font>
      <b/>
      <sz val="14"/>
      <name val="Calibri"/>
      <family val="2"/>
      <scheme val="minor"/>
    </font>
    <font>
      <sz val="13"/>
      <color theme="1"/>
      <name val="Calibri"/>
      <family val="2"/>
      <scheme val="minor"/>
    </font>
    <font>
      <sz val="13"/>
      <name val="Calibri"/>
      <family val="2"/>
      <scheme val="minor"/>
    </font>
    <font>
      <b/>
      <sz val="10"/>
      <name val="Calibri"/>
      <family val="2"/>
    </font>
    <font>
      <b/>
      <sz val="12"/>
      <name val="Calibri"/>
      <family val="2"/>
    </font>
    <font>
      <sz val="12"/>
      <name val="Calibri"/>
      <family val="2"/>
    </font>
    <font>
      <b/>
      <sz val="14"/>
      <name val="Calibri"/>
      <family val="2"/>
    </font>
    <font>
      <b/>
      <sz val="16"/>
      <name val="Calibri"/>
      <family val="2"/>
    </font>
    <font>
      <b/>
      <sz val="24"/>
      <name val="Calibri"/>
      <family val="2"/>
    </font>
    <font>
      <b/>
      <sz val="12"/>
      <color theme="0" tint="-4.9989318521683403E-2"/>
      <name val="Calibri"/>
      <family val="2"/>
    </font>
    <font>
      <b/>
      <sz val="16"/>
      <color theme="0" tint="-4.9989318521683403E-2"/>
      <name val="Calibri"/>
      <family val="2"/>
    </font>
    <font>
      <sz val="16"/>
      <name val="Calibri"/>
      <family val="2"/>
    </font>
    <font>
      <b/>
      <sz val="28"/>
      <name val="Calibri"/>
      <family val="2"/>
    </font>
    <font>
      <sz val="28"/>
      <name val="Calibri"/>
      <family val="2"/>
    </font>
    <font>
      <b/>
      <sz val="36"/>
      <name val="Calibri"/>
      <family val="2"/>
    </font>
    <font>
      <b/>
      <u/>
      <sz val="12"/>
      <name val="Calibri"/>
      <family val="2"/>
    </font>
    <font>
      <b/>
      <sz val="18"/>
      <color theme="1"/>
      <name val="Calibri"/>
      <family val="2"/>
      <scheme val="minor"/>
    </font>
    <font>
      <sz val="10"/>
      <color indexed="81"/>
      <name val="Calibri"/>
      <family val="2"/>
    </font>
    <font>
      <sz val="8"/>
      <color indexed="81"/>
      <name val="Calibri"/>
      <family val="2"/>
    </font>
    <font>
      <b/>
      <sz val="18"/>
      <name val="Calibri"/>
      <family val="2"/>
    </font>
    <font>
      <sz val="12"/>
      <color rgb="FF000000"/>
      <name val="Calibri"/>
      <family val="2"/>
      <scheme val="minor"/>
    </font>
    <font>
      <sz val="8"/>
      <color rgb="FF000000"/>
      <name val="Arial"/>
      <family val="2"/>
    </font>
  </fonts>
  <fills count="11">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indexed="17"/>
        <bgColor indexed="64"/>
      </patternFill>
    </fill>
    <fill>
      <patternFill patternType="solid">
        <fgColor rgb="FFFFFFFF"/>
        <bgColor rgb="FF000000"/>
      </patternFill>
    </fill>
    <fill>
      <patternFill patternType="solid">
        <fgColor theme="0" tint="-0.14999847407452621"/>
        <bgColor indexed="64"/>
      </patternFill>
    </fill>
    <fill>
      <patternFill patternType="solid">
        <fgColor rgb="FFFFFFCC"/>
        <bgColor indexed="64"/>
      </patternFill>
    </fill>
    <fill>
      <patternFill patternType="solid">
        <fgColor rgb="FF295AAA"/>
        <bgColor indexed="64"/>
      </patternFill>
    </fill>
    <fill>
      <patternFill patternType="solid">
        <fgColor rgb="FFFFC000"/>
        <bgColor indexed="64"/>
      </patternFill>
    </fill>
    <fill>
      <patternFill patternType="solid">
        <fgColor rgb="FFFFFFFF"/>
        <bgColor indexed="64"/>
      </patternFill>
    </fill>
  </fills>
  <borders count="118">
    <border>
      <left/>
      <right/>
      <top/>
      <bottom/>
      <diagonal/>
    </border>
    <border>
      <left/>
      <right/>
      <top/>
      <bottom style="thin">
        <color theme="0" tint="-0.34998626667073579"/>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right style="thin">
        <color theme="0" tint="-0.499984740745262"/>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top/>
      <bottom style="thin">
        <color theme="0" tint="-0.499984740745262"/>
      </bottom>
      <diagonal/>
    </border>
    <border>
      <left/>
      <right style="thin">
        <color theme="0" tint="-0.499984740745262"/>
      </right>
      <top style="thick">
        <color theme="0" tint="-0.499984740745262"/>
      </top>
      <bottom style="thin">
        <color theme="0" tint="-0.499984740745262"/>
      </bottom>
      <diagonal/>
    </border>
    <border>
      <left style="thin">
        <color theme="0" tint="-0.499984740745262"/>
      </left>
      <right style="thin">
        <color theme="0" tint="-0.499984740745262"/>
      </right>
      <top style="thick">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ck">
        <color theme="0" tint="-0.499984740745262"/>
      </bottom>
      <diagonal/>
    </border>
    <border>
      <left style="thin">
        <color theme="0" tint="-0.499984740745262"/>
      </left>
      <right/>
      <top style="thin">
        <color theme="0" tint="-0.499984740745262"/>
      </top>
      <bottom style="thin">
        <color theme="0" tint="-0.499984740745262"/>
      </bottom>
      <diagonal/>
    </border>
    <border>
      <left/>
      <right/>
      <top style="medium">
        <color auto="1"/>
      </top>
      <bottom style="medium">
        <color auto="1"/>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theme="0" tint="-0.499984740745262"/>
      </left>
      <right/>
      <top/>
      <bottom/>
      <diagonal/>
    </border>
    <border>
      <left/>
      <right/>
      <top style="thin">
        <color auto="1"/>
      </top>
      <bottom style="thin">
        <color auto="1"/>
      </bottom>
      <diagonal/>
    </border>
    <border>
      <left/>
      <right style="thin">
        <color theme="0" tint="-0.499984740745262"/>
      </right>
      <top/>
      <bottom/>
      <diagonal/>
    </border>
    <border>
      <left style="thin">
        <color theme="0" tint="-0.499984740745262"/>
      </left>
      <right/>
      <top style="thin">
        <color theme="0" tint="-0.499984740745262"/>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style="thick">
        <color theme="0" tint="-0.499984740745262"/>
      </top>
      <bottom/>
      <diagonal/>
    </border>
    <border>
      <left/>
      <right style="thin">
        <color theme="0" tint="-0.499984740745262"/>
      </right>
      <top style="thick">
        <color theme="0" tint="-0.499984740745262"/>
      </top>
      <bottom/>
      <diagonal/>
    </border>
    <border>
      <left style="thin">
        <color theme="0" tint="-0.499984740745262"/>
      </left>
      <right/>
      <top style="thick">
        <color theme="0" tint="-0.499984740745262"/>
      </top>
      <bottom style="thin">
        <color theme="0" tint="-0.499984740745262"/>
      </bottom>
      <diagonal/>
    </border>
    <border>
      <left/>
      <right/>
      <top style="thick">
        <color theme="0" tint="-0.499984740745262"/>
      </top>
      <bottom style="thin">
        <color theme="0" tint="-0.499984740745262"/>
      </bottom>
      <diagonal/>
    </border>
    <border>
      <left style="thin">
        <color theme="0" tint="-0.499984740745262"/>
      </left>
      <right/>
      <top/>
      <bottom style="thick">
        <color theme="0" tint="-0.499984740745262"/>
      </bottom>
      <diagonal/>
    </border>
    <border>
      <left/>
      <right style="thin">
        <color theme="0" tint="-0.499984740745262"/>
      </right>
      <top/>
      <bottom style="thick">
        <color theme="0" tint="-0.499984740745262"/>
      </bottom>
      <diagonal/>
    </border>
    <border>
      <left style="thin">
        <color theme="0" tint="-0.499984740745262"/>
      </left>
      <right/>
      <top style="thin">
        <color theme="0" tint="-0.499984740745262"/>
      </top>
      <bottom style="thick">
        <color theme="0" tint="-0.499984740745262"/>
      </bottom>
      <diagonal/>
    </border>
    <border>
      <left/>
      <right/>
      <top style="thin">
        <color theme="0" tint="-0.499984740745262"/>
      </top>
      <bottom style="thick">
        <color theme="0" tint="-0.499984740745262"/>
      </bottom>
      <diagonal/>
    </border>
    <border>
      <left/>
      <right style="thin">
        <color theme="0" tint="-0.499984740745262"/>
      </right>
      <top style="thin">
        <color theme="0" tint="-0.499984740745262"/>
      </top>
      <bottom style="thick">
        <color theme="0" tint="-0.499984740745262"/>
      </bottom>
      <diagonal/>
    </border>
    <border>
      <left/>
      <right/>
      <top style="thin">
        <color theme="0" tint="-0.34998626667073579"/>
      </top>
      <bottom style="thin">
        <color theme="0" tint="-0.34998626667073579"/>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bottom style="thin">
        <color auto="1"/>
      </bottom>
      <diagonal/>
    </border>
    <border>
      <left style="thin">
        <color rgb="FF808080"/>
      </left>
      <right/>
      <top/>
      <bottom/>
      <diagonal/>
    </border>
    <border>
      <left style="thin">
        <color rgb="FF808080"/>
      </left>
      <right/>
      <top/>
      <bottom style="thin">
        <color theme="0" tint="-0.499984740745262"/>
      </bottom>
      <diagonal/>
    </border>
    <border>
      <left style="medium">
        <color theme="0" tint="-0.499984740745262"/>
      </left>
      <right/>
      <top style="thin">
        <color theme="0" tint="-0.499984740745262"/>
      </top>
      <bottom style="medium">
        <color theme="0" tint="-0.499984740745262"/>
      </bottom>
      <diagonal/>
    </border>
    <border>
      <left/>
      <right style="medium">
        <color theme="0" tint="-0.499984740745262"/>
      </right>
      <top style="thin">
        <color theme="0" tint="-0.499984740745262"/>
      </top>
      <bottom style="medium">
        <color theme="0" tint="-0.499984740745262"/>
      </bottom>
      <diagonal/>
    </border>
    <border>
      <left style="thick">
        <color theme="0" tint="-0.499984740745262"/>
      </left>
      <right/>
      <top/>
      <bottom/>
      <diagonal/>
    </border>
    <border>
      <left style="thick">
        <color theme="0" tint="-0.499984740745262"/>
      </left>
      <right/>
      <top style="thick">
        <color theme="0" tint="-0.499984740745262"/>
      </top>
      <bottom/>
      <diagonal/>
    </border>
    <border>
      <left/>
      <right/>
      <top style="thick">
        <color theme="0" tint="-0.499984740745262"/>
      </top>
      <bottom/>
      <diagonal/>
    </border>
    <border>
      <left/>
      <right style="thick">
        <color theme="0" tint="-0.499984740745262"/>
      </right>
      <top style="thick">
        <color theme="0" tint="-0.499984740745262"/>
      </top>
      <bottom/>
      <diagonal/>
    </border>
    <border>
      <left/>
      <right style="thick">
        <color theme="0" tint="-0.499984740745262"/>
      </right>
      <top/>
      <bottom/>
      <diagonal/>
    </border>
    <border>
      <left style="thick">
        <color theme="0" tint="-0.499984740745262"/>
      </left>
      <right/>
      <top/>
      <bottom style="thick">
        <color theme="0" tint="-0.499984740745262"/>
      </bottom>
      <diagonal/>
    </border>
    <border>
      <left/>
      <right/>
      <top/>
      <bottom style="thick">
        <color theme="0" tint="-0.499984740745262"/>
      </bottom>
      <diagonal/>
    </border>
    <border>
      <left/>
      <right style="thick">
        <color theme="0" tint="-0.499984740745262"/>
      </right>
      <top/>
      <bottom style="thick">
        <color theme="0" tint="-0.499984740745262"/>
      </bottom>
      <diagonal/>
    </border>
    <border>
      <left style="medium">
        <color theme="0" tint="-0.499984740745262"/>
      </left>
      <right/>
      <top style="medium">
        <color theme="0" tint="-0.499984740745262"/>
      </top>
      <bottom/>
      <diagonal/>
    </border>
    <border>
      <left/>
      <right/>
      <top style="medium">
        <color theme="0" tint="-0.499984740745262"/>
      </top>
      <bottom/>
      <diagonal/>
    </border>
    <border>
      <left/>
      <right style="medium">
        <color theme="0" tint="-0.499984740745262"/>
      </right>
      <top style="medium">
        <color theme="0" tint="-0.499984740745262"/>
      </top>
      <bottom/>
      <diagonal/>
    </border>
    <border>
      <left style="medium">
        <color theme="0" tint="-0.499984740745262"/>
      </left>
      <right/>
      <top style="thin">
        <color theme="0" tint="-0.34998626667073579"/>
      </top>
      <bottom style="thin">
        <color theme="0" tint="-0.34998626667073579"/>
      </bottom>
      <diagonal/>
    </border>
    <border>
      <left/>
      <right style="medium">
        <color theme="0" tint="-0.499984740745262"/>
      </right>
      <top/>
      <bottom/>
      <diagonal/>
    </border>
    <border>
      <left style="medium">
        <color theme="0" tint="-0.499984740745262"/>
      </left>
      <right/>
      <top style="thin">
        <color theme="0" tint="-0.34998626667073579"/>
      </top>
      <bottom style="medium">
        <color theme="0" tint="-0.499984740745262"/>
      </bottom>
      <diagonal/>
    </border>
    <border>
      <left/>
      <right/>
      <top style="thin">
        <color theme="0" tint="-0.34998626667073579"/>
      </top>
      <bottom style="medium">
        <color theme="0" tint="-0.499984740745262"/>
      </bottom>
      <diagonal/>
    </border>
    <border>
      <left/>
      <right/>
      <top/>
      <bottom style="medium">
        <color theme="0" tint="-0.499984740745262"/>
      </bottom>
      <diagonal/>
    </border>
    <border>
      <left/>
      <right style="medium">
        <color theme="0" tint="-0.499984740745262"/>
      </right>
      <top/>
      <bottom style="medium">
        <color theme="0" tint="-0.499984740745262"/>
      </bottom>
      <diagonal/>
    </border>
    <border>
      <left style="medium">
        <color theme="0" tint="-0.499984740745262"/>
      </left>
      <right style="medium">
        <color theme="0" tint="-0.499984740745262"/>
      </right>
      <top/>
      <bottom/>
      <diagonal/>
    </border>
    <border>
      <left style="medium">
        <color theme="0" tint="-0.499984740745262"/>
      </left>
      <right/>
      <top/>
      <bottom/>
      <diagonal/>
    </border>
    <border>
      <left style="medium">
        <color theme="0" tint="-0.499984740745262"/>
      </left>
      <right/>
      <top/>
      <bottom style="medium">
        <color theme="0" tint="-0.499984740745262"/>
      </bottom>
      <diagonal/>
    </border>
    <border>
      <left style="medium">
        <color theme="0" tint="-0.499984740745262"/>
      </left>
      <right/>
      <top style="medium">
        <color theme="0" tint="-0.499984740745262"/>
      </top>
      <bottom style="thin">
        <color theme="0" tint="-0.34998626667073579"/>
      </bottom>
      <diagonal/>
    </border>
    <border>
      <left/>
      <right/>
      <top style="medium">
        <color theme="0" tint="-0.499984740745262"/>
      </top>
      <bottom style="thin">
        <color theme="0" tint="-0.34998626667073579"/>
      </bottom>
      <diagonal/>
    </border>
    <border>
      <left/>
      <right style="medium">
        <color theme="0" tint="-0.499984740745262"/>
      </right>
      <top style="medium">
        <color theme="0" tint="-0.499984740745262"/>
      </top>
      <bottom style="thin">
        <color theme="0" tint="-0.34998626667073579"/>
      </bottom>
      <diagonal/>
    </border>
    <border>
      <left style="medium">
        <color theme="0" tint="-0.499984740745262"/>
      </left>
      <right/>
      <top style="medium">
        <color theme="0" tint="-0.499984740745262"/>
      </top>
      <bottom style="medium">
        <color theme="0" tint="-0.499984740745262"/>
      </bottom>
      <diagonal/>
    </border>
    <border>
      <left/>
      <right/>
      <top style="medium">
        <color theme="0" tint="-0.499984740745262"/>
      </top>
      <bottom style="medium">
        <color theme="0" tint="-0.499984740745262"/>
      </bottom>
      <diagonal/>
    </border>
    <border>
      <left/>
      <right style="medium">
        <color theme="0" tint="-0.499984740745262"/>
      </right>
      <top style="medium">
        <color theme="0" tint="-0.499984740745262"/>
      </top>
      <bottom style="medium">
        <color theme="0" tint="-0.499984740745262"/>
      </bottom>
      <diagonal/>
    </border>
    <border>
      <left/>
      <right style="medium">
        <color theme="0" tint="-0.499984740745262"/>
      </right>
      <top style="thin">
        <color theme="0" tint="-0.34998626667073579"/>
      </top>
      <bottom style="thin">
        <color theme="0" tint="-0.34998626667073579"/>
      </bottom>
      <diagonal/>
    </border>
    <border>
      <left/>
      <right style="medium">
        <color theme="0" tint="-0.499984740745262"/>
      </right>
      <top style="thin">
        <color theme="0" tint="-0.34998626667073579"/>
      </top>
      <bottom style="medium">
        <color theme="0" tint="-0.499984740745262"/>
      </bottom>
      <diagonal/>
    </border>
    <border>
      <left style="medium">
        <color theme="0" tint="-0.499984740745262"/>
      </left>
      <right/>
      <top style="medium">
        <color theme="0" tint="-0.499984740745262"/>
      </top>
      <bottom style="thin">
        <color theme="0" tint="-0.499984740745262"/>
      </bottom>
      <diagonal/>
    </border>
    <border>
      <left/>
      <right/>
      <top style="medium">
        <color theme="0" tint="-0.499984740745262"/>
      </top>
      <bottom style="thin">
        <color theme="0" tint="-0.499984740745262"/>
      </bottom>
      <diagonal/>
    </border>
    <border>
      <left/>
      <right style="medium">
        <color theme="0" tint="-0.499984740745262"/>
      </right>
      <top style="medium">
        <color theme="0" tint="-0.499984740745262"/>
      </top>
      <bottom style="thin">
        <color theme="0" tint="-0.499984740745262"/>
      </bottom>
      <diagonal/>
    </border>
    <border>
      <left style="medium">
        <color theme="0" tint="-0.499984740745262"/>
      </left>
      <right/>
      <top style="thin">
        <color theme="0" tint="-0.499984740745262"/>
      </top>
      <bottom style="thin">
        <color theme="0" tint="-0.499984740745262"/>
      </bottom>
      <diagonal/>
    </border>
    <border>
      <left/>
      <right style="medium">
        <color theme="0" tint="-0.499984740745262"/>
      </right>
      <top style="thin">
        <color theme="0" tint="-0.499984740745262"/>
      </top>
      <bottom style="thin">
        <color theme="0" tint="-0.499984740745262"/>
      </bottom>
      <diagonal/>
    </border>
    <border>
      <left/>
      <right/>
      <top style="thin">
        <color theme="0" tint="-0.499984740745262"/>
      </top>
      <bottom style="medium">
        <color theme="0" tint="-0.499984740745262"/>
      </bottom>
      <diagonal/>
    </border>
    <border>
      <left style="medium">
        <color theme="0" tint="-0.499984740745262"/>
      </left>
      <right style="medium">
        <color theme="0" tint="-0.499984740745262"/>
      </right>
      <top style="medium">
        <color theme="0" tint="-0.499984740745262"/>
      </top>
      <bottom/>
      <diagonal/>
    </border>
    <border>
      <left style="medium">
        <color theme="0" tint="-0.499984740745262"/>
      </left>
      <right style="medium">
        <color theme="0" tint="-0.499984740745262"/>
      </right>
      <top/>
      <bottom style="medium">
        <color theme="0" tint="-0.499984740745262"/>
      </bottom>
      <diagonal/>
    </border>
    <border>
      <left style="thin">
        <color auto="1"/>
      </left>
      <right style="thin">
        <color auto="1"/>
      </right>
      <top style="medium">
        <color theme="0" tint="-0.499984740745262"/>
      </top>
      <bottom style="medium">
        <color theme="0" tint="-0.499984740745262"/>
      </bottom>
      <diagonal/>
    </border>
    <border>
      <left style="medium">
        <color theme="0" tint="-0.499984740745262"/>
      </left>
      <right/>
      <top style="medium">
        <color theme="0" tint="-0.499984740745262"/>
      </top>
      <bottom style="thin">
        <color theme="0" tint="-0.24994659260841701"/>
      </bottom>
      <diagonal/>
    </border>
    <border>
      <left/>
      <right style="medium">
        <color theme="0" tint="-0.499984740745262"/>
      </right>
      <top style="medium">
        <color theme="0" tint="-0.499984740745262"/>
      </top>
      <bottom style="thin">
        <color theme="0" tint="-0.24994659260841701"/>
      </bottom>
      <diagonal/>
    </border>
    <border>
      <left style="medium">
        <color theme="0" tint="-0.499984740745262"/>
      </left>
      <right/>
      <top style="thin">
        <color theme="0" tint="-0.24994659260841701"/>
      </top>
      <bottom style="thin">
        <color theme="0" tint="-0.24994659260841701"/>
      </bottom>
      <diagonal/>
    </border>
    <border>
      <left/>
      <right style="medium">
        <color theme="0" tint="-0.499984740745262"/>
      </right>
      <top style="thin">
        <color theme="0" tint="-0.24994659260841701"/>
      </top>
      <bottom style="thin">
        <color theme="0" tint="-0.24994659260841701"/>
      </bottom>
      <diagonal/>
    </border>
    <border>
      <left style="medium">
        <color theme="0" tint="-0.499984740745262"/>
      </left>
      <right/>
      <top style="thin">
        <color theme="0" tint="-0.24994659260841701"/>
      </top>
      <bottom style="medium">
        <color theme="0" tint="-0.499984740745262"/>
      </bottom>
      <diagonal/>
    </border>
    <border>
      <left/>
      <right style="medium">
        <color theme="0" tint="-0.499984740745262"/>
      </right>
      <top style="thin">
        <color theme="0" tint="-0.24994659260841701"/>
      </top>
      <bottom style="medium">
        <color theme="0" tint="-0.499984740745262"/>
      </bottom>
      <diagonal/>
    </border>
    <border>
      <left/>
      <right/>
      <top style="medium">
        <color theme="0" tint="-0.499984740745262"/>
      </top>
      <bottom style="thin">
        <color theme="0" tint="-0.24994659260841701"/>
      </bottom>
      <diagonal/>
    </border>
    <border>
      <left/>
      <right/>
      <top style="thin">
        <color theme="0" tint="-0.24994659260841701"/>
      </top>
      <bottom style="thin">
        <color theme="0" tint="-0.24994659260841701"/>
      </bottom>
      <diagonal/>
    </border>
    <border>
      <left/>
      <right/>
      <top style="thin">
        <color theme="0" tint="-0.24994659260841701"/>
      </top>
      <bottom style="medium">
        <color theme="0" tint="-0.499984740745262"/>
      </bottom>
      <diagonal/>
    </border>
    <border>
      <left style="thick">
        <color theme="0" tint="-0.499984740745262"/>
      </left>
      <right style="thin">
        <color auto="1"/>
      </right>
      <top style="medium">
        <color theme="0" tint="-0.499984740745262"/>
      </top>
      <bottom style="medium">
        <color theme="0" tint="-0.499984740745262"/>
      </bottom>
      <diagonal/>
    </border>
    <border>
      <left style="thin">
        <color auto="1"/>
      </left>
      <right style="thick">
        <color theme="0" tint="-0.499984740745262"/>
      </right>
      <top style="medium">
        <color theme="0" tint="-0.499984740745262"/>
      </top>
      <bottom style="medium">
        <color theme="0" tint="-0.499984740745262"/>
      </bottom>
      <diagonal/>
    </border>
    <border>
      <left style="medium">
        <color theme="0" tint="-0.499984740745262"/>
      </left>
      <right style="medium">
        <color theme="1"/>
      </right>
      <top style="medium">
        <color theme="0" tint="-0.499984740745262"/>
      </top>
      <bottom style="medium">
        <color theme="1"/>
      </bottom>
      <diagonal/>
    </border>
    <border>
      <left style="medium">
        <color theme="0" tint="-0.499984740745262"/>
      </left>
      <right/>
      <top/>
      <bottom style="thick">
        <color theme="0" tint="-0.499984740745262"/>
      </bottom>
      <diagonal/>
    </border>
    <border>
      <left/>
      <right style="medium">
        <color theme="0" tint="-0.499984740745262"/>
      </right>
      <top/>
      <bottom style="thick">
        <color theme="0" tint="-0.499984740745262"/>
      </bottom>
      <diagonal/>
    </border>
    <border>
      <left/>
      <right style="medium">
        <color theme="0" tint="-0.499984740745262"/>
      </right>
      <top/>
      <bottom style="thin">
        <color auto="1"/>
      </bottom>
      <diagonal/>
    </border>
    <border>
      <left style="medium">
        <color theme="0" tint="-0.499984740745262"/>
      </left>
      <right style="thin">
        <color theme="0" tint="-0.499984740745262"/>
      </right>
      <top style="medium">
        <color theme="0" tint="-0.499984740745262"/>
      </top>
      <bottom style="thin">
        <color theme="0" tint="-0.499984740745262"/>
      </bottom>
      <diagonal/>
    </border>
    <border>
      <left style="thin">
        <color theme="0" tint="-0.499984740745262"/>
      </left>
      <right style="thin">
        <color theme="0" tint="-0.499984740745262"/>
      </right>
      <top style="medium">
        <color theme="0" tint="-0.499984740745262"/>
      </top>
      <bottom style="thin">
        <color theme="0" tint="-0.499984740745262"/>
      </bottom>
      <diagonal/>
    </border>
    <border>
      <left style="thin">
        <color theme="0" tint="-0.499984740745262"/>
      </left>
      <right/>
      <top style="medium">
        <color theme="0" tint="-0.499984740745262"/>
      </top>
      <bottom style="thin">
        <color theme="0" tint="-0.499984740745262"/>
      </bottom>
      <diagonal/>
    </border>
    <border>
      <left/>
      <right style="thin">
        <color theme="0" tint="-0.499984740745262"/>
      </right>
      <top style="medium">
        <color theme="0" tint="-0.499984740745262"/>
      </top>
      <bottom style="thin">
        <color theme="0" tint="-0.499984740745262"/>
      </bottom>
      <diagonal/>
    </border>
    <border>
      <left style="thin">
        <color theme="0" tint="-0.499984740745262"/>
      </left>
      <right style="medium">
        <color theme="0" tint="-0.499984740745262"/>
      </right>
      <top style="medium">
        <color theme="0" tint="-0.499984740745262"/>
      </top>
      <bottom style="thin">
        <color theme="0" tint="-0.499984740745262"/>
      </bottom>
      <diagonal/>
    </border>
    <border>
      <left style="thin">
        <color theme="0" tint="-0.499984740745262"/>
      </left>
      <right style="medium">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top style="thin">
        <color theme="0" tint="-0.499984740745262"/>
      </top>
      <bottom style="medium">
        <color theme="0" tint="-0.499984740745262"/>
      </bottom>
      <diagonal/>
    </border>
    <border>
      <left/>
      <right style="thin">
        <color theme="0" tint="-0.499984740745262"/>
      </right>
      <top style="thin">
        <color theme="0" tint="-0.499984740745262"/>
      </top>
      <bottom style="medium">
        <color theme="0" tint="-0.499984740745262"/>
      </bottom>
      <diagonal/>
    </border>
    <border>
      <left style="thin">
        <color theme="0" tint="-0.499984740745262"/>
      </left>
      <right style="medium">
        <color theme="0" tint="-0.499984740745262"/>
      </right>
      <top style="thin">
        <color theme="0" tint="-0.499984740745262"/>
      </top>
      <bottom style="medium">
        <color theme="0" tint="-0.499984740745262"/>
      </bottom>
      <diagonal/>
    </border>
    <border>
      <left style="medium">
        <color theme="0" tint="-0.499984740745262"/>
      </left>
      <right/>
      <top style="thin">
        <color theme="0" tint="-0.499984740745262"/>
      </top>
      <bottom/>
      <diagonal/>
    </border>
    <border>
      <left/>
      <right style="thin">
        <color theme="0" tint="-0.499984740745262"/>
      </right>
      <top/>
      <bottom style="medium">
        <color theme="0" tint="-0.499984740745262"/>
      </bottom>
      <diagonal/>
    </border>
    <border>
      <left style="thin">
        <color theme="0" tint="-0.499984740745262"/>
      </left>
      <right style="thin">
        <color theme="0" tint="-0.499984740745262"/>
      </right>
      <top/>
      <bottom style="thin">
        <color theme="0" tint="-0.499984740745262"/>
      </bottom>
      <diagonal/>
    </border>
    <border>
      <left style="medium">
        <color theme="0" tint="-0.34998626667073579"/>
      </left>
      <right/>
      <top style="medium">
        <color theme="0" tint="-0.34998626667073579"/>
      </top>
      <bottom style="medium">
        <color theme="0" tint="-0.34998626667073579"/>
      </bottom>
      <diagonal/>
    </border>
    <border>
      <left/>
      <right/>
      <top style="medium">
        <color theme="0" tint="-0.34998626667073579"/>
      </top>
      <bottom style="medium">
        <color theme="0" tint="-0.34998626667073579"/>
      </bottom>
      <diagonal/>
    </border>
    <border>
      <left/>
      <right style="medium">
        <color theme="0" tint="-0.34998626667073579"/>
      </right>
      <top style="medium">
        <color theme="0" tint="-0.34998626667073579"/>
      </top>
      <bottom style="medium">
        <color theme="0" tint="-0.34998626667073579"/>
      </bottom>
      <diagonal/>
    </border>
    <border>
      <left style="medium">
        <color theme="0" tint="-0.34998626667073579"/>
      </left>
      <right/>
      <top/>
      <bottom/>
      <diagonal/>
    </border>
    <border>
      <left/>
      <right style="medium">
        <color theme="0" tint="-0.34998626667073579"/>
      </right>
      <top/>
      <bottom/>
      <diagonal/>
    </border>
    <border>
      <left style="medium">
        <color theme="0" tint="-0.34998626667073579"/>
      </left>
      <right/>
      <top/>
      <bottom style="medium">
        <color theme="0" tint="-0.34998626667073579"/>
      </bottom>
      <diagonal/>
    </border>
    <border>
      <left/>
      <right style="medium">
        <color theme="0" tint="-0.34998626667073579"/>
      </right>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right/>
      <top/>
      <bottom style="medium">
        <color theme="0" tint="-0.34998626667073579"/>
      </bottom>
      <diagonal/>
    </border>
    <border>
      <left style="thin">
        <color theme="0" tint="-0.499984740745262"/>
      </left>
      <right/>
      <top style="thin">
        <color auto="1"/>
      </top>
      <bottom style="thin">
        <color auto="1"/>
      </bottom>
      <diagonal/>
    </border>
  </borders>
  <cellStyleXfs count="52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8" fillId="0" borderId="0"/>
    <xf numFmtId="43" fontId="18" fillId="0" borderId="0" applyFont="0" applyFill="0" applyBorder="0" applyAlignment="0" applyProtection="0"/>
    <xf numFmtId="9" fontId="18" fillId="0" borderId="0" applyFont="0" applyFill="0" applyBorder="0" applyAlignment="0" applyProtection="0"/>
    <xf numFmtId="44" fontId="18" fillId="0" borderId="0" applyFont="0" applyFill="0" applyBorder="0" applyAlignment="0" applyProtection="0"/>
    <xf numFmtId="0" fontId="18" fillId="0" borderId="0"/>
    <xf numFmtId="167" fontId="18" fillId="0" borderId="0" applyFill="0" applyBorder="0" applyAlignment="0"/>
    <xf numFmtId="168" fontId="29" fillId="0" borderId="0" applyFill="0" applyBorder="0" applyAlignment="0"/>
    <xf numFmtId="169" fontId="29" fillId="0" borderId="0" applyFill="0" applyBorder="0" applyAlignment="0"/>
    <xf numFmtId="170" fontId="29" fillId="0" borderId="0" applyFill="0" applyBorder="0" applyAlignment="0"/>
    <xf numFmtId="171" fontId="29" fillId="0" borderId="0" applyFill="0" applyBorder="0" applyAlignment="0"/>
    <xf numFmtId="172" fontId="29" fillId="0" borderId="0" applyFill="0" applyBorder="0" applyAlignment="0"/>
    <xf numFmtId="173" fontId="29" fillId="0" borderId="0" applyFill="0" applyBorder="0" applyAlignment="0"/>
    <xf numFmtId="168" fontId="29" fillId="0" borderId="0" applyFill="0" applyBorder="0" applyAlignment="0"/>
    <xf numFmtId="174" fontId="30" fillId="0" borderId="0"/>
    <xf numFmtId="174" fontId="30" fillId="0" borderId="0"/>
    <xf numFmtId="174" fontId="30" fillId="0" borderId="0"/>
    <xf numFmtId="174" fontId="30" fillId="0" borderId="0"/>
    <xf numFmtId="174" fontId="30" fillId="0" borderId="0"/>
    <xf numFmtId="174" fontId="30" fillId="0" borderId="0"/>
    <xf numFmtId="174" fontId="30" fillId="0" borderId="0"/>
    <xf numFmtId="174" fontId="30" fillId="0" borderId="0"/>
    <xf numFmtId="172" fontId="18" fillId="0" borderId="0" applyFont="0" applyFill="0" applyBorder="0" applyAlignment="0" applyProtection="0"/>
    <xf numFmtId="168" fontId="18" fillId="0" borderId="0" applyFont="0" applyFill="0" applyBorder="0" applyAlignment="0" applyProtection="0"/>
    <xf numFmtId="14" fontId="29" fillId="0" borderId="0" applyFill="0" applyBorder="0" applyAlignment="0"/>
    <xf numFmtId="172" fontId="31" fillId="0" borderId="0" applyFill="0" applyBorder="0" applyAlignment="0"/>
    <xf numFmtId="168" fontId="31" fillId="0" borderId="0" applyFill="0" applyBorder="0" applyAlignment="0"/>
    <xf numFmtId="172" fontId="31" fillId="0" borderId="0" applyFill="0" applyBorder="0" applyAlignment="0"/>
    <xf numFmtId="173" fontId="31" fillId="0" borderId="0" applyFill="0" applyBorder="0" applyAlignment="0"/>
    <xf numFmtId="168" fontId="31" fillId="0" borderId="0" applyFill="0" applyBorder="0" applyAlignment="0"/>
    <xf numFmtId="0" fontId="21" fillId="0" borderId="11" applyNumberFormat="0" applyAlignment="0" applyProtection="0">
      <alignment horizontal="left" vertical="center"/>
    </xf>
    <xf numFmtId="0" fontId="21" fillId="0" borderId="15">
      <alignment horizontal="left" vertical="center"/>
    </xf>
    <xf numFmtId="0" fontId="32" fillId="0" borderId="0" applyNumberFormat="0" applyFill="0" applyBorder="0" applyAlignment="0" applyProtection="0">
      <alignment vertical="top"/>
      <protection locked="0"/>
    </xf>
    <xf numFmtId="0" fontId="32" fillId="0" borderId="0" applyNumberFormat="0" applyFill="0" applyBorder="0" applyAlignment="0" applyProtection="0">
      <alignment vertical="top"/>
      <protection locked="0"/>
    </xf>
    <xf numFmtId="0" fontId="32"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172" fontId="34" fillId="0" borderId="0" applyFill="0" applyBorder="0" applyAlignment="0"/>
    <xf numFmtId="168" fontId="34" fillId="0" borderId="0" applyFill="0" applyBorder="0" applyAlignment="0"/>
    <xf numFmtId="172" fontId="34" fillId="0" borderId="0" applyFill="0" applyBorder="0" applyAlignment="0"/>
    <xf numFmtId="173" fontId="34" fillId="0" borderId="0" applyFill="0" applyBorder="0" applyAlignment="0"/>
    <xf numFmtId="168" fontId="34" fillId="0" borderId="0" applyFill="0" applyBorder="0" applyAlignment="0"/>
    <xf numFmtId="175" fontId="35" fillId="0" borderId="0"/>
    <xf numFmtId="0" fontId="36" fillId="0" borderId="0"/>
    <xf numFmtId="0" fontId="18" fillId="0" borderId="0"/>
    <xf numFmtId="0" fontId="37" fillId="0" borderId="0"/>
    <xf numFmtId="0" fontId="19" fillId="0" borderId="0"/>
    <xf numFmtId="0" fontId="18" fillId="0" borderId="0"/>
    <xf numFmtId="0" fontId="9" fillId="0" borderId="0"/>
    <xf numFmtId="0" fontId="18" fillId="0" borderId="0" applyNumberFormat="0" applyFont="0" applyFill="0" applyBorder="0" applyAlignment="0" applyProtection="0"/>
    <xf numFmtId="0" fontId="38" fillId="0" borderId="0"/>
    <xf numFmtId="0" fontId="18" fillId="0" borderId="0"/>
    <xf numFmtId="176" fontId="36" fillId="0" borderId="0"/>
    <xf numFmtId="171" fontId="18" fillId="0" borderId="0" applyFont="0" applyFill="0" applyBorder="0" applyAlignment="0" applyProtection="0"/>
    <xf numFmtId="177"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172" fontId="39" fillId="0" borderId="0" applyFill="0" applyBorder="0" applyAlignment="0"/>
    <xf numFmtId="168" fontId="39" fillId="0" borderId="0" applyFill="0" applyBorder="0" applyAlignment="0"/>
    <xf numFmtId="172" fontId="39" fillId="0" borderId="0" applyFill="0" applyBorder="0" applyAlignment="0"/>
    <xf numFmtId="173" fontId="39" fillId="0" borderId="0" applyFill="0" applyBorder="0" applyAlignment="0"/>
    <xf numFmtId="168" fontId="39" fillId="0" borderId="0" applyFill="0" applyBorder="0" applyAlignment="0"/>
    <xf numFmtId="0" fontId="20" fillId="0" borderId="0" applyBorder="0"/>
    <xf numFmtId="0" fontId="29" fillId="0" borderId="0">
      <alignment vertical="top"/>
    </xf>
    <xf numFmtId="49" fontId="29" fillId="0" borderId="0" applyFill="0" applyBorder="0" applyAlignment="0"/>
    <xf numFmtId="178" fontId="29" fillId="0" borderId="0" applyFill="0" applyBorder="0" applyAlignment="0"/>
    <xf numFmtId="179" fontId="29" fillId="0" borderId="0" applyFill="0" applyBorder="0" applyAlignment="0"/>
    <xf numFmtId="180" fontId="18" fillId="0" borderId="0" applyFont="0" applyFill="0" applyBorder="0" applyAlignment="0" applyProtection="0"/>
    <xf numFmtId="181" fontId="18" fillId="0" borderId="0" applyFont="0" applyFill="0" applyBorder="0" applyAlignment="0" applyProtection="0"/>
    <xf numFmtId="0" fontId="40" fillId="0" borderId="0" applyNumberFormat="0" applyFill="0" applyBorder="0" applyAlignment="0" applyProtection="0">
      <alignment vertical="top"/>
      <protection locked="0"/>
    </xf>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652">
    <xf numFmtId="0" fontId="0" fillId="0" borderId="0" xfId="0"/>
    <xf numFmtId="0" fontId="11" fillId="2" borderId="0" xfId="0" applyFont="1" applyFill="1" applyBorder="1" applyAlignment="1" applyProtection="1">
      <alignment vertical="center"/>
      <protection locked="0"/>
    </xf>
    <xf numFmtId="0" fontId="0" fillId="2" borderId="0" xfId="0" applyFill="1" applyBorder="1" applyProtection="1">
      <protection locked="0"/>
    </xf>
    <xf numFmtId="0" fontId="0" fillId="0" borderId="0" xfId="0" applyBorder="1" applyProtection="1">
      <protection locked="0"/>
    </xf>
    <xf numFmtId="0" fontId="6" fillId="2" borderId="0" xfId="0" applyFont="1" applyFill="1" applyBorder="1" applyAlignment="1" applyProtection="1">
      <alignment horizontal="right"/>
      <protection locked="0"/>
    </xf>
    <xf numFmtId="0" fontId="0" fillId="2" borderId="0" xfId="0" applyFill="1" applyBorder="1" applyAlignment="1" applyProtection="1">
      <alignment horizontal="left"/>
      <protection locked="0"/>
    </xf>
    <xf numFmtId="0" fontId="0" fillId="2" borderId="0" xfId="0" applyFill="1" applyBorder="1" applyAlignment="1" applyProtection="1">
      <protection locked="0"/>
    </xf>
    <xf numFmtId="0" fontId="0" fillId="2" borderId="0" xfId="0" applyFill="1" applyBorder="1" applyAlignment="1" applyProtection="1">
      <alignment horizontal="right"/>
      <protection locked="0"/>
    </xf>
    <xf numFmtId="0" fontId="6" fillId="0" borderId="0" xfId="0" applyFont="1" applyBorder="1" applyProtection="1">
      <protection locked="0"/>
    </xf>
    <xf numFmtId="0" fontId="0" fillId="2" borderId="0" xfId="0" applyFill="1" applyBorder="1" applyAlignment="1" applyProtection="1">
      <alignment vertical="center"/>
      <protection locked="0"/>
    </xf>
    <xf numFmtId="0" fontId="0" fillId="0" borderId="0" xfId="0" applyBorder="1" applyAlignment="1" applyProtection="1">
      <alignment vertical="center"/>
      <protection locked="0"/>
    </xf>
    <xf numFmtId="0" fontId="6" fillId="2" borderId="0" xfId="0" applyFont="1" applyFill="1" applyBorder="1" applyAlignment="1" applyProtection="1">
      <alignment vertical="center"/>
      <protection locked="0"/>
    </xf>
    <xf numFmtId="0" fontId="6" fillId="0" borderId="0" xfId="0" applyFont="1" applyBorder="1" applyAlignment="1" applyProtection="1">
      <alignment vertical="center"/>
      <protection locked="0"/>
    </xf>
    <xf numFmtId="0" fontId="6" fillId="2" borderId="0" xfId="0" applyFont="1" applyFill="1" applyBorder="1" applyProtection="1">
      <protection locked="0"/>
    </xf>
    <xf numFmtId="0" fontId="7" fillId="2" borderId="0" xfId="0" applyFont="1" applyFill="1" applyBorder="1" applyAlignment="1" applyProtection="1">
      <alignment horizontal="right"/>
      <protection locked="0"/>
    </xf>
    <xf numFmtId="0" fontId="6" fillId="2" borderId="2" xfId="0" applyFont="1" applyFill="1" applyBorder="1" applyAlignment="1" applyProtection="1">
      <alignment horizontal="center"/>
      <protection locked="0"/>
    </xf>
    <xf numFmtId="0" fontId="6" fillId="0" borderId="0" xfId="0" applyFont="1" applyFill="1" applyBorder="1" applyProtection="1">
      <protection locked="0"/>
    </xf>
    <xf numFmtId="0" fontId="0" fillId="0" borderId="0" xfId="0" applyFill="1" applyBorder="1" applyProtection="1">
      <protection locked="0"/>
    </xf>
    <xf numFmtId="0" fontId="6" fillId="0" borderId="0" xfId="0" applyFont="1" applyFill="1" applyBorder="1" applyAlignment="1" applyProtection="1">
      <alignment vertical="center"/>
      <protection locked="0"/>
    </xf>
    <xf numFmtId="0" fontId="15" fillId="0" borderId="0" xfId="0" applyFont="1" applyFill="1" applyBorder="1" applyAlignment="1" applyProtection="1">
      <alignment vertical="top" wrapText="1"/>
      <protection locked="0"/>
    </xf>
    <xf numFmtId="0" fontId="14" fillId="0" borderId="0" xfId="0" applyFont="1" applyFill="1" applyBorder="1" applyAlignment="1" applyProtection="1">
      <alignment wrapText="1"/>
      <protection locked="0"/>
    </xf>
    <xf numFmtId="0" fontId="0" fillId="0" borderId="0" xfId="0" applyProtection="1">
      <protection locked="0"/>
    </xf>
    <xf numFmtId="0" fontId="6" fillId="0" borderId="0" xfId="0" applyFont="1" applyProtection="1">
      <protection locked="0"/>
    </xf>
    <xf numFmtId="0" fontId="6" fillId="0" borderId="2" xfId="0" applyFont="1" applyBorder="1" applyProtection="1">
      <protection locked="0"/>
    </xf>
    <xf numFmtId="8" fontId="6" fillId="2" borderId="2" xfId="0" applyNumberFormat="1" applyFont="1" applyFill="1" applyBorder="1" applyProtection="1">
      <protection locked="0"/>
    </xf>
    <xf numFmtId="0" fontId="6" fillId="0" borderId="0" xfId="0" applyFont="1" applyFill="1" applyProtection="1">
      <protection locked="0"/>
    </xf>
    <xf numFmtId="0" fontId="0" fillId="0" borderId="0" xfId="0" applyFont="1" applyFill="1" applyBorder="1" applyAlignment="1" applyProtection="1">
      <alignment horizontal="left"/>
      <protection locked="0"/>
    </xf>
    <xf numFmtId="165" fontId="1" fillId="0" borderId="0" xfId="0" applyNumberFormat="1" applyFont="1" applyFill="1" applyBorder="1" applyAlignment="1" applyProtection="1">
      <alignment horizontal="left"/>
      <protection locked="0"/>
    </xf>
    <xf numFmtId="0" fontId="0" fillId="0" borderId="2" xfId="0" applyBorder="1" applyProtection="1">
      <protection locked="0"/>
    </xf>
    <xf numFmtId="0" fontId="6" fillId="0" borderId="2" xfId="0" applyFont="1" applyBorder="1" applyAlignment="1" applyProtection="1">
      <alignment vertical="center"/>
      <protection locked="0"/>
    </xf>
    <xf numFmtId="0" fontId="6" fillId="0" borderId="0" xfId="0" applyFont="1" applyAlignment="1" applyProtection="1">
      <alignment vertical="center"/>
      <protection locked="0"/>
    </xf>
    <xf numFmtId="0" fontId="1" fillId="2" borderId="0" xfId="0" applyFont="1" applyFill="1" applyBorder="1" applyProtection="1">
      <protection locked="0"/>
    </xf>
    <xf numFmtId="165" fontId="0" fillId="2" borderId="0" xfId="0" applyNumberFormat="1" applyFill="1" applyBorder="1" applyProtection="1">
      <protection locked="0"/>
    </xf>
    <xf numFmtId="0" fontId="6" fillId="0" borderId="3" xfId="0" applyFont="1" applyBorder="1" applyProtection="1">
      <protection locked="0"/>
    </xf>
    <xf numFmtId="0" fontId="6" fillId="2" borderId="3" xfId="0" applyFont="1" applyFill="1" applyBorder="1" applyAlignment="1" applyProtection="1">
      <alignment horizontal="center"/>
      <protection locked="0"/>
    </xf>
    <xf numFmtId="8" fontId="6" fillId="2" borderId="3" xfId="0" applyNumberFormat="1" applyFont="1" applyFill="1" applyBorder="1" applyProtection="1">
      <protection locked="0"/>
    </xf>
    <xf numFmtId="0" fontId="6" fillId="0" borderId="8" xfId="0" applyFont="1" applyBorder="1" applyProtection="1">
      <protection locked="0"/>
    </xf>
    <xf numFmtId="0" fontId="6" fillId="2" borderId="8" xfId="0" applyFont="1" applyFill="1" applyBorder="1" applyAlignment="1" applyProtection="1">
      <alignment horizontal="center"/>
      <protection locked="0"/>
    </xf>
    <xf numFmtId="8" fontId="6" fillId="2" borderId="8" xfId="0" applyNumberFormat="1" applyFont="1" applyFill="1" applyBorder="1" applyProtection="1">
      <protection locked="0"/>
    </xf>
    <xf numFmtId="0" fontId="6" fillId="0" borderId="9" xfId="0" applyFont="1" applyBorder="1" applyProtection="1">
      <protection locked="0"/>
    </xf>
    <xf numFmtId="0" fontId="6" fillId="2" borderId="9" xfId="0" applyFont="1" applyFill="1" applyBorder="1" applyAlignment="1" applyProtection="1">
      <alignment horizontal="center"/>
      <protection locked="0"/>
    </xf>
    <xf numFmtId="8" fontId="6" fillId="2" borderId="9" xfId="0" applyNumberFormat="1" applyFont="1" applyFill="1" applyBorder="1" applyProtection="1">
      <protection locked="0"/>
    </xf>
    <xf numFmtId="0" fontId="6" fillId="0" borderId="10" xfId="0" applyFont="1" applyBorder="1" applyProtection="1">
      <protection locked="0"/>
    </xf>
    <xf numFmtId="0" fontId="6" fillId="2" borderId="5" xfId="0" applyFont="1" applyFill="1" applyBorder="1" applyAlignment="1" applyProtection="1">
      <alignment horizontal="center"/>
      <protection locked="0"/>
    </xf>
    <xf numFmtId="0" fontId="9" fillId="2" borderId="2" xfId="0" applyFont="1" applyFill="1" applyBorder="1" applyAlignment="1" applyProtection="1">
      <alignment horizontal="center"/>
      <protection locked="0"/>
    </xf>
    <xf numFmtId="0" fontId="7" fillId="2" borderId="0" xfId="0" applyFont="1" applyFill="1" applyBorder="1" applyProtection="1">
      <protection locked="0"/>
    </xf>
    <xf numFmtId="0" fontId="6" fillId="2" borderId="0" xfId="0" applyFont="1" applyFill="1" applyProtection="1">
      <protection locked="0"/>
    </xf>
    <xf numFmtId="8" fontId="17" fillId="2" borderId="0" xfId="0" applyNumberFormat="1" applyFont="1" applyFill="1" applyBorder="1" applyAlignment="1" applyProtection="1">
      <alignment horizontal="right" vertical="center"/>
      <protection locked="0"/>
    </xf>
    <xf numFmtId="0" fontId="5" fillId="2" borderId="0" xfId="0" applyFont="1" applyFill="1" applyBorder="1" applyAlignment="1" applyProtection="1">
      <protection locked="0"/>
    </xf>
    <xf numFmtId="0" fontId="0" fillId="0" borderId="14" xfId="0" applyBorder="1" applyProtection="1">
      <protection locked="0"/>
    </xf>
    <xf numFmtId="0" fontId="45" fillId="0" borderId="0" xfId="67" applyFont="1" applyBorder="1"/>
    <xf numFmtId="0" fontId="19" fillId="0" borderId="0" xfId="67" applyFont="1" applyBorder="1" applyAlignment="1">
      <alignment wrapText="1" shrinkToFit="1"/>
    </xf>
    <xf numFmtId="0" fontId="45" fillId="0" borderId="0" xfId="67" applyFont="1" applyBorder="1" applyAlignment="1"/>
    <xf numFmtId="166" fontId="45" fillId="0" borderId="0" xfId="67" applyNumberFormat="1" applyFont="1" applyBorder="1" applyAlignment="1">
      <alignment horizontal="left"/>
    </xf>
    <xf numFmtId="44" fontId="45" fillId="0" borderId="0" xfId="70" applyFont="1" applyBorder="1" applyAlignment="1"/>
    <xf numFmtId="165" fontId="45" fillId="0" borderId="0" xfId="67" applyNumberFormat="1" applyFont="1" applyBorder="1" applyAlignment="1"/>
    <xf numFmtId="184" fontId="19" fillId="0" borderId="0" xfId="67" applyNumberFormat="1" applyFont="1" applyBorder="1" applyAlignment="1">
      <alignment wrapText="1" shrinkToFit="1"/>
    </xf>
    <xf numFmtId="10" fontId="45" fillId="0" borderId="0" xfId="67" applyNumberFormat="1" applyFont="1" applyBorder="1" applyAlignment="1">
      <alignment horizontal="left"/>
    </xf>
    <xf numFmtId="9" fontId="45" fillId="0" borderId="0" xfId="69" applyFont="1" applyBorder="1" applyAlignment="1"/>
    <xf numFmtId="10" fontId="45" fillId="0" borderId="0" xfId="67" applyNumberFormat="1" applyFont="1" applyBorder="1" applyAlignment="1"/>
    <xf numFmtId="10" fontId="46" fillId="0" borderId="0" xfId="67" applyNumberFormat="1" applyFont="1" applyBorder="1" applyAlignment="1">
      <alignment wrapText="1"/>
    </xf>
    <xf numFmtId="0" fontId="46" fillId="0" borderId="0" xfId="67" applyFont="1" applyBorder="1" applyAlignment="1">
      <alignment horizontal="left" wrapText="1"/>
    </xf>
    <xf numFmtId="0" fontId="45" fillId="0" borderId="0" xfId="67" applyFont="1" applyBorder="1" applyAlignment="1">
      <alignment horizontal="left"/>
    </xf>
    <xf numFmtId="9" fontId="45" fillId="0" borderId="0" xfId="67" applyNumberFormat="1" applyFont="1" applyBorder="1" applyAlignment="1">
      <alignment horizontal="left"/>
    </xf>
    <xf numFmtId="183" fontId="41" fillId="2" borderId="6" xfId="0" applyNumberFormat="1" applyFont="1" applyFill="1" applyBorder="1" applyAlignment="1" applyProtection="1">
      <alignment horizontal="left"/>
      <protection locked="0"/>
    </xf>
    <xf numFmtId="0" fontId="6" fillId="2" borderId="0" xfId="0" applyFont="1" applyFill="1" applyBorder="1" applyAlignment="1" applyProtection="1">
      <alignment horizontal="left"/>
      <protection locked="0"/>
    </xf>
    <xf numFmtId="0" fontId="6" fillId="0" borderId="18" xfId="0" applyFont="1" applyBorder="1" applyProtection="1">
      <protection locked="0"/>
    </xf>
    <xf numFmtId="0" fontId="6" fillId="2" borderId="10" xfId="0" applyFont="1" applyFill="1" applyBorder="1" applyProtection="1">
      <protection locked="0"/>
    </xf>
    <xf numFmtId="0" fontId="6" fillId="2" borderId="5" xfId="0" applyFont="1" applyFill="1" applyBorder="1" applyProtection="1">
      <protection locked="0"/>
    </xf>
    <xf numFmtId="0" fontId="6" fillId="2" borderId="4" xfId="0" applyFont="1" applyFill="1" applyBorder="1" applyProtection="1">
      <protection locked="0"/>
    </xf>
    <xf numFmtId="0" fontId="7" fillId="2" borderId="14" xfId="0" applyFont="1" applyFill="1" applyBorder="1" applyProtection="1">
      <protection locked="0"/>
    </xf>
    <xf numFmtId="0" fontId="7" fillId="2" borderId="16" xfId="0" applyFont="1" applyFill="1" applyBorder="1" applyProtection="1">
      <protection locked="0"/>
    </xf>
    <xf numFmtId="0" fontId="7" fillId="2" borderId="12" xfId="0" applyFont="1" applyFill="1" applyBorder="1" applyProtection="1">
      <protection locked="0"/>
    </xf>
    <xf numFmtId="0" fontId="7" fillId="2" borderId="13" xfId="0" applyFont="1" applyFill="1" applyBorder="1" applyProtection="1">
      <protection locked="0"/>
    </xf>
    <xf numFmtId="0" fontId="7" fillId="2" borderId="17" xfId="0" applyFont="1" applyFill="1" applyBorder="1" applyProtection="1">
      <protection locked="0"/>
    </xf>
    <xf numFmtId="0" fontId="7" fillId="2" borderId="19" xfId="0" applyFont="1" applyFill="1" applyBorder="1" applyProtection="1">
      <protection locked="0"/>
    </xf>
    <xf numFmtId="0" fontId="14" fillId="2" borderId="14" xfId="0" applyFont="1" applyFill="1" applyBorder="1" applyAlignment="1" applyProtection="1">
      <alignment horizontal="left" vertical="top" wrapText="1"/>
      <protection locked="0"/>
    </xf>
    <xf numFmtId="0" fontId="14" fillId="2" borderId="16" xfId="0" applyFont="1" applyFill="1" applyBorder="1" applyAlignment="1" applyProtection="1">
      <alignment horizontal="left" vertical="top" wrapText="1"/>
      <protection locked="0"/>
    </xf>
    <xf numFmtId="0" fontId="6" fillId="2" borderId="18" xfId="0" applyFont="1" applyFill="1" applyBorder="1" applyProtection="1">
      <protection locked="0"/>
    </xf>
    <xf numFmtId="3" fontId="41" fillId="2" borderId="6" xfId="0" applyNumberFormat="1" applyFont="1" applyFill="1" applyBorder="1" applyAlignment="1" applyProtection="1">
      <alignment horizontal="center"/>
    </xf>
    <xf numFmtId="0" fontId="0" fillId="0" borderId="0" xfId="0" applyFill="1" applyProtection="1">
      <protection locked="0"/>
    </xf>
    <xf numFmtId="0" fontId="6" fillId="2" borderId="0" xfId="0" applyFont="1" applyFill="1" applyBorder="1" applyAlignment="1" applyProtection="1">
      <alignment horizontal="right"/>
    </xf>
    <xf numFmtId="0" fontId="5" fillId="6" borderId="0" xfId="0" applyFont="1" applyFill="1" applyBorder="1" applyAlignment="1" applyProtection="1">
      <alignment vertical="center"/>
      <protection locked="0"/>
    </xf>
    <xf numFmtId="0" fontId="0" fillId="6" borderId="0" xfId="0" applyFill="1" applyProtection="1">
      <protection locked="0"/>
    </xf>
    <xf numFmtId="0" fontId="0" fillId="0" borderId="0" xfId="0" applyFill="1" applyBorder="1" applyAlignment="1" applyProtection="1">
      <alignment vertical="center"/>
      <protection locked="0"/>
    </xf>
    <xf numFmtId="0" fontId="0" fillId="0" borderId="0" xfId="0" applyBorder="1" applyAlignment="1" applyProtection="1">
      <alignment vertical="top"/>
      <protection locked="0"/>
    </xf>
    <xf numFmtId="0" fontId="0" fillId="0" borderId="0" xfId="0" applyFill="1" applyBorder="1" applyAlignment="1" applyProtection="1">
      <alignment vertical="top"/>
      <protection locked="0"/>
    </xf>
    <xf numFmtId="0" fontId="12" fillId="0" borderId="0" xfId="0" applyFont="1" applyFill="1" applyBorder="1" applyAlignment="1" applyProtection="1">
      <alignment horizontal="center" vertical="center" wrapText="1"/>
      <protection locked="0"/>
    </xf>
    <xf numFmtId="0" fontId="13" fillId="0" borderId="0" xfId="0" applyFont="1" applyFill="1" applyBorder="1" applyAlignment="1" applyProtection="1">
      <alignment horizontal="center" vertical="center"/>
      <protection locked="0"/>
    </xf>
    <xf numFmtId="0" fontId="12" fillId="0" borderId="0" xfId="0" applyFont="1" applyFill="1" applyBorder="1" applyAlignment="1" applyProtection="1">
      <alignment horizontal="left" vertical="center" wrapText="1"/>
      <protection locked="0"/>
    </xf>
    <xf numFmtId="0" fontId="7" fillId="0" borderId="0" xfId="0" applyFont="1" applyFill="1" applyProtection="1">
      <protection locked="0"/>
    </xf>
    <xf numFmtId="0" fontId="12" fillId="0" borderId="0" xfId="0" applyFont="1" applyBorder="1" applyAlignment="1" applyProtection="1">
      <alignment horizontal="center" vertical="center" wrapText="1"/>
      <protection locked="0"/>
    </xf>
    <xf numFmtId="0" fontId="0" fillId="2" borderId="17" xfId="0" applyFill="1" applyBorder="1" applyAlignment="1" applyProtection="1">
      <alignment vertical="top"/>
    </xf>
    <xf numFmtId="0" fontId="0" fillId="2" borderId="18" xfId="0" applyFill="1" applyBorder="1" applyAlignment="1" applyProtection="1">
      <alignment vertical="center"/>
    </xf>
    <xf numFmtId="0" fontId="0" fillId="2" borderId="18" xfId="0" applyFill="1" applyBorder="1" applyAlignment="1" applyProtection="1">
      <alignment vertical="top"/>
    </xf>
    <xf numFmtId="0" fontId="0" fillId="2" borderId="19" xfId="0" applyFill="1" applyBorder="1" applyAlignment="1" applyProtection="1">
      <alignment vertical="top"/>
    </xf>
    <xf numFmtId="0" fontId="0" fillId="2" borderId="12" xfId="0" applyFill="1" applyBorder="1" applyAlignment="1" applyProtection="1">
      <alignment vertical="top"/>
    </xf>
    <xf numFmtId="0" fontId="0" fillId="2" borderId="6" xfId="0" applyFill="1" applyBorder="1" applyAlignment="1" applyProtection="1">
      <alignment vertical="top"/>
    </xf>
    <xf numFmtId="0" fontId="0" fillId="2" borderId="13" xfId="0" applyFill="1" applyBorder="1" applyAlignment="1" applyProtection="1">
      <alignment vertical="top"/>
    </xf>
    <xf numFmtId="0" fontId="0" fillId="2" borderId="0" xfId="0" applyFill="1" applyBorder="1" applyProtection="1"/>
    <xf numFmtId="0" fontId="0" fillId="6" borderId="0" xfId="0" applyFill="1" applyBorder="1" applyProtection="1">
      <protection locked="0"/>
    </xf>
    <xf numFmtId="0" fontId="45" fillId="0" borderId="0" xfId="67" applyFont="1" applyBorder="1" applyAlignment="1">
      <alignment vertical="center"/>
    </xf>
    <xf numFmtId="0" fontId="45" fillId="4" borderId="30" xfId="67" applyFont="1" applyFill="1" applyBorder="1" applyAlignment="1" applyProtection="1">
      <alignment horizontal="center" vertical="center"/>
      <protection hidden="1"/>
    </xf>
    <xf numFmtId="0" fontId="45" fillId="4" borderId="31" xfId="67" applyFont="1" applyFill="1" applyBorder="1" applyAlignment="1" applyProtection="1">
      <alignment horizontal="center" vertical="center"/>
      <protection hidden="1"/>
    </xf>
    <xf numFmtId="0" fontId="19" fillId="0" borderId="0" xfId="67" applyFont="1" applyFill="1" applyBorder="1" applyAlignment="1">
      <alignment vertical="center" wrapText="1" shrinkToFit="1"/>
    </xf>
    <xf numFmtId="0" fontId="45" fillId="4" borderId="32" xfId="67" applyFont="1" applyFill="1" applyBorder="1" applyAlignment="1" applyProtection="1">
      <alignment horizontal="center" vertical="center"/>
      <protection hidden="1"/>
    </xf>
    <xf numFmtId="0" fontId="45" fillId="4" borderId="33" xfId="67" applyFont="1" applyFill="1" applyBorder="1" applyAlignment="1" applyProtection="1">
      <alignment horizontal="center" vertical="center"/>
      <protection hidden="1"/>
    </xf>
    <xf numFmtId="0" fontId="45" fillId="4" borderId="34" xfId="67" applyFont="1" applyFill="1" applyBorder="1" applyAlignment="1" applyProtection="1">
      <alignment horizontal="center" vertical="center"/>
      <protection hidden="1"/>
    </xf>
    <xf numFmtId="0" fontId="45" fillId="4" borderId="35" xfId="67" applyFont="1" applyFill="1" applyBorder="1" applyAlignment="1" applyProtection="1">
      <alignment horizontal="center" vertical="center"/>
      <protection hidden="1"/>
    </xf>
    <xf numFmtId="0" fontId="45" fillId="0" borderId="0" xfId="67" applyFont="1" applyFill="1" applyBorder="1" applyAlignment="1">
      <alignment vertical="center"/>
    </xf>
    <xf numFmtId="0" fontId="5" fillId="2" borderId="0" xfId="0" applyFont="1" applyFill="1" applyBorder="1" applyAlignment="1" applyProtection="1">
      <alignment horizontal="left"/>
      <protection locked="0"/>
    </xf>
    <xf numFmtId="0" fontId="5" fillId="2" borderId="0" xfId="0" applyFont="1" applyFill="1" applyBorder="1" applyAlignment="1" applyProtection="1">
      <alignment horizontal="left"/>
      <protection locked="0"/>
    </xf>
    <xf numFmtId="165" fontId="6" fillId="2" borderId="0" xfId="0" applyNumberFormat="1" applyFont="1" applyFill="1" applyBorder="1" applyAlignment="1" applyProtection="1">
      <alignment vertical="center"/>
    </xf>
    <xf numFmtId="0" fontId="5" fillId="2" borderId="0" xfId="0" applyFont="1" applyFill="1" applyBorder="1" applyAlignment="1" applyProtection="1">
      <alignment horizontal="left"/>
      <protection locked="0"/>
    </xf>
    <xf numFmtId="0" fontId="7" fillId="2" borderId="14" xfId="0" applyFont="1" applyFill="1" applyBorder="1" applyProtection="1">
      <protection locked="0"/>
    </xf>
    <xf numFmtId="0" fontId="7" fillId="2" borderId="16" xfId="0" applyFont="1" applyFill="1" applyBorder="1" applyProtection="1">
      <protection locked="0"/>
    </xf>
    <xf numFmtId="0" fontId="42" fillId="0" borderId="0" xfId="67" applyFont="1" applyFill="1" applyBorder="1" applyAlignment="1" applyProtection="1">
      <alignment horizontal="right" vertical="center"/>
      <protection locked="0"/>
    </xf>
    <xf numFmtId="0" fontId="52" fillId="0" borderId="0" xfId="67" applyFont="1" applyFill="1" applyBorder="1" applyAlignment="1" applyProtection="1">
      <alignment horizontal="center" vertical="center"/>
      <protection locked="0"/>
    </xf>
    <xf numFmtId="1" fontId="43" fillId="0" borderId="0" xfId="68" applyNumberFormat="1" applyFont="1" applyFill="1" applyBorder="1" applyAlignment="1" applyProtection="1">
      <alignment horizontal="center" vertical="center"/>
      <protection locked="0"/>
    </xf>
    <xf numFmtId="14" fontId="43" fillId="0" borderId="0" xfId="68" applyNumberFormat="1" applyFont="1" applyFill="1" applyBorder="1" applyAlignment="1" applyProtection="1">
      <alignment horizontal="center" vertical="center"/>
      <protection locked="0"/>
    </xf>
    <xf numFmtId="0" fontId="0" fillId="0" borderId="0" xfId="0" applyBorder="1" applyProtection="1"/>
    <xf numFmtId="0" fontId="42" fillId="0" borderId="0" xfId="67" applyFont="1" applyFill="1" applyBorder="1" applyAlignment="1" applyProtection="1">
      <alignment horizontal="center" vertical="center"/>
      <protection locked="0"/>
    </xf>
    <xf numFmtId="3" fontId="43" fillId="0" borderId="0" xfId="68" applyNumberFormat="1" applyFont="1" applyFill="1" applyBorder="1" applyAlignment="1" applyProtection="1">
      <alignment horizontal="center" vertical="center"/>
      <protection locked="0"/>
    </xf>
    <xf numFmtId="0" fontId="43" fillId="0" borderId="0" xfId="67" applyNumberFormat="1" applyFont="1" applyFill="1" applyBorder="1" applyAlignment="1" applyProtection="1">
      <alignment horizontal="center" vertical="center"/>
      <protection locked="0"/>
    </xf>
    <xf numFmtId="0" fontId="11" fillId="0" borderId="0" xfId="0" applyFont="1" applyFill="1" applyBorder="1" applyAlignment="1" applyProtection="1">
      <alignment vertical="center"/>
    </xf>
    <xf numFmtId="0" fontId="0" fillId="0" borderId="0" xfId="0" applyFill="1" applyBorder="1" applyProtection="1"/>
    <xf numFmtId="0" fontId="45" fillId="4" borderId="0" xfId="67" applyFont="1" applyFill="1" applyBorder="1" applyAlignment="1" applyProtection="1">
      <alignment horizontal="center" vertical="center"/>
      <protection hidden="1"/>
    </xf>
    <xf numFmtId="0" fontId="53" fillId="0" borderId="0" xfId="0" applyFont="1" applyFill="1" applyBorder="1" applyAlignment="1">
      <alignment horizontal="center" vertical="center"/>
    </xf>
    <xf numFmtId="0" fontId="53" fillId="0" borderId="0" xfId="0" applyFont="1" applyFill="1" applyBorder="1" applyAlignment="1">
      <alignment vertical="center"/>
    </xf>
    <xf numFmtId="0" fontId="54" fillId="0" borderId="0" xfId="0" applyFont="1" applyFill="1" applyBorder="1"/>
    <xf numFmtId="0" fontId="45" fillId="0" borderId="0" xfId="67" applyFont="1" applyFill="1" applyBorder="1" applyAlignment="1" applyProtection="1">
      <alignment horizontal="center" vertical="center"/>
      <protection hidden="1"/>
    </xf>
    <xf numFmtId="0" fontId="0" fillId="2" borderId="0" xfId="0" applyFill="1"/>
    <xf numFmtId="0" fontId="1" fillId="2" borderId="0" xfId="67" applyFont="1" applyFill="1" applyBorder="1" applyAlignment="1" applyProtection="1">
      <alignment vertical="center"/>
      <protection locked="0"/>
    </xf>
    <xf numFmtId="0" fontId="0" fillId="2" borderId="0" xfId="0" applyFill="1" applyBorder="1"/>
    <xf numFmtId="0" fontId="1" fillId="2" borderId="0" xfId="67" applyNumberFormat="1" applyFont="1" applyFill="1" applyBorder="1" applyAlignment="1" applyProtection="1">
      <alignment vertical="center"/>
      <protection locked="0"/>
    </xf>
    <xf numFmtId="0" fontId="1" fillId="0" borderId="0" xfId="0" applyFont="1" applyFill="1" applyBorder="1" applyAlignment="1"/>
    <xf numFmtId="0" fontId="0" fillId="3" borderId="0" xfId="0" applyFill="1" applyBorder="1" applyAlignment="1">
      <alignment horizontal="center"/>
    </xf>
    <xf numFmtId="9" fontId="54" fillId="3" borderId="0" xfId="69" applyNumberFormat="1" applyFont="1" applyFill="1" applyBorder="1" applyAlignment="1" applyProtection="1">
      <alignment horizontal="center" vertical="center"/>
      <protection locked="0"/>
    </xf>
    <xf numFmtId="1" fontId="54" fillId="3" borderId="0" xfId="68" applyNumberFormat="1" applyFont="1" applyFill="1" applyBorder="1" applyAlignment="1" applyProtection="1">
      <alignment horizontal="center" vertical="center"/>
      <protection locked="0"/>
    </xf>
    <xf numFmtId="10" fontId="54" fillId="3" borderId="0" xfId="69" applyNumberFormat="1" applyFont="1" applyFill="1" applyBorder="1" applyAlignment="1" applyProtection="1">
      <alignment horizontal="center" vertical="center"/>
      <protection locked="0"/>
    </xf>
    <xf numFmtId="0" fontId="0" fillId="0" borderId="0" xfId="0" applyFill="1" applyBorder="1"/>
    <xf numFmtId="0" fontId="1" fillId="3" borderId="0" xfId="67" applyFont="1" applyFill="1" applyBorder="1" applyAlignment="1" applyProtection="1">
      <alignment horizontal="right" vertical="center"/>
      <protection locked="0"/>
    </xf>
    <xf numFmtId="0" fontId="56" fillId="3" borderId="0" xfId="67" applyFont="1" applyFill="1" applyBorder="1" applyAlignment="1" applyProtection="1">
      <alignment horizontal="right" vertical="center"/>
      <protection locked="0"/>
    </xf>
    <xf numFmtId="0" fontId="0" fillId="0" borderId="0" xfId="0" applyFill="1"/>
    <xf numFmtId="0" fontId="0" fillId="2" borderId="0" xfId="0" applyFill="1" applyAlignment="1">
      <alignment vertical="center"/>
    </xf>
    <xf numFmtId="0" fontId="0" fillId="0" borderId="0" xfId="0" applyAlignment="1">
      <alignment vertical="center"/>
    </xf>
    <xf numFmtId="0" fontId="0" fillId="2" borderId="0" xfId="0" applyFill="1" applyAlignment="1">
      <alignment vertical="center" wrapText="1"/>
    </xf>
    <xf numFmtId="0" fontId="0" fillId="0" borderId="0" xfId="0" applyAlignment="1">
      <alignment vertical="center" wrapText="1"/>
    </xf>
    <xf numFmtId="0" fontId="1" fillId="3" borderId="0" xfId="0" applyFont="1" applyFill="1" applyBorder="1" applyAlignment="1">
      <alignment vertical="center"/>
    </xf>
    <xf numFmtId="0" fontId="0" fillId="2" borderId="81" xfId="0" applyFill="1" applyBorder="1" applyAlignment="1">
      <alignment horizontal="center" vertical="center"/>
    </xf>
    <xf numFmtId="2" fontId="0" fillId="2" borderId="81" xfId="0" applyNumberFormat="1" applyFill="1" applyBorder="1" applyAlignment="1">
      <alignment horizontal="center" vertical="center"/>
    </xf>
    <xf numFmtId="49" fontId="0" fillId="2" borderId="81" xfId="0" applyNumberFormat="1" applyFill="1" applyBorder="1" applyAlignment="1">
      <alignment horizontal="center" vertical="center"/>
    </xf>
    <xf numFmtId="14" fontId="0" fillId="2" borderId="81" xfId="0" applyNumberFormat="1" applyFill="1" applyBorder="1" applyAlignment="1">
      <alignment horizontal="center" vertical="center"/>
    </xf>
    <xf numFmtId="164" fontId="0" fillId="2" borderId="81" xfId="0" applyNumberFormat="1" applyFill="1" applyBorder="1" applyAlignment="1">
      <alignment horizontal="center" vertical="center"/>
    </xf>
    <xf numFmtId="0" fontId="0" fillId="2" borderId="83" xfId="0" applyFill="1" applyBorder="1" applyAlignment="1">
      <alignment horizontal="center" vertical="center"/>
    </xf>
    <xf numFmtId="164" fontId="61" fillId="0" borderId="73" xfId="0" applyNumberFormat="1" applyFont="1" applyFill="1" applyBorder="1" applyAlignment="1">
      <alignment horizontal="center" vertical="center"/>
    </xf>
    <xf numFmtId="0" fontId="61" fillId="0" borderId="73" xfId="0" applyFont="1" applyFill="1" applyBorder="1" applyAlignment="1">
      <alignment horizontal="center" vertical="center"/>
    </xf>
    <xf numFmtId="164" fontId="61" fillId="0" borderId="40" xfId="0" applyNumberFormat="1" applyFont="1" applyFill="1" applyBorder="1" applyAlignment="1">
      <alignment horizontal="center" vertical="center"/>
    </xf>
    <xf numFmtId="9" fontId="62" fillId="0" borderId="73" xfId="69" applyNumberFormat="1" applyFont="1" applyFill="1" applyBorder="1" applyAlignment="1" applyProtection="1">
      <alignment horizontal="center" vertical="center"/>
      <protection locked="0"/>
    </xf>
    <xf numFmtId="1" fontId="62" fillId="0" borderId="73" xfId="68" applyNumberFormat="1" applyFont="1" applyFill="1" applyBorder="1" applyAlignment="1" applyProtection="1">
      <alignment horizontal="center" vertical="center"/>
      <protection locked="0"/>
    </xf>
    <xf numFmtId="10" fontId="62" fillId="0" borderId="40" xfId="69" applyNumberFormat="1" applyFont="1" applyFill="1" applyBorder="1" applyAlignment="1" applyProtection="1">
      <alignment horizontal="center" vertical="center"/>
      <protection locked="0"/>
    </xf>
    <xf numFmtId="9" fontId="62" fillId="0" borderId="71" xfId="69" applyNumberFormat="1" applyFont="1" applyFill="1" applyBorder="1" applyAlignment="1" applyProtection="1">
      <alignment horizontal="center" vertical="center"/>
      <protection locked="0"/>
    </xf>
    <xf numFmtId="10" fontId="62" fillId="0" borderId="73" xfId="69" applyNumberFormat="1" applyFont="1" applyFill="1" applyBorder="1" applyAlignment="1" applyProtection="1">
      <alignment horizontal="center" vertical="center"/>
      <protection locked="0"/>
    </xf>
    <xf numFmtId="164" fontId="61" fillId="0" borderId="40" xfId="0" applyNumberFormat="1" applyFont="1" applyFill="1" applyBorder="1" applyAlignment="1">
      <alignment vertical="center"/>
    </xf>
    <xf numFmtId="182" fontId="61" fillId="0" borderId="71" xfId="0" applyNumberFormat="1" applyFont="1" applyFill="1" applyBorder="1" applyAlignment="1">
      <alignment horizontal="center" vertical="center"/>
    </xf>
    <xf numFmtId="10" fontId="61" fillId="0" borderId="73" xfId="0" applyNumberFormat="1" applyFont="1" applyFill="1" applyBorder="1" applyAlignment="1">
      <alignment horizontal="center" vertical="center"/>
    </xf>
    <xf numFmtId="164" fontId="62" fillId="0" borderId="73" xfId="69" applyNumberFormat="1" applyFont="1" applyFill="1" applyBorder="1" applyAlignment="1" applyProtection="1">
      <alignment horizontal="center" vertical="center"/>
      <protection locked="0"/>
    </xf>
    <xf numFmtId="164" fontId="62" fillId="0" borderId="73" xfId="68" applyNumberFormat="1" applyFont="1" applyFill="1" applyBorder="1" applyAlignment="1" applyProtection="1">
      <alignment horizontal="center" vertical="center"/>
      <protection locked="0"/>
    </xf>
    <xf numFmtId="10" fontId="61" fillId="0" borderId="71" xfId="0" applyNumberFormat="1" applyFont="1" applyFill="1" applyBorder="1" applyAlignment="1">
      <alignment horizontal="center" vertical="center"/>
    </xf>
    <xf numFmtId="7" fontId="62" fillId="0" borderId="40" xfId="69" applyNumberFormat="1" applyFont="1" applyFill="1" applyBorder="1" applyAlignment="1" applyProtection="1">
      <alignment horizontal="center" vertical="center"/>
      <protection locked="0"/>
    </xf>
    <xf numFmtId="0" fontId="1" fillId="6" borderId="59" xfId="0" applyFont="1" applyFill="1" applyBorder="1" applyAlignment="1">
      <alignment horizontal="right" vertical="center"/>
    </xf>
    <xf numFmtId="0" fontId="1" fillId="6" borderId="60" xfId="0" applyFont="1" applyFill="1" applyBorder="1" applyAlignment="1">
      <alignment horizontal="right" vertical="center"/>
    </xf>
    <xf numFmtId="0" fontId="1" fillId="6" borderId="75" xfId="0" applyFont="1" applyFill="1" applyBorder="1" applyAlignment="1">
      <alignment horizontal="right" vertical="center"/>
    </xf>
    <xf numFmtId="0" fontId="1" fillId="6" borderId="58" xfId="0" applyFont="1" applyFill="1" applyBorder="1" applyAlignment="1">
      <alignment horizontal="right" vertical="center"/>
    </xf>
    <xf numFmtId="0" fontId="1" fillId="6" borderId="76" xfId="0" applyFont="1" applyFill="1" applyBorder="1" applyAlignment="1">
      <alignment horizontal="right" vertical="center"/>
    </xf>
    <xf numFmtId="0" fontId="1" fillId="6" borderId="75" xfId="67" applyFont="1" applyFill="1" applyBorder="1" applyAlignment="1" applyProtection="1">
      <alignment horizontal="right" vertical="center"/>
      <protection locked="0"/>
    </xf>
    <xf numFmtId="0" fontId="1" fillId="6" borderId="58" xfId="67" applyFont="1" applyFill="1" applyBorder="1" applyAlignment="1" applyProtection="1">
      <alignment horizontal="right" vertical="center"/>
      <protection locked="0"/>
    </xf>
    <xf numFmtId="0" fontId="55" fillId="6" borderId="58" xfId="67" applyFont="1" applyFill="1" applyBorder="1" applyAlignment="1" applyProtection="1">
      <alignment horizontal="right" vertical="center"/>
      <protection locked="0"/>
    </xf>
    <xf numFmtId="49" fontId="55" fillId="6" borderId="58" xfId="68" applyNumberFormat="1" applyFont="1" applyFill="1" applyBorder="1" applyAlignment="1" applyProtection="1">
      <alignment horizontal="right" vertical="center"/>
      <protection locked="0"/>
    </xf>
    <xf numFmtId="0" fontId="55" fillId="6" borderId="76" xfId="67" applyNumberFormat="1" applyFont="1" applyFill="1" applyBorder="1" applyAlignment="1" applyProtection="1">
      <alignment horizontal="right" vertical="center"/>
      <protection locked="0"/>
    </xf>
    <xf numFmtId="0" fontId="55" fillId="6" borderId="75" xfId="67" applyFont="1" applyFill="1" applyBorder="1" applyAlignment="1" applyProtection="1">
      <alignment horizontal="right" vertical="center"/>
      <protection locked="0"/>
    </xf>
    <xf numFmtId="0" fontId="56" fillId="6" borderId="58" xfId="67" applyFont="1" applyFill="1" applyBorder="1" applyAlignment="1" applyProtection="1">
      <alignment horizontal="right" vertical="center"/>
      <protection locked="0"/>
    </xf>
    <xf numFmtId="0" fontId="56" fillId="6" borderId="76" xfId="67" applyFont="1" applyFill="1" applyBorder="1" applyAlignment="1" applyProtection="1">
      <alignment horizontal="right" vertical="center"/>
      <protection locked="0"/>
    </xf>
    <xf numFmtId="0" fontId="1" fillId="6" borderId="78" xfId="0" applyFont="1" applyFill="1" applyBorder="1" applyAlignment="1">
      <alignment horizontal="left" vertical="center" wrapText="1"/>
    </xf>
    <xf numFmtId="0" fontId="1" fillId="6" borderId="80" xfId="0" applyFont="1" applyFill="1" applyBorder="1" applyAlignment="1">
      <alignment horizontal="left" vertical="center"/>
    </xf>
    <xf numFmtId="0" fontId="1" fillId="6" borderId="82" xfId="0" applyFont="1" applyFill="1" applyBorder="1" applyAlignment="1">
      <alignment horizontal="left" vertical="center"/>
    </xf>
    <xf numFmtId="0" fontId="1" fillId="6" borderId="80" xfId="0" applyFont="1" applyFill="1" applyBorder="1" applyAlignment="1">
      <alignment vertical="center"/>
    </xf>
    <xf numFmtId="0" fontId="1" fillId="6" borderId="82" xfId="0" applyFont="1" applyFill="1" applyBorder="1" applyAlignment="1">
      <alignment vertical="center"/>
    </xf>
    <xf numFmtId="0" fontId="0" fillId="3" borderId="42" xfId="0" applyFill="1" applyBorder="1"/>
    <xf numFmtId="0" fontId="0" fillId="3" borderId="41" xfId="0" applyFill="1" applyBorder="1"/>
    <xf numFmtId="0" fontId="0" fillId="3" borderId="41" xfId="0" applyFill="1" applyBorder="1" applyAlignment="1">
      <alignment horizontal="center"/>
    </xf>
    <xf numFmtId="0" fontId="0" fillId="3" borderId="43" xfId="0" applyFill="1" applyBorder="1"/>
    <xf numFmtId="0" fontId="0" fillId="3" borderId="44" xfId="0" applyFill="1" applyBorder="1"/>
    <xf numFmtId="0" fontId="0" fillId="3" borderId="45" xfId="0" applyFill="1" applyBorder="1"/>
    <xf numFmtId="0" fontId="0" fillId="3" borderId="0" xfId="0" applyFill="1" applyBorder="1" applyAlignment="1">
      <alignment vertical="center"/>
    </xf>
    <xf numFmtId="164" fontId="0" fillId="3" borderId="0" xfId="0" applyNumberFormat="1" applyFill="1" applyBorder="1" applyAlignment="1">
      <alignment vertical="center"/>
    </xf>
    <xf numFmtId="164" fontId="0" fillId="3" borderId="0" xfId="0" applyNumberFormat="1" applyFill="1" applyBorder="1" applyAlignment="1">
      <alignment horizontal="center" vertical="center"/>
    </xf>
    <xf numFmtId="0" fontId="1" fillId="3" borderId="0" xfId="0" applyFont="1" applyFill="1" applyBorder="1" applyAlignment="1">
      <alignment horizontal="center"/>
    </xf>
    <xf numFmtId="0" fontId="0" fillId="3" borderId="59" xfId="0" applyFill="1" applyBorder="1"/>
    <xf numFmtId="0" fontId="0" fillId="3" borderId="59" xfId="0" applyFill="1" applyBorder="1" applyAlignment="1">
      <alignment horizontal="center"/>
    </xf>
    <xf numFmtId="0" fontId="0" fillId="3" borderId="41" xfId="0" applyFill="1" applyBorder="1" applyAlignment="1">
      <alignment vertical="center"/>
    </xf>
    <xf numFmtId="0" fontId="0" fillId="3" borderId="45" xfId="0" applyFill="1" applyBorder="1" applyAlignment="1">
      <alignment vertical="center"/>
    </xf>
    <xf numFmtId="0" fontId="0" fillId="3" borderId="45" xfId="0" applyFill="1" applyBorder="1" applyAlignment="1">
      <alignment vertical="center" wrapText="1"/>
    </xf>
    <xf numFmtId="0" fontId="0" fillId="3" borderId="48" xfId="0" applyFill="1" applyBorder="1"/>
    <xf numFmtId="0" fontId="0" fillId="3" borderId="46" xfId="0" applyFill="1" applyBorder="1"/>
    <xf numFmtId="0" fontId="0" fillId="3" borderId="47" xfId="0" applyFill="1" applyBorder="1"/>
    <xf numFmtId="0" fontId="0" fillId="3" borderId="41" xfId="0" applyFill="1" applyBorder="1" applyAlignment="1">
      <alignment vertical="center" wrapText="1"/>
    </xf>
    <xf numFmtId="0" fontId="0" fillId="3" borderId="0" xfId="0" applyFill="1" applyBorder="1" applyAlignment="1">
      <alignment vertical="center" wrapText="1"/>
    </xf>
    <xf numFmtId="0" fontId="64" fillId="0" borderId="0" xfId="67" applyFont="1" applyFill="1" applyBorder="1" applyAlignment="1">
      <alignment vertical="center"/>
    </xf>
    <xf numFmtId="0" fontId="64" fillId="0" borderId="0" xfId="67" applyFont="1" applyBorder="1" applyAlignment="1">
      <alignment vertical="center"/>
    </xf>
    <xf numFmtId="0" fontId="65" fillId="0" borderId="0" xfId="67" applyFont="1" applyFill="1" applyBorder="1" applyAlignment="1">
      <alignment vertical="center" wrapText="1" shrinkToFit="1"/>
    </xf>
    <xf numFmtId="0" fontId="64" fillId="3" borderId="0" xfId="67" applyFont="1" applyFill="1" applyBorder="1" applyAlignment="1" applyProtection="1">
      <alignment horizontal="right" vertical="center"/>
      <protection locked="0"/>
    </xf>
    <xf numFmtId="165" fontId="64" fillId="3" borderId="0" xfId="67" applyNumberFormat="1" applyFont="1" applyFill="1" applyBorder="1" applyAlignment="1" applyProtection="1">
      <alignment horizontal="center" vertical="center"/>
      <protection locked="0"/>
    </xf>
    <xf numFmtId="165" fontId="64" fillId="3" borderId="0" xfId="67" applyNumberFormat="1" applyFont="1" applyFill="1" applyBorder="1" applyAlignment="1" applyProtection="1">
      <alignment horizontal="right" vertical="center"/>
      <protection locked="0"/>
    </xf>
    <xf numFmtId="0" fontId="64" fillId="3" borderId="0" xfId="67" applyFont="1" applyFill="1" applyBorder="1" applyAlignment="1">
      <alignment vertical="center"/>
    </xf>
    <xf numFmtId="44" fontId="45" fillId="0" borderId="0" xfId="70" applyFont="1" applyFill="1" applyBorder="1" applyAlignment="1"/>
    <xf numFmtId="0" fontId="45" fillId="0" borderId="0" xfId="67" applyFont="1" applyFill="1" applyBorder="1" applyAlignment="1"/>
    <xf numFmtId="10" fontId="46" fillId="0" borderId="0" xfId="67" applyNumberFormat="1" applyFont="1" applyFill="1" applyBorder="1" applyAlignment="1">
      <alignment wrapText="1"/>
    </xf>
    <xf numFmtId="0" fontId="65" fillId="6" borderId="59" xfId="67" applyFont="1" applyFill="1" applyBorder="1" applyAlignment="1" applyProtection="1">
      <alignment horizontal="left" vertical="center"/>
      <protection locked="0"/>
    </xf>
    <xf numFmtId="165" fontId="65" fillId="3" borderId="53" xfId="68" applyNumberFormat="1" applyFont="1" applyFill="1" applyBorder="1" applyAlignment="1" applyProtection="1">
      <alignment horizontal="right" vertical="center"/>
      <protection locked="0"/>
    </xf>
    <xf numFmtId="0" fontId="66" fillId="6" borderId="64" xfId="67" applyFont="1" applyFill="1" applyBorder="1" applyAlignment="1" applyProtection="1">
      <alignment horizontal="left" vertical="center"/>
      <protection locked="0"/>
    </xf>
    <xf numFmtId="0" fontId="63" fillId="6" borderId="65" xfId="67" applyFont="1" applyFill="1" applyBorder="1" applyAlignment="1" applyProtection="1">
      <alignment horizontal="center"/>
      <protection locked="0"/>
    </xf>
    <xf numFmtId="165" fontId="63" fillId="6" borderId="66" xfId="67" applyNumberFormat="1" applyFont="1" applyFill="1" applyBorder="1" applyAlignment="1" applyProtection="1">
      <alignment horizontal="center"/>
      <protection locked="0"/>
    </xf>
    <xf numFmtId="0" fontId="65" fillId="6" borderId="59" xfId="67" applyNumberFormat="1" applyFont="1" applyFill="1" applyBorder="1" applyAlignment="1" applyProtection="1">
      <alignment horizontal="left" vertical="center"/>
      <protection locked="0"/>
    </xf>
    <xf numFmtId="165" fontId="61" fillId="0" borderId="71" xfId="0" applyNumberFormat="1" applyFont="1" applyFill="1" applyBorder="1" applyAlignment="1">
      <alignment horizontal="center" vertical="center"/>
    </xf>
    <xf numFmtId="165" fontId="61" fillId="0" borderId="73" xfId="0" applyNumberFormat="1" applyFont="1" applyFill="1" applyBorder="1" applyAlignment="1">
      <alignment horizontal="center" vertical="center"/>
    </xf>
    <xf numFmtId="165" fontId="61" fillId="0" borderId="40" xfId="0" applyNumberFormat="1" applyFont="1" applyFill="1" applyBorder="1" applyAlignment="1">
      <alignment horizontal="center" vertical="center"/>
    </xf>
    <xf numFmtId="165" fontId="64" fillId="3" borderId="0" xfId="67" applyNumberFormat="1" applyFont="1" applyFill="1" applyBorder="1" applyAlignment="1" applyProtection="1">
      <alignment vertical="center"/>
      <protection locked="0"/>
    </xf>
    <xf numFmtId="165" fontId="65" fillId="3" borderId="0" xfId="68" applyNumberFormat="1" applyFont="1" applyFill="1" applyBorder="1" applyAlignment="1" applyProtection="1">
      <alignment horizontal="center" vertical="center"/>
      <protection locked="0"/>
    </xf>
    <xf numFmtId="165" fontId="64" fillId="3" borderId="0" xfId="68" applyNumberFormat="1" applyFont="1" applyFill="1" applyBorder="1" applyAlignment="1" applyProtection="1">
      <alignment horizontal="center" vertical="center"/>
      <protection locked="0"/>
    </xf>
    <xf numFmtId="1" fontId="65" fillId="3" borderId="0" xfId="68" applyNumberFormat="1" applyFont="1" applyFill="1" applyBorder="1" applyAlignment="1" applyProtection="1">
      <alignment horizontal="center" vertical="center"/>
      <protection locked="0"/>
    </xf>
    <xf numFmtId="0" fontId="66" fillId="6" borderId="64" xfId="67" applyFont="1" applyFill="1" applyBorder="1" applyAlignment="1">
      <alignment horizontal="left" vertical="center"/>
    </xf>
    <xf numFmtId="0" fontId="66" fillId="6" borderId="65" xfId="67" applyFont="1" applyFill="1" applyBorder="1" applyAlignment="1">
      <alignment vertical="center"/>
    </xf>
    <xf numFmtId="0" fontId="66" fillId="6" borderId="66" xfId="67" applyFont="1" applyFill="1" applyBorder="1" applyAlignment="1">
      <alignment vertical="center"/>
    </xf>
    <xf numFmtId="165" fontId="65" fillId="3" borderId="0" xfId="68" applyNumberFormat="1" applyFont="1" applyFill="1" applyBorder="1" applyAlignment="1" applyProtection="1">
      <alignment horizontal="center" vertical="center"/>
    </xf>
    <xf numFmtId="165" fontId="65" fillId="3" borderId="0" xfId="67" applyNumberFormat="1" applyFont="1" applyFill="1" applyBorder="1" applyAlignment="1">
      <alignment horizontal="center" vertical="center"/>
    </xf>
    <xf numFmtId="0" fontId="65" fillId="6" borderId="59" xfId="67" applyFont="1" applyFill="1" applyBorder="1" applyAlignment="1" applyProtection="1">
      <alignment vertical="center"/>
      <protection locked="0"/>
    </xf>
    <xf numFmtId="0" fontId="65" fillId="6" borderId="59" xfId="67" applyFont="1" applyFill="1" applyBorder="1" applyAlignment="1">
      <alignment vertical="center"/>
    </xf>
    <xf numFmtId="0" fontId="65" fillId="6" borderId="59" xfId="67" applyNumberFormat="1" applyFont="1" applyFill="1" applyBorder="1" applyAlignment="1" applyProtection="1">
      <alignment vertical="center"/>
      <protection locked="0"/>
    </xf>
    <xf numFmtId="0" fontId="65" fillId="6" borderId="60" xfId="67" applyFont="1" applyFill="1" applyBorder="1" applyAlignment="1" applyProtection="1">
      <alignment vertical="center"/>
      <protection locked="0"/>
    </xf>
    <xf numFmtId="0" fontId="64" fillId="6" borderId="59" xfId="67" applyFont="1" applyFill="1" applyBorder="1" applyAlignment="1">
      <alignment vertical="center"/>
    </xf>
    <xf numFmtId="0" fontId="64" fillId="3" borderId="53" xfId="67" applyFont="1" applyFill="1" applyBorder="1" applyAlignment="1">
      <alignment vertical="center"/>
    </xf>
    <xf numFmtId="0" fontId="64" fillId="0" borderId="0" xfId="67" applyFont="1" applyFill="1" applyBorder="1" applyAlignment="1">
      <alignment horizontal="center" vertical="center" wrapText="1" shrinkToFit="1"/>
    </xf>
    <xf numFmtId="165" fontId="64" fillId="3" borderId="53" xfId="68" applyNumberFormat="1" applyFont="1" applyFill="1" applyBorder="1" applyAlignment="1" applyProtection="1">
      <alignment horizontal="right" vertical="center"/>
    </xf>
    <xf numFmtId="0" fontId="65" fillId="6" borderId="90" xfId="67" applyFont="1" applyFill="1" applyBorder="1" applyAlignment="1" applyProtection="1">
      <alignment vertical="center"/>
      <protection locked="0"/>
    </xf>
    <xf numFmtId="0" fontId="45" fillId="0" borderId="0" xfId="67" applyFont="1" applyFill="1" applyBorder="1"/>
    <xf numFmtId="184" fontId="45" fillId="0" borderId="0" xfId="67" applyNumberFormat="1" applyFont="1" applyFill="1" applyBorder="1"/>
    <xf numFmtId="0" fontId="19" fillId="0" borderId="0" xfId="67" applyFont="1" applyFill="1" applyBorder="1" applyAlignment="1">
      <alignment wrapText="1" shrinkToFit="1"/>
    </xf>
    <xf numFmtId="0" fontId="58" fillId="0" borderId="0" xfId="0" applyFont="1" applyFill="1" applyBorder="1" applyAlignment="1">
      <alignment horizontal="center" vertical="center"/>
    </xf>
    <xf numFmtId="165" fontId="67" fillId="3" borderId="0" xfId="67" applyNumberFormat="1" applyFont="1" applyFill="1" applyBorder="1" applyAlignment="1" applyProtection="1">
      <alignment horizontal="center" vertical="center"/>
      <protection locked="0"/>
    </xf>
    <xf numFmtId="0" fontId="71" fillId="0" borderId="0" xfId="67" applyFont="1" applyFill="1" applyBorder="1" applyAlignment="1">
      <alignment vertical="center" wrapText="1" shrinkToFit="1"/>
    </xf>
    <xf numFmtId="0" fontId="67" fillId="0" borderId="0" xfId="67" applyFont="1" applyFill="1" applyBorder="1" applyAlignment="1">
      <alignment vertical="center"/>
    </xf>
    <xf numFmtId="0" fontId="67" fillId="0" borderId="0" xfId="67" applyFont="1" applyBorder="1" applyAlignment="1">
      <alignment vertical="center"/>
    </xf>
    <xf numFmtId="165" fontId="72" fillId="3" borderId="0" xfId="67" applyNumberFormat="1" applyFont="1" applyFill="1" applyBorder="1" applyAlignment="1" applyProtection="1">
      <alignment horizontal="center" vertical="center"/>
      <protection locked="0"/>
    </xf>
    <xf numFmtId="0" fontId="73" fillId="0" borderId="0" xfId="67" applyFont="1" applyFill="1" applyBorder="1" applyAlignment="1">
      <alignment vertical="center" wrapText="1" shrinkToFit="1"/>
    </xf>
    <xf numFmtId="0" fontId="72" fillId="0" borderId="0" xfId="67" applyFont="1" applyFill="1" applyBorder="1" applyAlignment="1">
      <alignment vertical="center"/>
    </xf>
    <xf numFmtId="0" fontId="72" fillId="0" borderId="0" xfId="67" applyFont="1" applyBorder="1" applyAlignment="1">
      <alignment vertical="center"/>
    </xf>
    <xf numFmtId="3" fontId="45" fillId="0" borderId="0" xfId="67" applyNumberFormat="1" applyFont="1" applyBorder="1" applyAlignment="1">
      <alignment vertical="center"/>
    </xf>
    <xf numFmtId="0" fontId="64" fillId="3" borderId="0" xfId="67" applyFont="1" applyFill="1" applyBorder="1" applyAlignment="1">
      <alignment horizontal="center" vertical="center"/>
    </xf>
    <xf numFmtId="165" fontId="64" fillId="3" borderId="0" xfId="67" applyNumberFormat="1" applyFont="1" applyFill="1" applyBorder="1" applyAlignment="1">
      <alignment vertical="center"/>
    </xf>
    <xf numFmtId="0" fontId="64" fillId="3" borderId="56" xfId="67" applyFont="1" applyFill="1" applyBorder="1" applyAlignment="1">
      <alignment vertical="center"/>
    </xf>
    <xf numFmtId="0" fontId="45" fillId="3" borderId="49" xfId="67" applyFont="1" applyFill="1" applyBorder="1" applyAlignment="1">
      <alignment vertical="center"/>
    </xf>
    <xf numFmtId="0" fontId="42" fillId="3" borderId="50" xfId="67" applyFont="1" applyFill="1" applyBorder="1" applyAlignment="1" applyProtection="1">
      <alignment horizontal="right" vertical="center"/>
      <protection locked="0"/>
    </xf>
    <xf numFmtId="0" fontId="43" fillId="3" borderId="50" xfId="67" applyNumberFormat="1" applyFont="1" applyFill="1" applyBorder="1" applyAlignment="1" applyProtection="1">
      <alignment horizontal="center" vertical="center"/>
      <protection locked="0"/>
    </xf>
    <xf numFmtId="14" fontId="43" fillId="3" borderId="50" xfId="68" applyNumberFormat="1" applyFont="1" applyFill="1" applyBorder="1" applyAlignment="1" applyProtection="1">
      <alignment horizontal="center" vertical="center"/>
      <protection locked="0"/>
    </xf>
    <xf numFmtId="0" fontId="45" fillId="3" borderId="50" xfId="67" applyFont="1" applyFill="1" applyBorder="1" applyAlignment="1">
      <alignment vertical="center"/>
    </xf>
    <xf numFmtId="0" fontId="45" fillId="3" borderId="51" xfId="67" applyFont="1" applyFill="1" applyBorder="1" applyAlignment="1">
      <alignment vertical="center"/>
    </xf>
    <xf numFmtId="0" fontId="64" fillId="3" borderId="59" xfId="67" applyFont="1" applyFill="1" applyBorder="1" applyAlignment="1">
      <alignment vertical="center"/>
    </xf>
    <xf numFmtId="0" fontId="65" fillId="3" borderId="53" xfId="67" applyFont="1" applyFill="1" applyBorder="1" applyAlignment="1">
      <alignment vertical="center" wrapText="1" shrinkToFit="1"/>
    </xf>
    <xf numFmtId="0" fontId="65" fillId="3" borderId="53" xfId="67" applyFont="1" applyFill="1" applyBorder="1" applyAlignment="1">
      <alignment vertical="center"/>
    </xf>
    <xf numFmtId="0" fontId="67" fillId="3" borderId="59" xfId="67" applyFont="1" applyFill="1" applyBorder="1" applyAlignment="1">
      <alignment vertical="center"/>
    </xf>
    <xf numFmtId="0" fontId="71" fillId="3" borderId="53" xfId="67" applyFont="1" applyFill="1" applyBorder="1" applyAlignment="1">
      <alignment vertical="center" wrapText="1" shrinkToFit="1"/>
    </xf>
    <xf numFmtId="0" fontId="72" fillId="3" borderId="59" xfId="67" applyFont="1" applyFill="1" applyBorder="1" applyAlignment="1">
      <alignment vertical="center"/>
    </xf>
    <xf numFmtId="0" fontId="73" fillId="3" borderId="53" xfId="67" applyFont="1" applyFill="1" applyBorder="1" applyAlignment="1">
      <alignment vertical="center" wrapText="1" shrinkToFit="1"/>
    </xf>
    <xf numFmtId="0" fontId="65" fillId="3" borderId="53" xfId="67" quotePrefix="1" applyFont="1" applyFill="1" applyBorder="1" applyAlignment="1">
      <alignment vertical="center" wrapText="1" shrinkToFit="1"/>
    </xf>
    <xf numFmtId="0" fontId="64" fillId="3" borderId="60" xfId="67" applyFont="1" applyFill="1" applyBorder="1" applyAlignment="1">
      <alignment vertical="center"/>
    </xf>
    <xf numFmtId="0" fontId="65" fillId="3" borderId="57" xfId="67" applyFont="1" applyFill="1" applyBorder="1" applyAlignment="1">
      <alignment vertical="center" wrapText="1" shrinkToFit="1"/>
    </xf>
    <xf numFmtId="0" fontId="6" fillId="2" borderId="59" xfId="0" applyFont="1" applyFill="1" applyBorder="1" applyAlignment="1" applyProtection="1">
      <alignment vertical="center"/>
      <protection locked="0"/>
    </xf>
    <xf numFmtId="182" fontId="6" fillId="2" borderId="53" xfId="0" applyNumberFormat="1" applyFont="1" applyFill="1" applyBorder="1" applyAlignment="1" applyProtection="1">
      <alignment vertical="center"/>
    </xf>
    <xf numFmtId="165" fontId="6" fillId="2" borderId="36" xfId="0" applyNumberFormat="1" applyFont="1" applyFill="1" applyBorder="1" applyAlignment="1" applyProtection="1">
      <alignment vertical="center"/>
    </xf>
    <xf numFmtId="182" fontId="6" fillId="2" borderId="92" xfId="0" applyNumberFormat="1" applyFont="1" applyFill="1" applyBorder="1" applyAlignment="1" applyProtection="1">
      <alignment vertical="center"/>
    </xf>
    <xf numFmtId="0" fontId="6" fillId="2" borderId="60" xfId="0" applyFont="1" applyFill="1" applyBorder="1" applyAlignment="1" applyProtection="1">
      <alignment vertical="center"/>
      <protection locked="0"/>
    </xf>
    <xf numFmtId="0" fontId="6" fillId="0" borderId="56" xfId="0" applyFont="1" applyBorder="1" applyAlignment="1" applyProtection="1">
      <alignment vertical="center"/>
      <protection locked="0"/>
    </xf>
    <xf numFmtId="0" fontId="7" fillId="2" borderId="56" xfId="0" applyFont="1" applyFill="1" applyBorder="1" applyAlignment="1" applyProtection="1">
      <alignment horizontal="right" vertical="center"/>
      <protection locked="0"/>
    </xf>
    <xf numFmtId="165" fontId="6" fillId="2" borderId="56" xfId="0" applyNumberFormat="1" applyFont="1" applyFill="1" applyBorder="1" applyAlignment="1" applyProtection="1">
      <alignment vertical="center"/>
    </xf>
    <xf numFmtId="182" fontId="6" fillId="2" borderId="57" xfId="0" applyNumberFormat="1" applyFont="1" applyFill="1" applyBorder="1" applyAlignment="1" applyProtection="1">
      <alignment vertical="center"/>
    </xf>
    <xf numFmtId="0" fontId="6" fillId="2" borderId="79" xfId="0" applyFont="1" applyFill="1" applyBorder="1" applyAlignment="1">
      <alignment horizontal="center" vertical="center" wrapText="1"/>
    </xf>
    <xf numFmtId="3" fontId="0" fillId="2" borderId="81" xfId="0" applyNumberFormat="1" applyFill="1" applyBorder="1" applyAlignment="1">
      <alignment horizontal="center" vertical="center"/>
    </xf>
    <xf numFmtId="165" fontId="0" fillId="2" borderId="81" xfId="0" applyNumberFormat="1" applyFill="1" applyBorder="1" applyAlignment="1">
      <alignment horizontal="center" vertical="center"/>
    </xf>
    <xf numFmtId="0" fontId="7" fillId="2" borderId="14" xfId="0" applyFont="1" applyFill="1" applyBorder="1" applyProtection="1">
      <protection locked="0"/>
    </xf>
    <xf numFmtId="0" fontId="7" fillId="2" borderId="16" xfId="0" applyFont="1" applyFill="1" applyBorder="1" applyProtection="1">
      <protection locked="0"/>
    </xf>
    <xf numFmtId="0" fontId="47" fillId="6" borderId="94" xfId="0" applyFont="1" applyFill="1" applyBorder="1" applyAlignment="1" applyProtection="1">
      <alignment horizontal="center"/>
      <protection locked="0"/>
    </xf>
    <xf numFmtId="0" fontId="47" fillId="6" borderId="97" xfId="0" applyFont="1" applyFill="1" applyBorder="1" applyAlignment="1" applyProtection="1">
      <alignment horizontal="center"/>
      <protection locked="0"/>
    </xf>
    <xf numFmtId="0" fontId="47" fillId="6" borderId="2" xfId="0" applyFont="1" applyFill="1" applyBorder="1" applyAlignment="1" applyProtection="1">
      <alignment horizontal="center"/>
      <protection locked="0"/>
    </xf>
    <xf numFmtId="0" fontId="47" fillId="6" borderId="98" xfId="0" applyFont="1" applyFill="1" applyBorder="1" applyAlignment="1" applyProtection="1">
      <alignment horizontal="center"/>
      <protection locked="0"/>
    </xf>
    <xf numFmtId="0" fontId="6" fillId="0" borderId="105" xfId="0" applyFont="1" applyBorder="1" applyProtection="1">
      <protection locked="0"/>
    </xf>
    <xf numFmtId="0" fontId="6" fillId="2" borderId="105" xfId="0" applyFont="1" applyFill="1" applyBorder="1" applyAlignment="1" applyProtection="1">
      <alignment horizontal="center"/>
      <protection locked="0"/>
    </xf>
    <xf numFmtId="8" fontId="6" fillId="2" borderId="105" xfId="0" applyNumberFormat="1" applyFont="1" applyFill="1" applyBorder="1" applyProtection="1">
      <protection locked="0"/>
    </xf>
    <xf numFmtId="0" fontId="7" fillId="6" borderId="65" xfId="0" applyFont="1" applyFill="1" applyBorder="1" applyAlignment="1" applyProtection="1">
      <alignment horizontal="center" vertical="center" wrapText="1"/>
      <protection locked="0"/>
    </xf>
    <xf numFmtId="165" fontId="7" fillId="6" borderId="66" xfId="0" applyNumberFormat="1" applyFont="1" applyFill="1" applyBorder="1" applyAlignment="1" applyProtection="1">
      <alignment horizontal="center" vertical="center" wrapText="1"/>
      <protection locked="0"/>
    </xf>
    <xf numFmtId="165" fontId="6" fillId="3" borderId="105" xfId="0" applyNumberFormat="1" applyFont="1" applyFill="1" applyBorder="1" applyProtection="1"/>
    <xf numFmtId="165" fontId="6" fillId="3" borderId="2" xfId="0" applyNumberFormat="1" applyFont="1" applyFill="1" applyBorder="1" applyProtection="1"/>
    <xf numFmtId="165" fontId="6" fillId="3" borderId="3" xfId="0" applyNumberFormat="1" applyFont="1" applyFill="1" applyBorder="1" applyProtection="1"/>
    <xf numFmtId="165" fontId="6" fillId="3" borderId="8" xfId="0" applyNumberFormat="1" applyFont="1" applyFill="1" applyBorder="1" applyProtection="1"/>
    <xf numFmtId="165" fontId="6" fillId="3" borderId="9" xfId="0" applyNumberFormat="1" applyFont="1" applyFill="1" applyBorder="1" applyProtection="1"/>
    <xf numFmtId="0" fontId="6" fillId="3" borderId="4" xfId="0" applyFont="1" applyFill="1" applyBorder="1" applyAlignment="1" applyProtection="1">
      <alignment horizontal="center"/>
    </xf>
    <xf numFmtId="0" fontId="7" fillId="6" borderId="65" xfId="0" applyFont="1" applyFill="1" applyBorder="1" applyAlignment="1" applyProtection="1">
      <alignment horizontal="center" vertical="center"/>
      <protection locked="0"/>
    </xf>
    <xf numFmtId="0" fontId="7" fillId="6" borderId="66" xfId="0" applyFont="1" applyFill="1" applyBorder="1" applyAlignment="1" applyProtection="1">
      <alignment horizontal="center" vertical="center"/>
      <protection locked="0"/>
    </xf>
    <xf numFmtId="182" fontId="7" fillId="6" borderId="66" xfId="0" applyNumberFormat="1" applyFont="1" applyFill="1" applyBorder="1" applyAlignment="1" applyProtection="1">
      <alignment horizontal="center" vertical="center"/>
      <protection locked="0"/>
    </xf>
    <xf numFmtId="0" fontId="61" fillId="0" borderId="0" xfId="0" applyFont="1" applyFill="1" applyBorder="1" applyAlignment="1">
      <alignment vertical="center"/>
    </xf>
    <xf numFmtId="0" fontId="0" fillId="0" borderId="0" xfId="0" applyFont="1" applyFill="1" applyBorder="1" applyAlignment="1" applyProtection="1">
      <alignment vertical="center"/>
      <protection locked="0"/>
    </xf>
    <xf numFmtId="165" fontId="17" fillId="0" borderId="0" xfId="0" applyNumberFormat="1" applyFont="1" applyFill="1" applyBorder="1" applyAlignment="1" applyProtection="1">
      <alignment vertical="center"/>
    </xf>
    <xf numFmtId="0" fontId="17" fillId="0" borderId="0" xfId="0" applyFont="1" applyFill="1" applyBorder="1" applyAlignment="1" applyProtection="1">
      <alignment horizontal="right" vertical="center"/>
      <protection locked="0"/>
    </xf>
    <xf numFmtId="165" fontId="0" fillId="0" borderId="0" xfId="0" applyNumberFormat="1" applyFont="1" applyFill="1" applyBorder="1" applyAlignment="1" applyProtection="1">
      <alignment horizontal="right" vertical="center"/>
    </xf>
    <xf numFmtId="0" fontId="69" fillId="0" borderId="0" xfId="67" applyFont="1" applyFill="1" applyBorder="1" applyAlignment="1" applyProtection="1">
      <alignment horizontal="center" vertical="center"/>
      <protection locked="0"/>
    </xf>
    <xf numFmtId="165" fontId="68" fillId="0" borderId="0" xfId="67" applyNumberFormat="1" applyFont="1" applyFill="1" applyBorder="1" applyAlignment="1" applyProtection="1">
      <alignment horizontal="center" vertical="center"/>
      <protection locked="0"/>
    </xf>
    <xf numFmtId="0" fontId="0" fillId="0" borderId="0" xfId="0" applyBorder="1" applyAlignment="1" applyProtection="1">
      <alignment horizontal="center"/>
      <protection locked="0"/>
    </xf>
    <xf numFmtId="0" fontId="66" fillId="0" borderId="0" xfId="67" applyFont="1" applyFill="1" applyBorder="1" applyAlignment="1" applyProtection="1">
      <alignment vertical="center"/>
      <protection locked="0"/>
    </xf>
    <xf numFmtId="165" fontId="41" fillId="3" borderId="51" xfId="0" applyNumberFormat="1" applyFont="1" applyFill="1" applyBorder="1" applyAlignment="1" applyProtection="1">
      <alignment vertical="center"/>
    </xf>
    <xf numFmtId="165" fontId="41" fillId="3" borderId="53" xfId="0" applyNumberFormat="1" applyFont="1" applyFill="1" applyBorder="1" applyAlignment="1" applyProtection="1">
      <alignment vertical="center"/>
    </xf>
    <xf numFmtId="165" fontId="41" fillId="3" borderId="53" xfId="0" applyNumberFormat="1" applyFont="1" applyFill="1" applyBorder="1" applyAlignment="1" applyProtection="1">
      <alignment horizontal="right" vertical="center"/>
    </xf>
    <xf numFmtId="165" fontId="41" fillId="3" borderId="57" xfId="0" applyNumberFormat="1" applyFont="1" applyFill="1" applyBorder="1" applyAlignment="1" applyProtection="1">
      <alignment horizontal="right" vertical="center"/>
    </xf>
    <xf numFmtId="0" fontId="0" fillId="2" borderId="0" xfId="0" applyFill="1" applyBorder="1" applyAlignment="1" applyProtection="1">
      <alignment horizontal="center"/>
      <protection locked="0"/>
    </xf>
    <xf numFmtId="0" fontId="0" fillId="2" borderId="0" xfId="0" applyFill="1" applyBorder="1" applyAlignment="1" applyProtection="1">
      <alignment horizontal="center"/>
    </xf>
    <xf numFmtId="0" fontId="0" fillId="2" borderId="18" xfId="0" applyFill="1" applyBorder="1" applyAlignment="1" applyProtection="1">
      <alignment horizontal="center" vertical="center"/>
    </xf>
    <xf numFmtId="0" fontId="0" fillId="2" borderId="6" xfId="0" applyFill="1" applyBorder="1" applyAlignment="1" applyProtection="1">
      <alignment horizontal="center" vertical="top"/>
    </xf>
    <xf numFmtId="0" fontId="6" fillId="0" borderId="2" xfId="0" applyFont="1" applyFill="1" applyBorder="1" applyAlignment="1" applyProtection="1">
      <alignment horizontal="center"/>
      <protection locked="0"/>
    </xf>
    <xf numFmtId="0" fontId="0" fillId="0" borderId="2" xfId="0" applyFill="1" applyBorder="1" applyAlignment="1" applyProtection="1">
      <alignment horizontal="center"/>
      <protection locked="0"/>
    </xf>
    <xf numFmtId="2" fontId="6" fillId="0" borderId="2" xfId="0" applyNumberFormat="1" applyFont="1" applyFill="1" applyBorder="1" applyAlignment="1" applyProtection="1">
      <alignment horizontal="center" vertical="center"/>
      <protection locked="0"/>
    </xf>
    <xf numFmtId="0" fontId="6" fillId="0" borderId="2" xfId="0" applyFont="1" applyBorder="1" applyAlignment="1" applyProtection="1">
      <alignment horizontal="center"/>
      <protection locked="0"/>
    </xf>
    <xf numFmtId="0" fontId="6" fillId="0" borderId="105" xfId="0" applyFont="1" applyBorder="1" applyAlignment="1" applyProtection="1">
      <alignment horizontal="center"/>
      <protection locked="0"/>
    </xf>
    <xf numFmtId="0" fontId="6" fillId="2" borderId="0" xfId="0" applyFont="1" applyFill="1" applyBorder="1" applyAlignment="1" applyProtection="1">
      <alignment horizontal="center"/>
      <protection locked="0"/>
    </xf>
    <xf numFmtId="0" fontId="6" fillId="0" borderId="3" xfId="0" applyFont="1" applyBorder="1" applyAlignment="1" applyProtection="1">
      <alignment horizontal="center"/>
      <protection locked="0"/>
    </xf>
    <xf numFmtId="0" fontId="6" fillId="0" borderId="8" xfId="0" applyFont="1" applyBorder="1" applyAlignment="1" applyProtection="1">
      <alignment horizontal="center"/>
      <protection locked="0"/>
    </xf>
    <xf numFmtId="0" fontId="6" fillId="0" borderId="9" xfId="0" applyFont="1" applyFill="1" applyBorder="1" applyAlignment="1" applyProtection="1">
      <alignment horizontal="center"/>
      <protection locked="0"/>
    </xf>
    <xf numFmtId="0" fontId="6" fillId="0" borderId="9" xfId="0" applyFont="1" applyBorder="1" applyAlignment="1" applyProtection="1">
      <alignment horizontal="center"/>
      <protection locked="0"/>
    </xf>
    <xf numFmtId="0" fontId="6" fillId="2" borderId="0" xfId="0" applyFont="1" applyFill="1" applyAlignment="1" applyProtection="1">
      <alignment horizontal="center"/>
      <protection locked="0"/>
    </xf>
    <xf numFmtId="0" fontId="6" fillId="0" borderId="18" xfId="0" applyFont="1" applyBorder="1" applyAlignment="1" applyProtection="1">
      <alignment horizontal="center"/>
      <protection locked="0"/>
    </xf>
    <xf numFmtId="8" fontId="6" fillId="3" borderId="2" xfId="0" applyNumberFormat="1" applyFont="1" applyFill="1" applyBorder="1" applyProtection="1">
      <protection locked="0"/>
    </xf>
    <xf numFmtId="0" fontId="1" fillId="0" borderId="0" xfId="0" applyFont="1" applyProtection="1">
      <protection locked="0"/>
    </xf>
    <xf numFmtId="0" fontId="0" fillId="0" borderId="0" xfId="0" applyAlignment="1" applyProtection="1">
      <alignment vertical="center"/>
      <protection locked="0"/>
    </xf>
    <xf numFmtId="1" fontId="0" fillId="0" borderId="0" xfId="0" applyNumberFormat="1" applyAlignment="1" applyProtection="1">
      <alignment vertical="center"/>
      <protection locked="0"/>
    </xf>
    <xf numFmtId="165" fontId="79" fillId="7" borderId="89" xfId="68" applyNumberFormat="1" applyFont="1" applyFill="1" applyBorder="1" applyAlignment="1" applyProtection="1">
      <alignment horizontal="center" vertical="center"/>
      <protection locked="0"/>
    </xf>
    <xf numFmtId="1" fontId="65" fillId="3" borderId="53" xfId="68" applyNumberFormat="1" applyFont="1" applyFill="1" applyBorder="1" applyAlignment="1" applyProtection="1">
      <alignment horizontal="right" vertical="center"/>
    </xf>
    <xf numFmtId="165" fontId="65" fillId="3" borderId="53" xfId="68" applyNumberFormat="1" applyFont="1" applyFill="1" applyBorder="1" applyAlignment="1" applyProtection="1">
      <alignment horizontal="right" vertical="center"/>
    </xf>
    <xf numFmtId="165" fontId="65" fillId="3" borderId="51" xfId="68" applyNumberFormat="1" applyFont="1" applyFill="1" applyBorder="1" applyAlignment="1" applyProtection="1">
      <alignment horizontal="right" vertical="center"/>
    </xf>
    <xf numFmtId="165" fontId="65" fillId="3" borderId="0" xfId="68" applyNumberFormat="1" applyFont="1" applyFill="1" applyBorder="1" applyAlignment="1" applyProtection="1">
      <alignment horizontal="right" vertical="center"/>
    </xf>
    <xf numFmtId="165" fontId="65" fillId="3" borderId="53" xfId="69" applyNumberFormat="1" applyFont="1" applyFill="1" applyBorder="1" applyAlignment="1" applyProtection="1">
      <alignment horizontal="right" vertical="center"/>
    </xf>
    <xf numFmtId="165" fontId="65" fillId="3" borderId="0" xfId="67" applyNumberFormat="1" applyFont="1" applyFill="1" applyBorder="1" applyAlignment="1" applyProtection="1">
      <alignment horizontal="right" vertical="center"/>
    </xf>
    <xf numFmtId="165" fontId="65" fillId="3" borderId="53" xfId="67" applyNumberFormat="1" applyFont="1" applyFill="1" applyBorder="1" applyAlignment="1" applyProtection="1">
      <alignment horizontal="right" vertical="center"/>
    </xf>
    <xf numFmtId="0" fontId="65" fillId="3" borderId="0" xfId="67" applyFont="1" applyFill="1" applyBorder="1" applyAlignment="1" applyProtection="1">
      <alignment horizontal="right" vertical="center"/>
    </xf>
    <xf numFmtId="165" fontId="65" fillId="3" borderId="53" xfId="70" applyNumberFormat="1" applyFont="1" applyFill="1" applyBorder="1" applyAlignment="1" applyProtection="1">
      <alignment horizontal="right" vertical="center"/>
    </xf>
    <xf numFmtId="0" fontId="65" fillId="3" borderId="0" xfId="67" applyNumberFormat="1" applyFont="1" applyFill="1" applyBorder="1" applyAlignment="1" applyProtection="1">
      <alignment horizontal="right" vertical="center"/>
    </xf>
    <xf numFmtId="9" fontId="65" fillId="3" borderId="0" xfId="69" applyNumberFormat="1" applyFont="1" applyFill="1" applyBorder="1" applyAlignment="1" applyProtection="1">
      <alignment horizontal="right" vertical="center"/>
    </xf>
    <xf numFmtId="1" fontId="65" fillId="3" borderId="0" xfId="69" applyNumberFormat="1" applyFont="1" applyFill="1" applyBorder="1" applyAlignment="1" applyProtection="1">
      <alignment horizontal="right" vertical="center"/>
    </xf>
    <xf numFmtId="165" fontId="64" fillId="3" borderId="53" xfId="67" applyNumberFormat="1" applyFont="1" applyFill="1" applyBorder="1" applyAlignment="1" applyProtection="1">
      <alignment horizontal="right" vertical="center"/>
    </xf>
    <xf numFmtId="165" fontId="75" fillId="3" borderId="53" xfId="67" applyNumberFormat="1" applyFont="1" applyFill="1" applyBorder="1" applyAlignment="1" applyProtection="1">
      <alignment horizontal="right" vertical="center"/>
    </xf>
    <xf numFmtId="0" fontId="64" fillId="3" borderId="0" xfId="67" applyFont="1" applyFill="1" applyBorder="1" applyAlignment="1" applyProtection="1">
      <alignment horizontal="right" vertical="center"/>
    </xf>
    <xf numFmtId="0" fontId="64" fillId="3" borderId="53" xfId="67" applyFont="1" applyFill="1" applyBorder="1" applyAlignment="1" applyProtection="1">
      <alignment horizontal="right" vertical="center"/>
    </xf>
    <xf numFmtId="0" fontId="65" fillId="3" borderId="56" xfId="67" applyFont="1" applyFill="1" applyBorder="1" applyAlignment="1" applyProtection="1">
      <alignment horizontal="right" vertical="center"/>
    </xf>
    <xf numFmtId="165" fontId="64" fillId="3" borderId="57" xfId="68" applyNumberFormat="1" applyFont="1" applyFill="1" applyBorder="1" applyAlignment="1" applyProtection="1">
      <alignment horizontal="right" vertical="center"/>
    </xf>
    <xf numFmtId="10" fontId="65" fillId="3" borderId="0" xfId="69" applyNumberFormat="1" applyFont="1" applyFill="1" applyBorder="1" applyAlignment="1" applyProtection="1">
      <alignment horizontal="right" vertical="center"/>
    </xf>
    <xf numFmtId="165" fontId="64" fillId="3" borderId="53" xfId="69" applyNumberFormat="1" applyFont="1" applyFill="1" applyBorder="1" applyAlignment="1" applyProtection="1">
      <alignment horizontal="right" vertical="center"/>
    </xf>
    <xf numFmtId="0" fontId="65" fillId="3" borderId="0" xfId="67" applyFont="1" applyFill="1" applyBorder="1" applyAlignment="1" applyProtection="1">
      <alignment horizontal="right" vertical="center" wrapText="1"/>
    </xf>
    <xf numFmtId="0" fontId="65" fillId="3" borderId="47" xfId="67" applyFont="1" applyFill="1" applyBorder="1" applyAlignment="1" applyProtection="1">
      <alignment horizontal="right" vertical="center" wrapText="1"/>
    </xf>
    <xf numFmtId="165" fontId="64" fillId="3" borderId="91" xfId="68" applyNumberFormat="1" applyFont="1" applyFill="1" applyBorder="1" applyAlignment="1" applyProtection="1">
      <alignment horizontal="right" vertical="center"/>
    </xf>
    <xf numFmtId="165" fontId="64" fillId="3" borderId="91" xfId="67" applyNumberFormat="1" applyFont="1" applyFill="1" applyBorder="1" applyAlignment="1" applyProtection="1">
      <alignment horizontal="right" vertical="center"/>
    </xf>
    <xf numFmtId="165" fontId="64" fillId="3" borderId="53" xfId="67" applyNumberFormat="1" applyFont="1" applyFill="1" applyBorder="1" applyAlignment="1" applyProtection="1">
      <alignment vertical="center"/>
    </xf>
    <xf numFmtId="165" fontId="64" fillId="3" borderId="57" xfId="67" applyNumberFormat="1" applyFont="1" applyFill="1" applyBorder="1" applyAlignment="1" applyProtection="1">
      <alignment vertical="center"/>
    </xf>
    <xf numFmtId="14" fontId="64" fillId="3" borderId="53" xfId="67" applyNumberFormat="1" applyFont="1" applyFill="1" applyBorder="1" applyAlignment="1" applyProtection="1">
      <alignment horizontal="right" vertical="center"/>
    </xf>
    <xf numFmtId="164" fontId="64" fillId="3" borderId="53" xfId="67" applyNumberFormat="1" applyFont="1" applyFill="1" applyBorder="1" applyAlignment="1" applyProtection="1">
      <alignment vertical="center"/>
    </xf>
    <xf numFmtId="10" fontId="64" fillId="3" borderId="53" xfId="69" applyNumberFormat="1" applyFont="1" applyFill="1" applyBorder="1" applyAlignment="1" applyProtection="1">
      <alignment horizontal="right" vertical="center"/>
    </xf>
    <xf numFmtId="10" fontId="64" fillId="3" borderId="57" xfId="69" applyNumberFormat="1" applyFont="1" applyFill="1" applyBorder="1" applyAlignment="1" applyProtection="1">
      <alignment horizontal="right" vertical="center"/>
    </xf>
    <xf numFmtId="0" fontId="6" fillId="2" borderId="0" xfId="0" applyFont="1" applyFill="1" applyBorder="1" applyAlignment="1" applyProtection="1">
      <alignment vertical="center"/>
    </xf>
    <xf numFmtId="0" fontId="6" fillId="2" borderId="53" xfId="0" applyFont="1" applyFill="1" applyBorder="1" applyAlignment="1" applyProtection="1">
      <alignment vertical="center"/>
    </xf>
    <xf numFmtId="0" fontId="6" fillId="2" borderId="36" xfId="0" applyFont="1" applyFill="1" applyBorder="1" applyAlignment="1" applyProtection="1">
      <alignment vertical="center"/>
    </xf>
    <xf numFmtId="165" fontId="6" fillId="2" borderId="92" xfId="0" applyNumberFormat="1" applyFont="1" applyFill="1" applyBorder="1" applyAlignment="1" applyProtection="1">
      <alignment vertical="center"/>
    </xf>
    <xf numFmtId="0" fontId="6" fillId="3" borderId="2" xfId="0" applyFont="1" applyFill="1" applyBorder="1" applyAlignment="1" applyProtection="1">
      <alignment horizontal="center"/>
    </xf>
    <xf numFmtId="3" fontId="6" fillId="3" borderId="2" xfId="0" applyNumberFormat="1" applyFont="1" applyFill="1" applyBorder="1" applyAlignment="1" applyProtection="1">
      <alignment horizontal="center"/>
    </xf>
    <xf numFmtId="2" fontId="6" fillId="3" borderId="2" xfId="0" applyNumberFormat="1" applyFont="1" applyFill="1" applyBorder="1" applyAlignment="1" applyProtection="1">
      <alignment horizontal="center"/>
    </xf>
    <xf numFmtId="2" fontId="6" fillId="3" borderId="98" xfId="0" applyNumberFormat="1" applyFont="1" applyFill="1" applyBorder="1" applyAlignment="1" applyProtection="1">
      <alignment horizontal="center"/>
    </xf>
    <xf numFmtId="49" fontId="6" fillId="3" borderId="99" xfId="0" applyNumberFormat="1" applyFont="1" applyFill="1" applyBorder="1" applyAlignment="1" applyProtection="1">
      <alignment horizontal="center"/>
    </xf>
    <xf numFmtId="165" fontId="6" fillId="3" borderId="99" xfId="0" applyNumberFormat="1" applyFont="1" applyFill="1" applyBorder="1" applyAlignment="1" applyProtection="1">
      <alignment horizontal="center"/>
    </xf>
    <xf numFmtId="14" fontId="6" fillId="3" borderId="99" xfId="0" applyNumberFormat="1" applyFont="1" applyFill="1" applyBorder="1" applyAlignment="1" applyProtection="1">
      <alignment horizontal="center"/>
    </xf>
    <xf numFmtId="0" fontId="6" fillId="3" borderId="102" xfId="0" applyFont="1" applyFill="1" applyBorder="1" applyAlignment="1" applyProtection="1">
      <alignment horizontal="center"/>
    </xf>
    <xf numFmtId="0" fontId="6" fillId="3" borderId="99" xfId="0" applyFont="1" applyFill="1" applyBorder="1" applyAlignment="1" applyProtection="1">
      <alignment horizontal="center"/>
    </xf>
    <xf numFmtId="0" fontId="0" fillId="0" borderId="0" xfId="0" applyFont="1" applyProtection="1"/>
    <xf numFmtId="0" fontId="17" fillId="6" borderId="106" xfId="0" applyFont="1" applyFill="1" applyBorder="1" applyProtection="1"/>
    <xf numFmtId="0" fontId="1" fillId="6" borderId="114" xfId="0" applyFont="1" applyFill="1" applyBorder="1" applyAlignment="1" applyProtection="1">
      <alignment horizontal="center"/>
    </xf>
    <xf numFmtId="0" fontId="0" fillId="0" borderId="0" xfId="0" applyProtection="1"/>
    <xf numFmtId="1" fontId="0" fillId="3" borderId="113" xfId="0" applyNumberFormat="1" applyFill="1" applyBorder="1" applyAlignment="1" applyProtection="1">
      <alignment horizontal="center" vertical="center"/>
    </xf>
    <xf numFmtId="165" fontId="0" fillId="3" borderId="115" xfId="0" applyNumberFormat="1" applyFill="1" applyBorder="1" applyAlignment="1" applyProtection="1">
      <alignment horizontal="center"/>
    </xf>
    <xf numFmtId="0" fontId="0" fillId="3" borderId="109" xfId="0" applyFill="1" applyBorder="1" applyAlignment="1" applyProtection="1">
      <alignment horizontal="center" vertical="center"/>
    </xf>
    <xf numFmtId="165" fontId="0" fillId="3" borderId="110" xfId="0" applyNumberFormat="1" applyFill="1" applyBorder="1" applyAlignment="1" applyProtection="1">
      <alignment horizontal="center"/>
    </xf>
    <xf numFmtId="165" fontId="0" fillId="3" borderId="110" xfId="0" applyNumberFormat="1" applyFill="1" applyBorder="1" applyAlignment="1" applyProtection="1">
      <alignment horizontal="center" vertical="center"/>
    </xf>
    <xf numFmtId="165" fontId="0" fillId="3" borderId="110" xfId="0" applyNumberFormat="1" applyFill="1" applyBorder="1" applyAlignment="1" applyProtection="1">
      <alignment horizontal="center" vertical="top"/>
    </xf>
    <xf numFmtId="0" fontId="0" fillId="3" borderId="109" xfId="0" applyFill="1" applyBorder="1" applyProtection="1"/>
    <xf numFmtId="0" fontId="0" fillId="3" borderId="110" xfId="0" applyFill="1" applyBorder="1" applyProtection="1"/>
    <xf numFmtId="0" fontId="0" fillId="3" borderId="111" xfId="0" applyFill="1" applyBorder="1" applyProtection="1"/>
    <xf numFmtId="0" fontId="0" fillId="3" borderId="112" xfId="0" applyFill="1" applyBorder="1" applyProtection="1"/>
    <xf numFmtId="0" fontId="41" fillId="2" borderId="6" xfId="0" applyFont="1" applyFill="1" applyBorder="1" applyAlignment="1" applyProtection="1">
      <alignment horizontal="center"/>
    </xf>
    <xf numFmtId="8" fontId="6" fillId="2" borderId="2" xfId="0" applyNumberFormat="1" applyFont="1" applyFill="1" applyBorder="1" applyAlignment="1" applyProtection="1">
      <alignment horizontal="right"/>
      <protection locked="0"/>
    </xf>
    <xf numFmtId="0" fontId="6" fillId="2" borderId="10" xfId="0" applyFont="1" applyFill="1" applyBorder="1" applyProtection="1">
      <protection locked="0"/>
    </xf>
    <xf numFmtId="0" fontId="6" fillId="2" borderId="5" xfId="0" applyFont="1" applyFill="1" applyBorder="1" applyProtection="1">
      <protection locked="0"/>
    </xf>
    <xf numFmtId="0" fontId="6" fillId="2" borderId="4" xfId="0" applyFont="1" applyFill="1" applyBorder="1" applyProtection="1">
      <protection locked="0"/>
    </xf>
    <xf numFmtId="1" fontId="6" fillId="3" borderId="99" xfId="0" applyNumberFormat="1" applyFont="1" applyFill="1" applyBorder="1" applyAlignment="1" applyProtection="1">
      <alignment horizontal="center"/>
    </xf>
    <xf numFmtId="0" fontId="15" fillId="5" borderId="117" xfId="0" applyFont="1" applyFill="1" applyBorder="1" applyAlignment="1" applyProtection="1">
      <alignment vertical="top" wrapText="1"/>
      <protection locked="0"/>
    </xf>
    <xf numFmtId="0" fontId="15" fillId="5" borderId="15" xfId="0" applyFont="1" applyFill="1" applyBorder="1" applyAlignment="1" applyProtection="1">
      <alignment vertical="top" wrapText="1"/>
      <protection locked="0"/>
    </xf>
    <xf numFmtId="0" fontId="81" fillId="0" borderId="0" xfId="0" applyFont="1"/>
    <xf numFmtId="0" fontId="81" fillId="10" borderId="0" xfId="0" applyFont="1" applyFill="1" applyAlignment="1">
      <alignment horizontal="left" vertical="center" wrapText="1"/>
    </xf>
    <xf numFmtId="0" fontId="60" fillId="6" borderId="64" xfId="0" applyFont="1" applyFill="1" applyBorder="1" applyAlignment="1">
      <alignment horizontal="left" vertical="center"/>
    </xf>
    <xf numFmtId="0" fontId="60" fillId="6" borderId="66" xfId="0" applyFont="1" applyFill="1" applyBorder="1" applyAlignment="1">
      <alignment horizontal="left" vertical="center"/>
    </xf>
    <xf numFmtId="0" fontId="61" fillId="0" borderId="54" xfId="0" applyFont="1" applyFill="1" applyBorder="1" applyAlignment="1">
      <alignment horizontal="center" vertical="center"/>
    </xf>
    <xf numFmtId="0" fontId="61" fillId="0" borderId="55" xfId="0" applyFont="1" applyFill="1" applyBorder="1" applyAlignment="1">
      <alignment horizontal="center" vertical="center"/>
    </xf>
    <xf numFmtId="0" fontId="61" fillId="0" borderId="68" xfId="0" applyFont="1" applyFill="1" applyBorder="1" applyAlignment="1">
      <alignment horizontal="center" vertical="center"/>
    </xf>
    <xf numFmtId="0" fontId="61" fillId="0" borderId="39" xfId="0" applyFont="1" applyFill="1" applyBorder="1" applyAlignment="1">
      <alignment horizontal="center" vertical="center"/>
    </xf>
    <xf numFmtId="0" fontId="61" fillId="0" borderId="74" xfId="0" applyFont="1" applyFill="1" applyBorder="1" applyAlignment="1">
      <alignment horizontal="center" vertical="center"/>
    </xf>
    <xf numFmtId="0" fontId="61" fillId="0" borderId="40" xfId="0" applyFont="1" applyFill="1" applyBorder="1" applyAlignment="1">
      <alignment horizontal="center" vertical="center"/>
    </xf>
    <xf numFmtId="0" fontId="61" fillId="0" borderId="61" xfId="0" applyFont="1" applyFill="1" applyBorder="1" applyAlignment="1">
      <alignment horizontal="center" vertical="center"/>
    </xf>
    <xf numFmtId="0" fontId="61" fillId="0" borderId="62" xfId="0" applyFont="1" applyFill="1" applyBorder="1" applyAlignment="1">
      <alignment horizontal="center" vertical="center"/>
    </xf>
    <xf numFmtId="0" fontId="61" fillId="0" borderId="63" xfId="0" applyFont="1" applyFill="1" applyBorder="1" applyAlignment="1">
      <alignment horizontal="center" vertical="center"/>
    </xf>
    <xf numFmtId="0" fontId="61" fillId="0" borderId="52" xfId="0" applyFont="1" applyFill="1" applyBorder="1" applyAlignment="1">
      <alignment horizontal="center" vertical="center"/>
    </xf>
    <xf numFmtId="0" fontId="61" fillId="0" borderId="29" xfId="0" applyFont="1" applyFill="1" applyBorder="1" applyAlignment="1">
      <alignment horizontal="center" vertical="center"/>
    </xf>
    <xf numFmtId="0" fontId="61" fillId="0" borderId="67" xfId="0" applyFont="1" applyFill="1" applyBorder="1" applyAlignment="1">
      <alignment horizontal="center" vertical="center"/>
    </xf>
    <xf numFmtId="3" fontId="61" fillId="0" borderId="52" xfId="0" applyNumberFormat="1" applyFont="1" applyFill="1" applyBorder="1" applyAlignment="1">
      <alignment horizontal="center" vertical="center"/>
    </xf>
    <xf numFmtId="3" fontId="61" fillId="0" borderId="29" xfId="0" applyNumberFormat="1" applyFont="1" applyFill="1" applyBorder="1" applyAlignment="1">
      <alignment horizontal="center" vertical="center"/>
    </xf>
    <xf numFmtId="3" fontId="61" fillId="0" borderId="67" xfId="0" applyNumberFormat="1" applyFont="1" applyFill="1" applyBorder="1" applyAlignment="1">
      <alignment horizontal="center" vertical="center"/>
    </xf>
    <xf numFmtId="0" fontId="60" fillId="6" borderId="65" xfId="0" applyFont="1" applyFill="1" applyBorder="1" applyAlignment="1">
      <alignment horizontal="left" vertical="center"/>
    </xf>
    <xf numFmtId="0" fontId="41" fillId="0" borderId="49" xfId="0" applyFont="1" applyFill="1" applyBorder="1" applyAlignment="1">
      <alignment horizontal="center" vertical="center"/>
    </xf>
    <xf numFmtId="0" fontId="41" fillId="0" borderId="50" xfId="0" applyFont="1" applyFill="1" applyBorder="1" applyAlignment="1">
      <alignment horizontal="center" vertical="center"/>
    </xf>
    <xf numFmtId="0" fontId="41" fillId="0" borderId="51" xfId="0" applyFont="1" applyFill="1" applyBorder="1" applyAlignment="1">
      <alignment horizontal="center" vertical="center"/>
    </xf>
    <xf numFmtId="0" fontId="41" fillId="0" borderId="59" xfId="0" applyFont="1" applyFill="1" applyBorder="1" applyAlignment="1">
      <alignment horizontal="center" vertical="center"/>
    </xf>
    <xf numFmtId="0" fontId="41" fillId="0" borderId="0" xfId="0" applyFont="1" applyFill="1" applyBorder="1" applyAlignment="1">
      <alignment horizontal="center" vertical="center"/>
    </xf>
    <xf numFmtId="0" fontId="41" fillId="0" borderId="53" xfId="0" applyFont="1" applyFill="1" applyBorder="1" applyAlignment="1">
      <alignment horizontal="center" vertical="center"/>
    </xf>
    <xf numFmtId="0" fontId="41" fillId="0" borderId="60" xfId="0" applyFont="1" applyFill="1" applyBorder="1" applyAlignment="1">
      <alignment horizontal="center" vertical="center"/>
    </xf>
    <xf numFmtId="0" fontId="41" fillId="0" borderId="56" xfId="0" applyFont="1" applyFill="1" applyBorder="1" applyAlignment="1">
      <alignment horizontal="center" vertical="center"/>
    </xf>
    <xf numFmtId="0" fontId="41" fillId="0" borderId="57" xfId="0" applyFont="1" applyFill="1" applyBorder="1" applyAlignment="1">
      <alignment horizontal="center" vertical="center"/>
    </xf>
    <xf numFmtId="0" fontId="51" fillId="2" borderId="0" xfId="67" applyFont="1" applyFill="1" applyBorder="1" applyAlignment="1" applyProtection="1">
      <alignment horizontal="center" vertical="center"/>
      <protection locked="0"/>
    </xf>
    <xf numFmtId="0" fontId="0" fillId="0" borderId="0" xfId="0" applyFill="1" applyBorder="1" applyAlignment="1">
      <alignment horizontal="center" vertical="center" wrapText="1"/>
    </xf>
    <xf numFmtId="0" fontId="1" fillId="6" borderId="59" xfId="67" applyFont="1" applyFill="1" applyBorder="1" applyAlignment="1" applyProtection="1">
      <alignment horizontal="right" vertical="center"/>
      <protection locked="0"/>
    </xf>
    <xf numFmtId="0" fontId="1" fillId="6" borderId="53" xfId="67" applyFont="1" applyFill="1" applyBorder="1" applyAlignment="1" applyProtection="1">
      <alignment horizontal="right" vertical="center"/>
      <protection locked="0"/>
    </xf>
    <xf numFmtId="0" fontId="1" fillId="6" borderId="60" xfId="67" applyFont="1" applyFill="1" applyBorder="1" applyAlignment="1" applyProtection="1">
      <alignment horizontal="right" vertical="center"/>
      <protection locked="0"/>
    </xf>
    <xf numFmtId="0" fontId="1" fillId="6" borderId="57" xfId="67" applyFont="1" applyFill="1" applyBorder="1" applyAlignment="1" applyProtection="1">
      <alignment horizontal="right" vertical="center"/>
      <protection locked="0"/>
    </xf>
    <xf numFmtId="0" fontId="1" fillId="6" borderId="60" xfId="67" applyFont="1" applyFill="1" applyBorder="1" applyAlignment="1">
      <alignment horizontal="right" vertical="center"/>
    </xf>
    <xf numFmtId="0" fontId="1" fillId="6" borderId="57" xfId="67" applyFont="1" applyFill="1" applyBorder="1" applyAlignment="1">
      <alignment horizontal="right" vertical="center"/>
    </xf>
    <xf numFmtId="0" fontId="1" fillId="6" borderId="80" xfId="0" applyFont="1" applyFill="1" applyBorder="1" applyAlignment="1">
      <alignment vertical="center"/>
    </xf>
    <xf numFmtId="0" fontId="1" fillId="6" borderId="85" xfId="0" applyFont="1" applyFill="1" applyBorder="1" applyAlignment="1">
      <alignment vertical="center"/>
    </xf>
    <xf numFmtId="0" fontId="1" fillId="6" borderId="82" xfId="0" applyFont="1" applyFill="1" applyBorder="1" applyAlignment="1">
      <alignment vertical="center"/>
    </xf>
    <xf numFmtId="0" fontId="1" fillId="6" borderId="86" xfId="0" applyFont="1" applyFill="1" applyBorder="1" applyAlignment="1">
      <alignment vertical="center"/>
    </xf>
    <xf numFmtId="176" fontId="61" fillId="0" borderId="69" xfId="0" applyNumberFormat="1" applyFont="1" applyFill="1" applyBorder="1" applyAlignment="1">
      <alignment horizontal="center" vertical="center"/>
    </xf>
    <xf numFmtId="176" fontId="61" fillId="0" borderId="70" xfId="0" applyNumberFormat="1" applyFont="1" applyFill="1" applyBorder="1" applyAlignment="1">
      <alignment horizontal="center" vertical="center"/>
    </xf>
    <xf numFmtId="176" fontId="61" fillId="0" borderId="71" xfId="0" applyNumberFormat="1" applyFont="1" applyFill="1" applyBorder="1" applyAlignment="1">
      <alignment horizontal="center" vertical="center"/>
    </xf>
    <xf numFmtId="0" fontId="61" fillId="7" borderId="72" xfId="0" applyFont="1" applyFill="1" applyBorder="1" applyAlignment="1">
      <alignment horizontal="center" vertical="center"/>
    </xf>
    <xf numFmtId="0" fontId="61" fillId="7" borderId="5" xfId="0" applyFont="1" applyFill="1" applyBorder="1" applyAlignment="1">
      <alignment horizontal="center" vertical="center"/>
    </xf>
    <xf numFmtId="0" fontId="61" fillId="7" borderId="73" xfId="0" applyFont="1" applyFill="1" applyBorder="1" applyAlignment="1">
      <alignment horizontal="center" vertical="center"/>
    </xf>
    <xf numFmtId="0" fontId="61" fillId="0" borderId="72" xfId="0" applyFont="1" applyFill="1" applyBorder="1" applyAlignment="1">
      <alignment horizontal="center" vertical="center"/>
    </xf>
    <xf numFmtId="0" fontId="61" fillId="0" borderId="5" xfId="0" applyFont="1" applyFill="1" applyBorder="1" applyAlignment="1">
      <alignment horizontal="center" vertical="center"/>
    </xf>
    <xf numFmtId="0" fontId="61" fillId="0" borderId="73" xfId="0" applyFont="1" applyFill="1" applyBorder="1" applyAlignment="1">
      <alignment horizontal="center" vertical="center"/>
    </xf>
    <xf numFmtId="166" fontId="61" fillId="0" borderId="72" xfId="0" applyNumberFormat="1" applyFont="1" applyFill="1" applyBorder="1" applyAlignment="1">
      <alignment horizontal="center" vertical="center"/>
    </xf>
    <xf numFmtId="166" fontId="61" fillId="0" borderId="5" xfId="0" applyNumberFormat="1" applyFont="1" applyFill="1" applyBorder="1" applyAlignment="1">
      <alignment horizontal="center" vertical="center"/>
    </xf>
    <xf numFmtId="166" fontId="61" fillId="0" borderId="73" xfId="0" applyNumberFormat="1" applyFont="1" applyFill="1" applyBorder="1" applyAlignment="1">
      <alignment horizontal="center" vertical="center"/>
    </xf>
    <xf numFmtId="0" fontId="1" fillId="6" borderId="78" xfId="0" applyFont="1" applyFill="1" applyBorder="1" applyAlignment="1">
      <alignment horizontal="left" vertical="center" wrapText="1"/>
    </xf>
    <xf numFmtId="0" fontId="1" fillId="6" borderId="84" xfId="0" applyFont="1" applyFill="1" applyBorder="1" applyAlignment="1">
      <alignment horizontal="left" vertical="center" wrapText="1"/>
    </xf>
    <xf numFmtId="0" fontId="1" fillId="6" borderId="49" xfId="67" applyFont="1" applyFill="1" applyBorder="1" applyAlignment="1" applyProtection="1">
      <alignment horizontal="right" vertical="center"/>
      <protection locked="0"/>
    </xf>
    <xf numFmtId="0" fontId="1" fillId="6" borderId="51" xfId="67" applyFont="1" applyFill="1" applyBorder="1" applyAlignment="1" applyProtection="1">
      <alignment horizontal="right" vertical="center"/>
      <protection locked="0"/>
    </xf>
    <xf numFmtId="0" fontId="57" fillId="6" borderId="87" xfId="0" applyFont="1" applyFill="1" applyBorder="1" applyAlignment="1">
      <alignment horizontal="center" vertical="center"/>
    </xf>
    <xf numFmtId="0" fontId="58" fillId="6" borderId="77" xfId="0" applyFont="1" applyFill="1" applyBorder="1" applyAlignment="1">
      <alignment horizontal="center" vertical="center"/>
    </xf>
    <xf numFmtId="0" fontId="58" fillId="6" borderId="88" xfId="0" applyFont="1" applyFill="1" applyBorder="1" applyAlignment="1">
      <alignment horizontal="center" vertical="center"/>
    </xf>
    <xf numFmtId="0" fontId="17" fillId="6" borderId="64" xfId="0" applyFont="1" applyFill="1" applyBorder="1" applyAlignment="1">
      <alignment horizontal="center" vertical="center"/>
    </xf>
    <xf numFmtId="0" fontId="17" fillId="6" borderId="66" xfId="0" applyFont="1" applyFill="1" applyBorder="1" applyAlignment="1">
      <alignment horizontal="center" vertical="center"/>
    </xf>
    <xf numFmtId="0" fontId="17" fillId="6" borderId="65" xfId="0" applyFont="1" applyFill="1" applyBorder="1" applyAlignment="1">
      <alignment horizontal="center" vertical="center"/>
    </xf>
    <xf numFmtId="0" fontId="1" fillId="6" borderId="59" xfId="67" applyNumberFormat="1" applyFont="1" applyFill="1" applyBorder="1" applyAlignment="1" applyProtection="1">
      <alignment horizontal="right" vertical="center"/>
      <protection locked="0"/>
    </xf>
    <xf numFmtId="0" fontId="1" fillId="6" borderId="53" xfId="67" applyNumberFormat="1" applyFont="1" applyFill="1" applyBorder="1" applyAlignment="1" applyProtection="1">
      <alignment horizontal="right" vertical="center"/>
      <protection locked="0"/>
    </xf>
    <xf numFmtId="0" fontId="70" fillId="8" borderId="42" xfId="67" applyFont="1" applyFill="1" applyBorder="1" applyAlignment="1" applyProtection="1">
      <alignment horizontal="center" vertical="center"/>
      <protection locked="0"/>
    </xf>
    <xf numFmtId="0" fontId="70" fillId="8" borderId="43" xfId="67" applyFont="1" applyFill="1" applyBorder="1" applyAlignment="1" applyProtection="1">
      <alignment horizontal="center" vertical="center"/>
      <protection locked="0"/>
    </xf>
    <xf numFmtId="0" fontId="70" fillId="8" borderId="44" xfId="67" applyFont="1" applyFill="1" applyBorder="1" applyAlignment="1" applyProtection="1">
      <alignment horizontal="center" vertical="center"/>
      <protection locked="0"/>
    </xf>
    <xf numFmtId="165" fontId="74" fillId="9" borderId="46" xfId="67" applyNumberFormat="1" applyFont="1" applyFill="1" applyBorder="1" applyAlignment="1" applyProtection="1">
      <alignment horizontal="center" vertical="center"/>
    </xf>
    <xf numFmtId="165" fontId="74" fillId="9" borderId="47" xfId="67" applyNumberFormat="1" applyFont="1" applyFill="1" applyBorder="1" applyAlignment="1" applyProtection="1">
      <alignment horizontal="center" vertical="center"/>
    </xf>
    <xf numFmtId="165" fontId="74" fillId="9" borderId="48" xfId="67" applyNumberFormat="1" applyFont="1" applyFill="1" applyBorder="1" applyAlignment="1" applyProtection="1">
      <alignment horizontal="center" vertical="center"/>
    </xf>
    <xf numFmtId="10" fontId="74" fillId="9" borderId="46" xfId="69" applyNumberFormat="1" applyFont="1" applyFill="1" applyBorder="1" applyAlignment="1" applyProtection="1">
      <alignment horizontal="center" vertical="center"/>
    </xf>
    <xf numFmtId="10" fontId="74" fillId="9" borderId="47" xfId="69" applyNumberFormat="1" applyFont="1" applyFill="1" applyBorder="1" applyAlignment="1" applyProtection="1">
      <alignment horizontal="center" vertical="center"/>
    </xf>
    <xf numFmtId="10" fontId="74" fillId="9" borderId="48" xfId="69" applyNumberFormat="1" applyFont="1" applyFill="1" applyBorder="1" applyAlignment="1" applyProtection="1">
      <alignment horizontal="center" vertical="center"/>
    </xf>
    <xf numFmtId="0" fontId="57" fillId="6" borderId="64" xfId="0" applyFont="1" applyFill="1" applyBorder="1" applyAlignment="1">
      <alignment horizontal="center" vertical="center"/>
    </xf>
    <xf numFmtId="0" fontId="57" fillId="6" borderId="65" xfId="0" applyFont="1" applyFill="1" applyBorder="1" applyAlignment="1">
      <alignment horizontal="center" vertical="center"/>
    </xf>
    <xf numFmtId="0" fontId="57" fillId="6" borderId="66" xfId="0" applyFont="1" applyFill="1" applyBorder="1" applyAlignment="1">
      <alignment horizontal="center" vertical="center"/>
    </xf>
    <xf numFmtId="0" fontId="66" fillId="6" borderId="64" xfId="67" applyFont="1" applyFill="1" applyBorder="1" applyAlignment="1" applyProtection="1">
      <alignment horizontal="left" vertical="center"/>
      <protection locked="0"/>
    </xf>
    <xf numFmtId="0" fontId="66" fillId="6" borderId="65" xfId="67" applyFont="1" applyFill="1" applyBorder="1" applyAlignment="1" applyProtection="1">
      <alignment horizontal="left" vertical="center"/>
      <protection locked="0"/>
    </xf>
    <xf numFmtId="0" fontId="66" fillId="6" borderId="66" xfId="67" applyFont="1" applyFill="1" applyBorder="1" applyAlignment="1" applyProtection="1">
      <alignment horizontal="left" vertical="center"/>
      <protection locked="0"/>
    </xf>
    <xf numFmtId="0" fontId="65" fillId="6" borderId="49" xfId="67" applyFont="1" applyFill="1" applyBorder="1" applyAlignment="1" applyProtection="1">
      <alignment horizontal="left" vertical="center"/>
      <protection locked="0"/>
    </xf>
    <xf numFmtId="0" fontId="65" fillId="6" borderId="50" xfId="67" applyFont="1" applyFill="1" applyBorder="1" applyAlignment="1" applyProtection="1">
      <alignment horizontal="left" vertical="center"/>
      <protection locked="0"/>
    </xf>
    <xf numFmtId="0" fontId="65" fillId="6" borderId="59" xfId="67" applyFont="1" applyFill="1" applyBorder="1" applyAlignment="1" applyProtection="1">
      <alignment horizontal="left" vertical="center"/>
      <protection locked="0"/>
    </xf>
    <xf numFmtId="0" fontId="65" fillId="6" borderId="0" xfId="67" applyFont="1" applyFill="1" applyBorder="1" applyAlignment="1" applyProtection="1">
      <alignment horizontal="left" vertical="center"/>
      <protection locked="0"/>
    </xf>
    <xf numFmtId="0" fontId="65" fillId="6" borderId="59" xfId="67" applyFont="1" applyFill="1" applyBorder="1" applyAlignment="1" applyProtection="1">
      <alignment vertical="center"/>
      <protection locked="0"/>
    </xf>
    <xf numFmtId="0" fontId="65" fillId="6" borderId="0" xfId="67" applyFont="1" applyFill="1" applyBorder="1" applyAlignment="1" applyProtection="1">
      <alignment vertical="center"/>
      <protection locked="0"/>
    </xf>
    <xf numFmtId="165" fontId="68" fillId="3" borderId="46" xfId="67" applyNumberFormat="1" applyFont="1" applyFill="1" applyBorder="1" applyAlignment="1" applyProtection="1">
      <alignment horizontal="center" vertical="center"/>
    </xf>
    <xf numFmtId="165" fontId="68" fillId="3" borderId="47" xfId="67" applyNumberFormat="1" applyFont="1" applyFill="1" applyBorder="1" applyAlignment="1" applyProtection="1">
      <alignment horizontal="center" vertical="center"/>
    </xf>
    <xf numFmtId="165" fontId="68" fillId="3" borderId="48" xfId="67" applyNumberFormat="1" applyFont="1" applyFill="1" applyBorder="1" applyAlignment="1" applyProtection="1">
      <alignment horizontal="center" vertical="center"/>
    </xf>
    <xf numFmtId="0" fontId="69" fillId="8" borderId="42" xfId="67" applyFont="1" applyFill="1" applyBorder="1" applyAlignment="1" applyProtection="1">
      <alignment horizontal="center" vertical="center"/>
      <protection locked="0"/>
    </xf>
    <xf numFmtId="0" fontId="69" fillId="8" borderId="43" xfId="67" applyFont="1" applyFill="1" applyBorder="1" applyAlignment="1" applyProtection="1">
      <alignment horizontal="center" vertical="center"/>
      <protection locked="0"/>
    </xf>
    <xf numFmtId="0" fontId="69" fillId="8" borderId="44" xfId="67" applyFont="1" applyFill="1" applyBorder="1" applyAlignment="1" applyProtection="1">
      <alignment horizontal="center" vertical="center"/>
      <protection locked="0"/>
    </xf>
    <xf numFmtId="0" fontId="64" fillId="3" borderId="0" xfId="67" applyFont="1" applyFill="1" applyBorder="1" applyAlignment="1" applyProtection="1">
      <alignment horizontal="right" vertical="center"/>
      <protection locked="0"/>
    </xf>
    <xf numFmtId="0" fontId="69" fillId="8" borderId="41" xfId="67" applyFont="1" applyFill="1" applyBorder="1" applyAlignment="1" applyProtection="1">
      <alignment horizontal="center" vertical="center"/>
      <protection locked="0"/>
    </xf>
    <xf numFmtId="0" fontId="69" fillId="8" borderId="0" xfId="67" applyFont="1" applyFill="1" applyBorder="1" applyAlignment="1" applyProtection="1">
      <alignment horizontal="center" vertical="center"/>
      <protection locked="0"/>
    </xf>
    <xf numFmtId="0" fontId="69" fillId="8" borderId="45" xfId="67" applyFont="1" applyFill="1" applyBorder="1" applyAlignment="1" applyProtection="1">
      <alignment horizontal="center" vertical="center"/>
      <protection locked="0"/>
    </xf>
    <xf numFmtId="165" fontId="68" fillId="3" borderId="41" xfId="67" applyNumberFormat="1" applyFont="1" applyFill="1" applyBorder="1" applyAlignment="1" applyProtection="1">
      <alignment horizontal="center" vertical="center"/>
    </xf>
    <xf numFmtId="165" fontId="68" fillId="3" borderId="0" xfId="67" applyNumberFormat="1" applyFont="1" applyFill="1" applyBorder="1" applyAlignment="1" applyProtection="1">
      <alignment horizontal="center" vertical="center"/>
    </xf>
    <xf numFmtId="165" fontId="68" fillId="3" borderId="45" xfId="67" applyNumberFormat="1" applyFont="1" applyFill="1" applyBorder="1" applyAlignment="1" applyProtection="1">
      <alignment horizontal="center" vertical="center"/>
    </xf>
    <xf numFmtId="0" fontId="64" fillId="3" borderId="56" xfId="67" applyFont="1" applyFill="1" applyBorder="1" applyAlignment="1">
      <alignment horizontal="center" vertical="center"/>
    </xf>
    <xf numFmtId="0" fontId="65" fillId="6" borderId="49" xfId="67" applyFont="1" applyFill="1" applyBorder="1" applyAlignment="1">
      <alignment vertical="center"/>
    </xf>
    <xf numFmtId="0" fontId="65" fillId="6" borderId="50" xfId="67" applyFont="1" applyFill="1" applyBorder="1" applyAlignment="1">
      <alignment vertical="center"/>
    </xf>
    <xf numFmtId="0" fontId="65" fillId="6" borderId="59" xfId="67" applyFont="1" applyFill="1" applyBorder="1" applyAlignment="1">
      <alignment vertical="center"/>
    </xf>
    <xf numFmtId="0" fontId="65" fillId="6" borderId="0" xfId="67" applyFont="1" applyFill="1" applyBorder="1" applyAlignment="1">
      <alignment vertical="center"/>
    </xf>
    <xf numFmtId="0" fontId="65" fillId="6" borderId="60" xfId="67" applyFont="1" applyFill="1" applyBorder="1" applyAlignment="1">
      <alignment vertical="center"/>
    </xf>
    <xf numFmtId="0" fontId="65" fillId="6" borderId="56" xfId="67" applyFont="1" applyFill="1" applyBorder="1" applyAlignment="1">
      <alignment vertical="center"/>
    </xf>
    <xf numFmtId="0" fontId="65" fillId="6" borderId="49" xfId="67" applyFont="1" applyFill="1" applyBorder="1" applyAlignment="1">
      <alignment horizontal="left" vertical="center"/>
    </xf>
    <xf numFmtId="0" fontId="65" fillId="6" borderId="50" xfId="67" applyFont="1" applyFill="1" applyBorder="1" applyAlignment="1">
      <alignment horizontal="left" vertical="center"/>
    </xf>
    <xf numFmtId="0" fontId="65" fillId="6" borderId="59" xfId="67" applyFont="1" applyFill="1" applyBorder="1" applyAlignment="1">
      <alignment horizontal="left" vertical="center"/>
    </xf>
    <xf numFmtId="0" fontId="65" fillId="6" borderId="0" xfId="67" applyFont="1" applyFill="1" applyBorder="1" applyAlignment="1">
      <alignment horizontal="left" vertical="center"/>
    </xf>
    <xf numFmtId="0" fontId="65" fillId="6" borderId="60" xfId="67" applyFont="1" applyFill="1" applyBorder="1" applyAlignment="1">
      <alignment horizontal="left" vertical="center"/>
    </xf>
    <xf numFmtId="0" fontId="65" fillId="6" borderId="56" xfId="67" applyFont="1" applyFill="1" applyBorder="1" applyAlignment="1">
      <alignment horizontal="left" vertical="center"/>
    </xf>
    <xf numFmtId="0" fontId="0" fillId="2" borderId="6" xfId="0" applyFont="1" applyFill="1" applyBorder="1" applyAlignment="1" applyProtection="1">
      <alignment horizontal="center"/>
    </xf>
    <xf numFmtId="0" fontId="41" fillId="2" borderId="6" xfId="0" applyFont="1" applyFill="1" applyBorder="1" applyAlignment="1" applyProtection="1">
      <alignment horizontal="center"/>
    </xf>
    <xf numFmtId="0" fontId="41" fillId="2" borderId="5" xfId="0" applyFont="1" applyFill="1" applyBorder="1" applyAlignment="1" applyProtection="1">
      <alignment horizontal="center"/>
    </xf>
    <xf numFmtId="0" fontId="41" fillId="2" borderId="6" xfId="0" applyFont="1" applyFill="1" applyBorder="1" applyAlignment="1" applyProtection="1">
      <alignment horizontal="center"/>
      <protection locked="0"/>
    </xf>
    <xf numFmtId="0" fontId="49" fillId="2" borderId="0" xfId="0" applyFont="1" applyFill="1" applyBorder="1" applyAlignment="1" applyProtection="1">
      <alignment horizontal="center"/>
    </xf>
    <xf numFmtId="0" fontId="5" fillId="2" borderId="0" xfId="0" applyFont="1" applyFill="1" applyBorder="1" applyAlignment="1" applyProtection="1">
      <alignment horizontal="center"/>
    </xf>
    <xf numFmtId="0" fontId="6" fillId="2" borderId="10" xfId="0" applyFont="1" applyFill="1" applyBorder="1" applyProtection="1">
      <protection locked="0"/>
    </xf>
    <xf numFmtId="0" fontId="6" fillId="2" borderId="5" xfId="0" applyFont="1" applyFill="1" applyBorder="1" applyProtection="1">
      <protection locked="0"/>
    </xf>
    <xf numFmtId="0" fontId="6" fillId="2" borderId="4" xfId="0" applyFont="1" applyFill="1" applyBorder="1" applyProtection="1">
      <protection locked="0"/>
    </xf>
    <xf numFmtId="0" fontId="7" fillId="6" borderId="64" xfId="0" applyFont="1" applyFill="1" applyBorder="1" applyAlignment="1" applyProtection="1">
      <alignment horizontal="center" vertical="center" wrapText="1"/>
      <protection locked="0"/>
    </xf>
    <xf numFmtId="0" fontId="7" fillId="6" borderId="65" xfId="0" applyFont="1" applyFill="1" applyBorder="1" applyAlignment="1" applyProtection="1">
      <alignment horizontal="center" vertical="center" wrapText="1"/>
      <protection locked="0"/>
    </xf>
    <xf numFmtId="0" fontId="6" fillId="2" borderId="12" xfId="0" applyFont="1" applyFill="1" applyBorder="1" applyProtection="1">
      <protection locked="0"/>
    </xf>
    <xf numFmtId="0" fontId="6" fillId="2" borderId="6" xfId="0" applyFont="1" applyFill="1" applyBorder="1" applyProtection="1">
      <protection locked="0"/>
    </xf>
    <xf numFmtId="0" fontId="6" fillId="2" borderId="13" xfId="0" applyFont="1" applyFill="1" applyBorder="1" applyProtection="1">
      <protection locked="0"/>
    </xf>
    <xf numFmtId="0" fontId="14" fillId="2" borderId="14" xfId="0" applyFont="1" applyFill="1" applyBorder="1" applyAlignment="1" applyProtection="1">
      <alignment horizontal="left" vertical="top" wrapText="1"/>
      <protection locked="0"/>
    </xf>
    <xf numFmtId="0" fontId="14" fillId="2" borderId="16" xfId="0" applyFont="1" applyFill="1" applyBorder="1" applyAlignment="1" applyProtection="1">
      <alignment horizontal="left" vertical="top" wrapText="1"/>
      <protection locked="0"/>
    </xf>
    <xf numFmtId="0" fontId="7" fillId="2" borderId="14" xfId="0" applyFont="1" applyFill="1" applyBorder="1" applyProtection="1">
      <protection locked="0"/>
    </xf>
    <xf numFmtId="0" fontId="7" fillId="2" borderId="16" xfId="0" applyFont="1" applyFill="1" applyBorder="1" applyProtection="1">
      <protection locked="0"/>
    </xf>
    <xf numFmtId="0" fontId="5" fillId="2" borderId="0" xfId="0" applyFont="1" applyFill="1" applyBorder="1" applyAlignment="1" applyProtection="1">
      <alignment horizontal="center"/>
      <protection locked="0"/>
    </xf>
    <xf numFmtId="0" fontId="80" fillId="0" borderId="18" xfId="0" applyFont="1" applyBorder="1" applyAlignment="1">
      <alignment horizontal="center"/>
    </xf>
    <xf numFmtId="0" fontId="7" fillId="2" borderId="12" xfId="0" applyFont="1" applyFill="1" applyBorder="1" applyProtection="1">
      <protection locked="0"/>
    </xf>
    <xf numFmtId="0" fontId="7" fillId="2" borderId="13" xfId="0" applyFont="1" applyFill="1" applyBorder="1" applyProtection="1">
      <protection locked="0"/>
    </xf>
    <xf numFmtId="0" fontId="7" fillId="2" borderId="17" xfId="0" applyFont="1" applyFill="1" applyBorder="1" applyProtection="1">
      <protection locked="0"/>
    </xf>
    <xf numFmtId="0" fontId="7" fillId="2" borderId="19" xfId="0" applyFont="1" applyFill="1" applyBorder="1" applyProtection="1">
      <protection locked="0"/>
    </xf>
    <xf numFmtId="0" fontId="15" fillId="5" borderId="14" xfId="0" applyFont="1" applyFill="1" applyBorder="1" applyAlignment="1" applyProtection="1">
      <alignment horizontal="left" vertical="top" wrapText="1"/>
      <protection locked="0"/>
    </xf>
    <xf numFmtId="0" fontId="15" fillId="5" borderId="16" xfId="0" applyFont="1" applyFill="1" applyBorder="1" applyAlignment="1" applyProtection="1">
      <alignment horizontal="left" vertical="top" wrapText="1"/>
      <protection locked="0"/>
    </xf>
    <xf numFmtId="0" fontId="15" fillId="5" borderId="12" xfId="0" applyFont="1" applyFill="1" applyBorder="1" applyAlignment="1" applyProtection="1">
      <alignment horizontal="left" vertical="top" wrapText="1"/>
      <protection locked="0"/>
    </xf>
    <xf numFmtId="0" fontId="15" fillId="5" borderId="13" xfId="0" applyFont="1" applyFill="1" applyBorder="1" applyAlignment="1" applyProtection="1">
      <alignment horizontal="left" vertical="top" wrapText="1"/>
      <protection locked="0"/>
    </xf>
    <xf numFmtId="0" fontId="1" fillId="2" borderId="0" xfId="0" applyFont="1" applyFill="1" applyBorder="1" applyAlignment="1" applyProtection="1">
      <alignment horizontal="center"/>
      <protection locked="0"/>
    </xf>
    <xf numFmtId="0" fontId="1" fillId="2" borderId="6" xfId="0" applyFont="1" applyFill="1" applyBorder="1" applyProtection="1">
      <protection locked="0"/>
    </xf>
    <xf numFmtId="0" fontId="1" fillId="2" borderId="5" xfId="0" applyFont="1" applyFill="1" applyBorder="1" applyProtection="1">
      <protection locked="0"/>
    </xf>
    <xf numFmtId="0" fontId="14" fillId="2" borderId="12" xfId="0" applyFont="1" applyFill="1" applyBorder="1" applyAlignment="1" applyProtection="1">
      <alignment horizontal="left" vertical="top" wrapText="1"/>
      <protection locked="0"/>
    </xf>
    <xf numFmtId="0" fontId="14" fillId="2" borderId="13" xfId="0" applyFont="1" applyFill="1" applyBorder="1" applyAlignment="1" applyProtection="1">
      <alignment horizontal="left" vertical="top"/>
      <protection locked="0"/>
    </xf>
    <xf numFmtId="0" fontId="80" fillId="0" borderId="0" xfId="0" applyFont="1" applyAlignment="1">
      <alignment horizontal="center"/>
    </xf>
    <xf numFmtId="0" fontId="14" fillId="2" borderId="13" xfId="0" applyFont="1" applyFill="1" applyBorder="1" applyAlignment="1" applyProtection="1">
      <alignment horizontal="left" vertical="top" wrapText="1"/>
      <protection locked="0"/>
    </xf>
    <xf numFmtId="0" fontId="6" fillId="2" borderId="17" xfId="0" applyFont="1" applyFill="1" applyBorder="1" applyProtection="1">
      <protection locked="0"/>
    </xf>
    <xf numFmtId="0" fontId="6" fillId="2" borderId="18" xfId="0" applyFont="1" applyFill="1" applyBorder="1" applyProtection="1">
      <protection locked="0"/>
    </xf>
    <xf numFmtId="0" fontId="6" fillId="2" borderId="19" xfId="0" applyFont="1" applyFill="1" applyBorder="1" applyProtection="1">
      <protection locked="0"/>
    </xf>
    <xf numFmtId="0" fontId="7" fillId="2" borderId="20" xfId="0" applyFont="1" applyFill="1" applyBorder="1" applyAlignment="1" applyProtection="1">
      <alignment wrapText="1"/>
      <protection locked="0"/>
    </xf>
    <xf numFmtId="0" fontId="7" fillId="2" borderId="21" xfId="0" applyFont="1" applyFill="1" applyBorder="1" applyAlignment="1" applyProtection="1">
      <alignment wrapText="1"/>
      <protection locked="0"/>
    </xf>
    <xf numFmtId="0" fontId="6" fillId="2" borderId="22" xfId="0" applyFont="1" applyFill="1" applyBorder="1" applyProtection="1">
      <protection locked="0"/>
    </xf>
    <xf numFmtId="0" fontId="6" fillId="2" borderId="23" xfId="0" applyFont="1" applyFill="1" applyBorder="1" applyProtection="1">
      <protection locked="0"/>
    </xf>
    <xf numFmtId="0" fontId="6" fillId="2" borderId="7" xfId="0" applyFont="1" applyFill="1" applyBorder="1" applyProtection="1">
      <protection locked="0"/>
    </xf>
    <xf numFmtId="0" fontId="7" fillId="2" borderId="24" xfId="0" applyFont="1" applyFill="1" applyBorder="1" applyProtection="1">
      <protection locked="0"/>
    </xf>
    <xf numFmtId="0" fontId="7" fillId="2" borderId="25" xfId="0" applyFont="1" applyFill="1" applyBorder="1" applyProtection="1">
      <protection locked="0"/>
    </xf>
    <xf numFmtId="0" fontId="6" fillId="2" borderId="26" xfId="0" applyFont="1" applyFill="1" applyBorder="1" applyProtection="1">
      <protection locked="0"/>
    </xf>
    <xf numFmtId="0" fontId="6" fillId="2" borderId="27" xfId="0" applyFont="1" applyFill="1" applyBorder="1" applyProtection="1">
      <protection locked="0"/>
    </xf>
    <xf numFmtId="0" fontId="6" fillId="2" borderId="28" xfId="0" applyFont="1" applyFill="1" applyBorder="1" applyProtection="1">
      <protection locked="0"/>
    </xf>
    <xf numFmtId="0" fontId="7" fillId="2" borderId="20" xfId="0" applyFont="1" applyFill="1" applyBorder="1" applyAlignment="1" applyProtection="1">
      <alignment vertical="center"/>
      <protection locked="0"/>
    </xf>
    <xf numFmtId="0" fontId="7" fillId="2" borderId="21" xfId="0" applyFont="1" applyFill="1" applyBorder="1" applyAlignment="1" applyProtection="1">
      <alignment vertical="center"/>
      <protection locked="0"/>
    </xf>
    <xf numFmtId="0" fontId="16" fillId="2" borderId="14" xfId="0" applyFont="1" applyFill="1" applyBorder="1" applyAlignment="1" applyProtection="1">
      <alignment horizontal="left" vertical="top" wrapText="1"/>
      <protection locked="0"/>
    </xf>
    <xf numFmtId="0" fontId="16" fillId="2" borderId="16" xfId="0" applyFont="1" applyFill="1" applyBorder="1" applyAlignment="1" applyProtection="1">
      <alignment horizontal="left" vertical="top" wrapText="1"/>
      <protection locked="0"/>
    </xf>
    <xf numFmtId="0" fontId="16" fillId="2" borderId="12" xfId="0" applyFont="1" applyFill="1" applyBorder="1" applyAlignment="1" applyProtection="1">
      <alignment horizontal="left" vertical="top" wrapText="1"/>
      <protection locked="0"/>
    </xf>
    <xf numFmtId="0" fontId="16" fillId="2" borderId="13" xfId="0" applyFont="1" applyFill="1" applyBorder="1" applyAlignment="1" applyProtection="1">
      <alignment horizontal="left" vertical="top" wrapText="1"/>
      <protection locked="0"/>
    </xf>
    <xf numFmtId="0" fontId="80" fillId="0" borderId="43" xfId="0" applyFont="1" applyBorder="1" applyAlignment="1">
      <alignment horizontal="center"/>
    </xf>
    <xf numFmtId="0" fontId="8" fillId="2" borderId="10" xfId="0" applyFont="1" applyFill="1" applyBorder="1" applyProtection="1">
      <protection locked="0"/>
    </xf>
    <xf numFmtId="0" fontId="8" fillId="2" borderId="5" xfId="0" applyFont="1" applyFill="1" applyBorder="1" applyProtection="1">
      <protection locked="0"/>
    </xf>
    <xf numFmtId="0" fontId="8" fillId="2" borderId="4" xfId="0" applyFont="1" applyFill="1" applyBorder="1" applyProtection="1">
      <protection locked="0"/>
    </xf>
    <xf numFmtId="0" fontId="9" fillId="2" borderId="10" xfId="0" applyFont="1" applyFill="1" applyBorder="1" applyProtection="1">
      <protection locked="0"/>
    </xf>
    <xf numFmtId="0" fontId="9" fillId="2" borderId="5" xfId="0" applyFont="1" applyFill="1" applyBorder="1" applyProtection="1">
      <protection locked="0"/>
    </xf>
    <xf numFmtId="0" fontId="9" fillId="2" borderId="4" xfId="0" applyFont="1" applyFill="1" applyBorder="1" applyProtection="1">
      <protection locked="0"/>
    </xf>
    <xf numFmtId="0" fontId="15" fillId="5" borderId="37" xfId="0" applyFont="1" applyFill="1" applyBorder="1" applyAlignment="1" applyProtection="1">
      <alignment horizontal="left" vertical="top" wrapText="1"/>
      <protection locked="0"/>
    </xf>
    <xf numFmtId="0" fontId="10" fillId="2" borderId="14" xfId="0" applyFont="1" applyFill="1" applyBorder="1" applyProtection="1">
      <protection locked="0"/>
    </xf>
    <xf numFmtId="0" fontId="10" fillId="2" borderId="16" xfId="0" applyFont="1" applyFill="1" applyBorder="1" applyProtection="1">
      <protection locked="0"/>
    </xf>
    <xf numFmtId="0" fontId="50" fillId="2" borderId="0" xfId="0" applyFont="1" applyFill="1" applyBorder="1" applyAlignment="1" applyProtection="1">
      <alignment horizontal="left" vertical="top" wrapText="1"/>
      <protection locked="0"/>
    </xf>
    <xf numFmtId="165" fontId="1" fillId="6" borderId="59" xfId="0" applyNumberFormat="1" applyFont="1" applyFill="1" applyBorder="1" applyAlignment="1" applyProtection="1">
      <alignment vertical="center"/>
    </xf>
    <xf numFmtId="165" fontId="1" fillId="6" borderId="0" xfId="0" applyNumberFormat="1" applyFont="1" applyFill="1" applyBorder="1" applyAlignment="1" applyProtection="1">
      <alignment vertical="center"/>
    </xf>
    <xf numFmtId="0" fontId="69" fillId="8" borderId="49" xfId="67" applyFont="1" applyFill="1" applyBorder="1" applyAlignment="1" applyProtection="1">
      <alignment horizontal="center" vertical="center"/>
      <protection locked="0"/>
    </xf>
    <xf numFmtId="0" fontId="69" fillId="8" borderId="50" xfId="67" applyFont="1" applyFill="1" applyBorder="1" applyAlignment="1" applyProtection="1">
      <alignment horizontal="center" vertical="center"/>
      <protection locked="0"/>
    </xf>
    <xf numFmtId="0" fontId="69" fillId="8" borderId="51" xfId="67" applyFont="1" applyFill="1" applyBorder="1" applyAlignment="1" applyProtection="1">
      <alignment horizontal="center" vertical="center"/>
      <protection locked="0"/>
    </xf>
    <xf numFmtId="165" fontId="76" fillId="3" borderId="60" xfId="0" applyNumberFormat="1" applyFont="1" applyFill="1" applyBorder="1" applyAlignment="1" applyProtection="1">
      <alignment horizontal="center" vertical="center"/>
    </xf>
    <xf numFmtId="165" fontId="76" fillId="3" borderId="56" xfId="0" applyNumberFormat="1" applyFont="1" applyFill="1" applyBorder="1" applyAlignment="1" applyProtection="1">
      <alignment horizontal="center" vertical="center"/>
    </xf>
    <xf numFmtId="165" fontId="76" fillId="3" borderId="57" xfId="0" applyNumberFormat="1" applyFont="1" applyFill="1" applyBorder="1" applyAlignment="1" applyProtection="1">
      <alignment horizontal="center" vertical="center"/>
    </xf>
    <xf numFmtId="0" fontId="1" fillId="6" borderId="49" xfId="0" applyFont="1" applyFill="1" applyBorder="1" applyAlignment="1" applyProtection="1">
      <alignment horizontal="left" vertical="center"/>
      <protection locked="0"/>
    </xf>
    <xf numFmtId="0" fontId="1" fillId="6" borderId="50" xfId="0" applyFont="1" applyFill="1" applyBorder="1" applyAlignment="1" applyProtection="1">
      <alignment horizontal="left" vertical="center"/>
      <protection locked="0"/>
    </xf>
    <xf numFmtId="165" fontId="1" fillId="6" borderId="60" xfId="0" applyNumberFormat="1" applyFont="1" applyFill="1" applyBorder="1" applyAlignment="1" applyProtection="1">
      <alignment vertical="center"/>
    </xf>
    <xf numFmtId="165" fontId="1" fillId="6" borderId="56" xfId="0" applyNumberFormat="1" applyFont="1" applyFill="1" applyBorder="1" applyAlignment="1" applyProtection="1">
      <alignment vertical="center"/>
    </xf>
    <xf numFmtId="165" fontId="17" fillId="3" borderId="39" xfId="0" applyNumberFormat="1" applyFont="1" applyFill="1" applyBorder="1" applyAlignment="1" applyProtection="1">
      <alignment horizontal="right" vertical="center" indent="1"/>
    </xf>
    <xf numFmtId="165" fontId="17" fillId="3" borderId="40" xfId="0" applyNumberFormat="1" applyFont="1" applyFill="1" applyBorder="1" applyAlignment="1" applyProtection="1">
      <alignment horizontal="right" vertical="center" indent="1"/>
    </xf>
    <xf numFmtId="0" fontId="7" fillId="2" borderId="2" xfId="0" applyFont="1" applyFill="1" applyBorder="1" applyProtection="1">
      <protection locked="0"/>
    </xf>
    <xf numFmtId="0" fontId="7" fillId="2" borderId="105" xfId="0" applyFont="1" applyFill="1" applyBorder="1" applyProtection="1">
      <protection locked="0"/>
    </xf>
    <xf numFmtId="0" fontId="6" fillId="2" borderId="2" xfId="0" applyFont="1" applyFill="1" applyBorder="1" applyProtection="1">
      <protection locked="0"/>
    </xf>
    <xf numFmtId="0" fontId="1" fillId="6" borderId="59" xfId="0" applyFont="1" applyFill="1" applyBorder="1" applyAlignment="1" applyProtection="1">
      <alignment horizontal="left" vertical="center"/>
      <protection locked="0"/>
    </xf>
    <xf numFmtId="0" fontId="1" fillId="6" borderId="0" xfId="0" applyFont="1" applyFill="1" applyBorder="1" applyAlignment="1" applyProtection="1">
      <alignment horizontal="left" vertical="center"/>
      <protection locked="0"/>
    </xf>
    <xf numFmtId="0" fontId="17" fillId="0" borderId="0" xfId="0" applyFont="1" applyFill="1" applyBorder="1" applyAlignment="1" applyProtection="1">
      <alignment horizontal="right" vertical="center"/>
      <protection locked="0"/>
    </xf>
    <xf numFmtId="0" fontId="15" fillId="5" borderId="38" xfId="0" applyFont="1" applyFill="1" applyBorder="1" applyAlignment="1" applyProtection="1">
      <alignment horizontal="left" vertical="top" wrapText="1"/>
      <protection locked="0"/>
    </xf>
    <xf numFmtId="0" fontId="15" fillId="5" borderId="14" xfId="0" applyFont="1" applyFill="1" applyBorder="1" applyAlignment="1" applyProtection="1">
      <alignment horizontal="center" vertical="top" wrapText="1"/>
      <protection locked="0"/>
    </xf>
    <xf numFmtId="0" fontId="15" fillId="5" borderId="16" xfId="0" applyFont="1" applyFill="1" applyBorder="1" applyAlignment="1" applyProtection="1">
      <alignment horizontal="center" vertical="top" wrapText="1"/>
      <protection locked="0"/>
    </xf>
    <xf numFmtId="14" fontId="6" fillId="3" borderId="100" xfId="0" applyNumberFormat="1" applyFont="1" applyFill="1" applyBorder="1" applyAlignment="1" applyProtection="1">
      <alignment horizontal="center"/>
    </xf>
    <xf numFmtId="14" fontId="6" fillId="3" borderId="101" xfId="0" applyNumberFormat="1" applyFont="1" applyFill="1" applyBorder="1" applyAlignment="1" applyProtection="1">
      <alignment horizontal="center"/>
    </xf>
    <xf numFmtId="0" fontId="6" fillId="3" borderId="10" xfId="0" applyFont="1" applyFill="1" applyBorder="1" applyAlignment="1" applyProtection="1">
      <alignment horizontal="center"/>
    </xf>
    <xf numFmtId="0" fontId="6" fillId="3" borderId="4" xfId="0" applyFont="1" applyFill="1" applyBorder="1" applyAlignment="1" applyProtection="1">
      <alignment horizontal="center"/>
    </xf>
    <xf numFmtId="0" fontId="47" fillId="6" borderId="10" xfId="0" applyFont="1" applyFill="1" applyBorder="1" applyAlignment="1" applyProtection="1">
      <alignment horizontal="center"/>
      <protection locked="0"/>
    </xf>
    <xf numFmtId="0" fontId="47" fillId="6" borderId="4" xfId="0" applyFont="1" applyFill="1" applyBorder="1" applyAlignment="1" applyProtection="1">
      <alignment horizontal="center"/>
      <protection locked="0"/>
    </xf>
    <xf numFmtId="0" fontId="47" fillId="6" borderId="95" xfId="0" applyFont="1" applyFill="1" applyBorder="1" applyAlignment="1" applyProtection="1">
      <alignment horizontal="center"/>
      <protection locked="0"/>
    </xf>
    <xf numFmtId="0" fontId="47" fillId="6" borderId="96" xfId="0" applyFont="1" applyFill="1" applyBorder="1" applyAlignment="1" applyProtection="1">
      <alignment horizontal="center"/>
      <protection locked="0"/>
    </xf>
    <xf numFmtId="165" fontId="41" fillId="2" borderId="6" xfId="0" applyNumberFormat="1" applyFont="1" applyFill="1" applyBorder="1" applyAlignment="1" applyProtection="1">
      <alignment horizontal="center"/>
    </xf>
    <xf numFmtId="0" fontId="6" fillId="2" borderId="0" xfId="0" applyFont="1" applyFill="1" applyBorder="1" applyAlignment="1" applyProtection="1">
      <alignment horizontal="left"/>
      <protection locked="0"/>
    </xf>
    <xf numFmtId="0" fontId="5" fillId="2" borderId="0" xfId="0" applyFont="1" applyFill="1" applyBorder="1" applyAlignment="1" applyProtection="1">
      <alignment horizontal="left"/>
      <protection locked="0"/>
    </xf>
    <xf numFmtId="0" fontId="5" fillId="2" borderId="0" xfId="0" applyFont="1" applyFill="1" applyBorder="1" applyAlignment="1" applyProtection="1">
      <alignment horizontal="left" vertical="center"/>
      <protection locked="0"/>
    </xf>
    <xf numFmtId="166" fontId="0" fillId="2" borderId="1" xfId="0" applyNumberFormat="1" applyFill="1" applyBorder="1" applyAlignment="1" applyProtection="1">
      <alignment horizontal="left" indent="1"/>
    </xf>
    <xf numFmtId="0" fontId="0" fillId="2" borderId="29" xfId="0" applyFill="1" applyBorder="1" applyAlignment="1" applyProtection="1">
      <alignment horizontal="left" indent="1"/>
    </xf>
    <xf numFmtId="164" fontId="0" fillId="2" borderId="29" xfId="0" applyNumberFormat="1" applyFill="1" applyBorder="1" applyAlignment="1" applyProtection="1">
      <alignment horizontal="left" indent="1"/>
    </xf>
    <xf numFmtId="1" fontId="0" fillId="2" borderId="29" xfId="0" applyNumberFormat="1" applyFill="1" applyBorder="1" applyAlignment="1" applyProtection="1">
      <alignment horizontal="left" indent="1"/>
    </xf>
    <xf numFmtId="0" fontId="12" fillId="2" borderId="0" xfId="0" applyFont="1" applyFill="1" applyAlignment="1" applyProtection="1">
      <alignment horizontal="left" vertical="top" wrapText="1"/>
      <protection locked="0"/>
    </xf>
    <xf numFmtId="0" fontId="7" fillId="6" borderId="64" xfId="0" applyFont="1" applyFill="1" applyBorder="1" applyAlignment="1" applyProtection="1">
      <alignment vertical="center"/>
      <protection locked="0"/>
    </xf>
    <xf numFmtId="0" fontId="7" fillId="6" borderId="65" xfId="0" applyFont="1" applyFill="1" applyBorder="1" applyAlignment="1" applyProtection="1">
      <alignment vertical="center"/>
      <protection locked="0"/>
    </xf>
    <xf numFmtId="3" fontId="41" fillId="2" borderId="6" xfId="0" applyNumberFormat="1" applyFont="1" applyFill="1" applyBorder="1" applyAlignment="1" applyProtection="1">
      <alignment horizontal="center"/>
    </xf>
    <xf numFmtId="0" fontId="6" fillId="3" borderId="103" xfId="0" applyFont="1" applyFill="1" applyBorder="1" applyAlignment="1" applyProtection="1">
      <alignment horizontal="center" vertical="center"/>
    </xf>
    <xf numFmtId="0" fontId="6" fillId="3" borderId="18" xfId="0" applyFont="1" applyFill="1" applyBorder="1" applyAlignment="1" applyProtection="1">
      <alignment horizontal="center" vertical="center"/>
    </xf>
    <xf numFmtId="0" fontId="6" fillId="3" borderId="19" xfId="0" applyFont="1" applyFill="1" applyBorder="1" applyAlignment="1" applyProtection="1">
      <alignment horizontal="center" vertical="center"/>
    </xf>
    <xf numFmtId="0" fontId="6" fillId="3" borderId="59" xfId="0" applyFont="1" applyFill="1" applyBorder="1" applyAlignment="1" applyProtection="1">
      <alignment horizontal="center" vertical="center"/>
    </xf>
    <xf numFmtId="0" fontId="6" fillId="3" borderId="0" xfId="0" applyFont="1" applyFill="1" applyBorder="1" applyAlignment="1" applyProtection="1">
      <alignment horizontal="center" vertical="center"/>
    </xf>
    <xf numFmtId="0" fontId="6" fillId="3" borderId="16" xfId="0" applyFont="1" applyFill="1" applyBorder="1" applyAlignment="1" applyProtection="1">
      <alignment horizontal="center" vertical="center"/>
    </xf>
    <xf numFmtId="0" fontId="6" fillId="3" borderId="60" xfId="0" applyFont="1" applyFill="1" applyBorder="1" applyAlignment="1" applyProtection="1">
      <alignment horizontal="center" vertical="center"/>
    </xf>
    <xf numFmtId="0" fontId="6" fillId="3" borderId="56" xfId="0" applyFont="1" applyFill="1" applyBorder="1" applyAlignment="1" applyProtection="1">
      <alignment horizontal="center" vertical="center"/>
    </xf>
    <xf numFmtId="0" fontId="6" fillId="3" borderId="104" xfId="0" applyFont="1" applyFill="1" applyBorder="1" applyAlignment="1" applyProtection="1">
      <alignment horizontal="center" vertical="center"/>
    </xf>
    <xf numFmtId="0" fontId="7" fillId="6" borderId="93" xfId="0" applyFont="1" applyFill="1" applyBorder="1" applyAlignment="1" applyProtection="1">
      <alignment horizontal="center" vertical="center"/>
      <protection locked="0"/>
    </xf>
    <xf numFmtId="0" fontId="7" fillId="6" borderId="94" xfId="0" applyFont="1" applyFill="1" applyBorder="1" applyAlignment="1" applyProtection="1">
      <alignment horizontal="center" vertical="center"/>
      <protection locked="0"/>
    </xf>
    <xf numFmtId="0" fontId="7" fillId="6" borderId="69" xfId="0" applyFont="1" applyFill="1" applyBorder="1" applyAlignment="1" applyProtection="1">
      <alignment horizontal="center" vertical="center"/>
      <protection locked="0"/>
    </xf>
    <xf numFmtId="0" fontId="7" fillId="6" borderId="70" xfId="0" applyFont="1" applyFill="1" applyBorder="1" applyAlignment="1" applyProtection="1">
      <alignment horizontal="center" vertical="center"/>
      <protection locked="0"/>
    </xf>
    <xf numFmtId="0" fontId="7" fillId="6" borderId="96" xfId="0" applyFont="1" applyFill="1" applyBorder="1" applyAlignment="1" applyProtection="1">
      <alignment horizontal="center" vertical="center"/>
      <protection locked="0"/>
    </xf>
    <xf numFmtId="0" fontId="6" fillId="3" borderId="114" xfId="0" applyFont="1" applyFill="1" applyBorder="1" applyAlignment="1" applyProtection="1">
      <alignment horizontal="left" vertical="top" wrapText="1"/>
    </xf>
    <xf numFmtId="0" fontId="6" fillId="3" borderId="115" xfId="0" applyFont="1" applyFill="1" applyBorder="1" applyAlignment="1" applyProtection="1">
      <alignment horizontal="left" vertical="top" wrapText="1"/>
    </xf>
    <xf numFmtId="0" fontId="6" fillId="3" borderId="0" xfId="0" applyFont="1" applyFill="1" applyBorder="1" applyAlignment="1" applyProtection="1">
      <alignment horizontal="left" vertical="top" wrapText="1"/>
    </xf>
    <xf numFmtId="0" fontId="6" fillId="3" borderId="110" xfId="0" applyFont="1" applyFill="1" applyBorder="1" applyAlignment="1" applyProtection="1">
      <alignment horizontal="left" vertical="top" wrapText="1"/>
    </xf>
    <xf numFmtId="0" fontId="6" fillId="3" borderId="116" xfId="0" applyFont="1" applyFill="1" applyBorder="1" applyAlignment="1" applyProtection="1">
      <alignment horizontal="left" vertical="top" wrapText="1"/>
    </xf>
    <xf numFmtId="0" fontId="6" fillId="3" borderId="112" xfId="0" applyFont="1" applyFill="1" applyBorder="1" applyAlignment="1" applyProtection="1">
      <alignment horizontal="left" vertical="top" wrapText="1"/>
    </xf>
    <xf numFmtId="0" fontId="1" fillId="6" borderId="107" xfId="0" applyFont="1" applyFill="1" applyBorder="1" applyAlignment="1" applyProtection="1">
      <alignment horizontal="center"/>
    </xf>
    <xf numFmtId="0" fontId="1" fillId="6" borderId="108" xfId="0" applyFont="1" applyFill="1" applyBorder="1" applyAlignment="1" applyProtection="1">
      <alignment horizontal="center"/>
    </xf>
    <xf numFmtId="0" fontId="41" fillId="0" borderId="0" xfId="0" applyFont="1" applyAlignment="1" applyProtection="1">
      <alignment horizontal="left" vertical="top" wrapText="1"/>
    </xf>
    <xf numFmtId="0" fontId="5" fillId="6" borderId="0" xfId="0" applyFont="1" applyFill="1" applyAlignment="1" applyProtection="1">
      <alignment vertical="center"/>
    </xf>
  </cellXfs>
  <cellStyles count="522">
    <cellStyle name="=C:\WINNT\SYSTEM32\COMMAND.COM" xfId="71"/>
    <cellStyle name="Calc Currency (0)" xfId="72"/>
    <cellStyle name="Calc Currency (2)" xfId="73"/>
    <cellStyle name="Calc Percent (0)" xfId="74"/>
    <cellStyle name="Calc Percent (1)" xfId="75"/>
    <cellStyle name="Calc Percent (2)" xfId="76"/>
    <cellStyle name="Calc Units (0)" xfId="77"/>
    <cellStyle name="Calc Units (1)" xfId="78"/>
    <cellStyle name="Calc Units (2)" xfId="79"/>
    <cellStyle name="Comma  - Style1" xfId="80"/>
    <cellStyle name="Comma  - Style2" xfId="81"/>
    <cellStyle name="Comma  - Style3" xfId="82"/>
    <cellStyle name="Comma  - Style4" xfId="83"/>
    <cellStyle name="Comma  - Style5" xfId="84"/>
    <cellStyle name="Comma  - Style6" xfId="85"/>
    <cellStyle name="Comma  - Style7" xfId="86"/>
    <cellStyle name="Comma  - Style8" xfId="87"/>
    <cellStyle name="Comma [00]" xfId="88"/>
    <cellStyle name="Comma 2" xfId="68"/>
    <cellStyle name="Currency [00]" xfId="89"/>
    <cellStyle name="Currency 2" xfId="70"/>
    <cellStyle name="Date Short" xfId="90"/>
    <cellStyle name="Enter Currency (0)" xfId="91"/>
    <cellStyle name="Enter Currency (2)" xfId="92"/>
    <cellStyle name="Enter Units (0)" xfId="93"/>
    <cellStyle name="Enter Units (1)" xfId="94"/>
    <cellStyle name="Enter Units (2)" xfId="9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Header1" xfId="96"/>
    <cellStyle name="Header2" xfId="97"/>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2" xfId="98"/>
    <cellStyle name="Hyperlink 2 2" xfId="99"/>
    <cellStyle name="Hyperlink 2 3" xfId="100"/>
    <cellStyle name="Hyperlink 3" xfId="101"/>
    <cellStyle name="Link Currency (0)" xfId="102"/>
    <cellStyle name="Link Currency (2)" xfId="103"/>
    <cellStyle name="Link Units (0)" xfId="104"/>
    <cellStyle name="Link Units (1)" xfId="105"/>
    <cellStyle name="Link Units (2)" xfId="106"/>
    <cellStyle name="Normal" xfId="0" builtinId="0"/>
    <cellStyle name="Normal - Style1" xfId="107"/>
    <cellStyle name="Normal 2" xfId="67"/>
    <cellStyle name="Normal 2 2" xfId="108"/>
    <cellStyle name="Normal 2 3" xfId="109"/>
    <cellStyle name="Normal 3" xfId="110"/>
    <cellStyle name="Normal 3 2" xfId="111"/>
    <cellStyle name="Normal 4" xfId="112"/>
    <cellStyle name="Normal 5" xfId="113"/>
    <cellStyle name="Normal 6" xfId="114"/>
    <cellStyle name="Normal 7" xfId="115"/>
    <cellStyle name="Normal 8" xfId="116"/>
    <cellStyle name="Normal 9" xfId="117"/>
    <cellStyle name="Percent [0]" xfId="118"/>
    <cellStyle name="Percent [00]" xfId="119"/>
    <cellStyle name="Percent 2" xfId="69"/>
    <cellStyle name="Percent 2 2" xfId="120"/>
    <cellStyle name="Percent 2 3" xfId="121"/>
    <cellStyle name="Percent 3" xfId="122"/>
    <cellStyle name="PrePop Currency (0)" xfId="123"/>
    <cellStyle name="PrePop Currency (2)" xfId="124"/>
    <cellStyle name="PrePop Units (0)" xfId="125"/>
    <cellStyle name="PrePop Units (1)" xfId="126"/>
    <cellStyle name="PrePop Units (2)" xfId="127"/>
    <cellStyle name="Standard_ASCIIausD" xfId="128"/>
    <cellStyle name="Style 1" xfId="129"/>
    <cellStyle name="Text Indent A" xfId="130"/>
    <cellStyle name="Text Indent B" xfId="131"/>
    <cellStyle name="Text Indent C" xfId="132"/>
    <cellStyle name="콤마 [0]_VERA" xfId="133"/>
    <cellStyle name="콤마_VERA" xfId="134"/>
    <cellStyle name="하이퍼링크_VERA" xfId="135"/>
  </cellStyles>
  <dxfs count="0"/>
  <tableStyles count="0" defaultTableStyle="TableStyleMedium9" defaultPivotStyle="PivotStyleMedium4"/>
  <colors>
    <mruColors>
      <color rgb="FFFFFFCC"/>
      <color rgb="FF295AAA"/>
      <color rgb="FF14315B"/>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8</xdr:col>
      <xdr:colOff>1178560</xdr:colOff>
      <xdr:row>0</xdr:row>
      <xdr:rowOff>0</xdr:rowOff>
    </xdr:from>
    <xdr:to>
      <xdr:col>10</xdr:col>
      <xdr:colOff>170180</xdr:colOff>
      <xdr:row>0</xdr:row>
      <xdr:rowOff>883920</xdr:rowOff>
    </xdr:to>
    <xdr:pic>
      <xdr:nvPicPr>
        <xdr:cNvPr id="2" name="Picture 1" descr="logo.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09760" y="0"/>
          <a:ext cx="2791460" cy="88392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2682240</xdr:colOff>
      <xdr:row>0</xdr:row>
      <xdr:rowOff>0</xdr:rowOff>
    </xdr:from>
    <xdr:to>
      <xdr:col>8</xdr:col>
      <xdr:colOff>317053</xdr:colOff>
      <xdr:row>0</xdr:row>
      <xdr:rowOff>879231</xdr:rowOff>
    </xdr:to>
    <xdr:pic>
      <xdr:nvPicPr>
        <xdr:cNvPr id="3" name="Picture 2" descr="logo.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361680" y="0"/>
          <a:ext cx="2928173" cy="87923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690880</xdr:colOff>
      <xdr:row>0</xdr:row>
      <xdr:rowOff>0</xdr:rowOff>
    </xdr:from>
    <xdr:to>
      <xdr:col>11</xdr:col>
      <xdr:colOff>692728</xdr:colOff>
      <xdr:row>1</xdr:row>
      <xdr:rowOff>10160</xdr:rowOff>
    </xdr:to>
    <xdr:pic>
      <xdr:nvPicPr>
        <xdr:cNvPr id="2" name="Picture 1" descr="logo.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500880" y="0"/>
          <a:ext cx="2788920" cy="886460"/>
        </a:xfrm>
        <a:prstGeom prst="rect">
          <a:avLst/>
        </a:prstGeom>
        <a:ln>
          <a:noFill/>
        </a:ln>
      </xdr:spPr>
    </xdr:pic>
    <xdr:clientData/>
  </xdr:twoCellAnchor>
  <xdr:twoCellAnchor>
    <xdr:from>
      <xdr:col>13</xdr:col>
      <xdr:colOff>15240</xdr:colOff>
      <xdr:row>2</xdr:row>
      <xdr:rowOff>0</xdr:rowOff>
    </xdr:from>
    <xdr:to>
      <xdr:col>20</xdr:col>
      <xdr:colOff>812800</xdr:colOff>
      <xdr:row>16</xdr:row>
      <xdr:rowOff>0</xdr:rowOff>
    </xdr:to>
    <xdr:sp macro="" textlink="">
      <xdr:nvSpPr>
        <xdr:cNvPr id="3" name="TextBox 2"/>
        <xdr:cNvSpPr txBox="1"/>
      </xdr:nvSpPr>
      <xdr:spPr>
        <a:xfrm>
          <a:off x="7559040" y="1181100"/>
          <a:ext cx="6728460" cy="3124200"/>
        </a:xfrm>
        <a:prstGeom prst="rect">
          <a:avLst/>
        </a:prstGeom>
        <a:solidFill>
          <a:schemeClr val="lt1"/>
        </a:solidFill>
        <a:ln w="9525"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u="sng">
              <a:latin typeface="+mn-lt"/>
              <a:cs typeface="Calibri"/>
            </a:rPr>
            <a:t>Estimate Costs</a:t>
          </a:r>
          <a:endParaRPr lang="en-US" sz="1200" b="1" u="sng" baseline="0">
            <a:latin typeface="+mn-lt"/>
            <a:cs typeface="Calibri"/>
          </a:endParaRPr>
        </a:p>
        <a:p>
          <a:r>
            <a:rPr lang="en-US" sz="1200" b="0" u="none">
              <a:latin typeface="+mn-lt"/>
              <a:cs typeface="Calibri"/>
            </a:rPr>
            <a:t>Pricing will vary based on what type of contractors you get quotes back from. Prices will also vary based on the type materials (low end/high end) you ultimately choose to install. As you start to regularly work with certain contractors you will want to update this repair estimator twice a year based on who you work with and what prices you are able to negotiate. You always want to negotiate quotes you get back and shoot for wholesale pricing.</a:t>
          </a:r>
        </a:p>
        <a:p>
          <a:endParaRPr lang="en-US" sz="1200" b="0" u="none">
            <a:latin typeface="+mn-lt"/>
            <a:cs typeface="Calibri"/>
          </a:endParaRPr>
        </a:p>
        <a:p>
          <a:r>
            <a:rPr lang="en-US" sz="1200" b="1" u="sng">
              <a:latin typeface="+mn-lt"/>
              <a:cs typeface="Calibri"/>
            </a:rPr>
            <a:t>Customizing</a:t>
          </a:r>
          <a:r>
            <a:rPr lang="en-US" sz="1200" b="1" u="sng" baseline="0">
              <a:latin typeface="+mn-lt"/>
              <a:cs typeface="Calibri"/>
            </a:rPr>
            <a:t> the Repair Estimator</a:t>
          </a:r>
          <a:endParaRPr lang="en-US" sz="1200" b="1" u="sng">
            <a:latin typeface="+mn-lt"/>
            <a:cs typeface="Calibri"/>
          </a:endParaRPr>
        </a:p>
        <a:p>
          <a:r>
            <a:rPr lang="en-US" sz="1200" b="0" u="none">
              <a:latin typeface="+mn-lt"/>
              <a:cs typeface="Calibri"/>
            </a:rPr>
            <a:t>This worksheet is locked to protect the</a:t>
          </a:r>
          <a:r>
            <a:rPr lang="en-US" sz="1200" b="0" u="none" baseline="0">
              <a:latin typeface="+mn-lt"/>
              <a:cs typeface="Calibri"/>
            </a:rPr>
            <a:t> formulas and </a:t>
          </a:r>
          <a:r>
            <a:rPr lang="en-US" sz="1200" b="0" u="none">
              <a:latin typeface="+mn-lt"/>
              <a:cs typeface="Calibri"/>
            </a:rPr>
            <a:t>printer-friendly formatting.</a:t>
          </a:r>
          <a:r>
            <a:rPr lang="en-US" sz="1200" b="0" u="none" baseline="0">
              <a:latin typeface="+mn-lt"/>
              <a:cs typeface="Calibri"/>
            </a:rPr>
            <a:t>  To customize the worksheet you can easily unprotect the document by going to Tools &gt; Protection &gt; Unprotect Sheet.</a:t>
          </a:r>
        </a:p>
        <a:p>
          <a:endParaRPr lang="en-US" sz="1200" b="0" u="none" baseline="0">
            <a:latin typeface="+mn-lt"/>
            <a:cs typeface="Calibri"/>
          </a:endParaRPr>
        </a:p>
        <a:p>
          <a:r>
            <a:rPr lang="en-US" sz="1200" b="0" u="none" baseline="0">
              <a:latin typeface="+mn-lt"/>
              <a:cs typeface="Calibri"/>
            </a:rPr>
            <a:t>To rebrand the worksheet with your logo, right click the FB logo and select "Change Picture...". </a:t>
          </a:r>
        </a:p>
        <a:p>
          <a:endParaRPr lang="en-US" sz="1200" b="0" u="none">
            <a:latin typeface="+mn-lt"/>
            <a:cs typeface="Calibri"/>
          </a:endParaRPr>
        </a:p>
        <a:p>
          <a:r>
            <a:rPr lang="en-US" sz="1200" b="1" u="sng">
              <a:latin typeface="+mn-lt"/>
              <a:cs typeface="Calibri"/>
            </a:rPr>
            <a:t>Unit Abbreviations</a:t>
          </a:r>
        </a:p>
        <a:p>
          <a:r>
            <a:rPr lang="en-US" sz="1200" b="0" u="none">
              <a:latin typeface="+mn-lt"/>
              <a:cs typeface="Calibri"/>
            </a:rPr>
            <a:t>ea = each | lf = linear feet | ls = lump sum | sf = square feet | psf = property sq ft | sy = square yards</a:t>
          </a:r>
        </a:p>
        <a:p>
          <a:endParaRPr lang="en-US" sz="1200" b="0" u="none">
            <a:latin typeface="+mn-lt"/>
            <a:cs typeface="Calibri"/>
          </a:endParaRPr>
        </a:p>
        <a:p>
          <a:endParaRPr lang="en-US" sz="1200" b="0" u="none">
            <a:latin typeface="+mn-lt"/>
            <a:cs typeface="Calibri"/>
          </a:endParaRPr>
        </a:p>
      </xdr:txBody>
    </xdr:sp>
    <xdr:clientData/>
  </xdr:twoCellAnchor>
  <mc:AlternateContent xmlns:mc="http://schemas.openxmlformats.org/markup-compatibility/2006">
    <mc:Choice xmlns:a14="http://schemas.microsoft.com/office/drawing/2010/main" Requires="a14">
      <xdr:twoCellAnchor editAs="oneCell">
        <xdr:from>
          <xdr:col>0</xdr:col>
          <xdr:colOff>295275</xdr:colOff>
          <xdr:row>5</xdr:row>
          <xdr:rowOff>9525</xdr:rowOff>
        </xdr:from>
        <xdr:to>
          <xdr:col>1</xdr:col>
          <xdr:colOff>47625</xdr:colOff>
          <xdr:row>5</xdr:row>
          <xdr:rowOff>238125</xdr:rowOff>
        </xdr:to>
        <xdr:sp macro="" textlink="">
          <xdr:nvSpPr>
            <xdr:cNvPr id="10241" name="Check Box 1" hidden="1">
              <a:extLst>
                <a:ext uri="{63B3BB69-23CF-44E3-9099-C40C66FF867C}">
                  <a14:compatExt spid="_x0000_s10241"/>
                </a:ext>
              </a:extLst>
            </xdr:cNvPr>
            <xdr:cNvSpPr/>
          </xdr:nvSpPr>
          <xdr:spPr>
            <a:xfrm>
              <a:off x="0" y="0"/>
              <a:ext cx="0" cy="0"/>
            </a:xfrm>
            <a:prstGeom prst="rect">
              <a:avLst/>
            </a:prstGeom>
          </xdr:spPr>
        </xdr:sp>
        <xdr:clientData/>
      </xdr:twoCellAnchor>
    </mc:Choice>
    <mc:Fallback/>
  </mc:AlternateContent>
  <xdr:oneCellAnchor>
    <xdr:from>
      <xdr:col>0</xdr:col>
      <xdr:colOff>548640</xdr:colOff>
      <xdr:row>5</xdr:row>
      <xdr:rowOff>48334</xdr:rowOff>
    </xdr:from>
    <xdr:ext cx="751840" cy="153888"/>
    <xdr:sp macro="" textlink="">
      <xdr:nvSpPr>
        <xdr:cNvPr id="5" name="TextBox 4"/>
        <xdr:cNvSpPr txBox="1"/>
      </xdr:nvSpPr>
      <xdr:spPr>
        <a:xfrm>
          <a:off x="548640" y="2105734"/>
          <a:ext cx="751840" cy="1538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2" tIns="0" rIns="0" bIns="0" rtlCol="0" anchor="ctr" anchorCtr="0">
          <a:spAutoFit/>
        </a:bodyPr>
        <a:lstStyle/>
        <a:p>
          <a:r>
            <a:rPr lang="en-US" sz="1000"/>
            <a:t>Mold</a:t>
          </a:r>
        </a:p>
      </xdr:txBody>
    </xdr:sp>
    <xdr:clientData/>
  </xdr:oneCellAnchor>
  <mc:AlternateContent xmlns:mc="http://schemas.openxmlformats.org/markup-compatibility/2006">
    <mc:Choice xmlns:a14="http://schemas.microsoft.com/office/drawing/2010/main" Requires="a14">
      <xdr:twoCellAnchor editAs="oneCell">
        <xdr:from>
          <xdr:col>1</xdr:col>
          <xdr:colOff>333375</xdr:colOff>
          <xdr:row>5</xdr:row>
          <xdr:rowOff>9525</xdr:rowOff>
        </xdr:from>
        <xdr:to>
          <xdr:col>2</xdr:col>
          <xdr:colOff>76200</xdr:colOff>
          <xdr:row>5</xdr:row>
          <xdr:rowOff>238125</xdr:rowOff>
        </xdr:to>
        <xdr:sp macro="" textlink="">
          <xdr:nvSpPr>
            <xdr:cNvPr id="10242" name="Check Box 2" hidden="1">
              <a:extLst>
                <a:ext uri="{63B3BB69-23CF-44E3-9099-C40C66FF867C}">
                  <a14:compatExt spid="_x0000_s10242"/>
                </a:ext>
              </a:extLst>
            </xdr:cNvPr>
            <xdr:cNvSpPr/>
          </xdr:nvSpPr>
          <xdr:spPr>
            <a:xfrm>
              <a:off x="0" y="0"/>
              <a:ext cx="0" cy="0"/>
            </a:xfrm>
            <a:prstGeom prst="rect">
              <a:avLst/>
            </a:prstGeom>
          </xdr:spPr>
        </xdr:sp>
        <xdr:clientData/>
      </xdr:twoCellAnchor>
    </mc:Choice>
    <mc:Fallback/>
  </mc:AlternateContent>
  <xdr:oneCellAnchor>
    <xdr:from>
      <xdr:col>1</xdr:col>
      <xdr:colOff>589280</xdr:colOff>
      <xdr:row>5</xdr:row>
      <xdr:rowOff>48334</xdr:rowOff>
    </xdr:from>
    <xdr:ext cx="751840" cy="153888"/>
    <xdr:sp macro="" textlink="">
      <xdr:nvSpPr>
        <xdr:cNvPr id="7" name="TextBox 6"/>
        <xdr:cNvSpPr txBox="1"/>
      </xdr:nvSpPr>
      <xdr:spPr>
        <a:xfrm>
          <a:off x="1224280" y="2105734"/>
          <a:ext cx="751840" cy="1538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2" tIns="0" rIns="0" bIns="0" rtlCol="0" anchor="ctr" anchorCtr="0">
          <a:spAutoFit/>
        </a:bodyPr>
        <a:lstStyle/>
        <a:p>
          <a:r>
            <a:rPr lang="en-US" sz="1000"/>
            <a:t>Permit Check</a:t>
          </a:r>
        </a:p>
      </xdr:txBody>
    </xdr:sp>
    <xdr:clientData/>
  </xdr:oneCellAnchor>
  <mc:AlternateContent xmlns:mc="http://schemas.openxmlformats.org/markup-compatibility/2006">
    <mc:Choice xmlns:a14="http://schemas.microsoft.com/office/drawing/2010/main" Requires="a14">
      <xdr:twoCellAnchor editAs="oneCell">
        <xdr:from>
          <xdr:col>3</xdr:col>
          <xdr:colOff>381000</xdr:colOff>
          <xdr:row>5</xdr:row>
          <xdr:rowOff>9525</xdr:rowOff>
        </xdr:from>
        <xdr:to>
          <xdr:col>4</xdr:col>
          <xdr:colOff>190500</xdr:colOff>
          <xdr:row>5</xdr:row>
          <xdr:rowOff>238125</xdr:rowOff>
        </xdr:to>
        <xdr:sp macro="" textlink="">
          <xdr:nvSpPr>
            <xdr:cNvPr id="10243" name="Check Box 3" hidden="1">
              <a:extLst>
                <a:ext uri="{63B3BB69-23CF-44E3-9099-C40C66FF867C}">
                  <a14:compatExt spid="_x0000_s10243"/>
                </a:ext>
              </a:extLst>
            </xdr:cNvPr>
            <xdr:cNvSpPr/>
          </xdr:nvSpPr>
          <xdr:spPr>
            <a:xfrm>
              <a:off x="0" y="0"/>
              <a:ext cx="0" cy="0"/>
            </a:xfrm>
            <a:prstGeom prst="rect">
              <a:avLst/>
            </a:prstGeom>
          </xdr:spPr>
        </xdr:sp>
        <xdr:clientData/>
      </xdr:twoCellAnchor>
    </mc:Choice>
    <mc:Fallback/>
  </mc:AlternateContent>
  <xdr:oneCellAnchor>
    <xdr:from>
      <xdr:col>4</xdr:col>
      <xdr:colOff>71120</xdr:colOff>
      <xdr:row>5</xdr:row>
      <xdr:rowOff>48334</xdr:rowOff>
    </xdr:from>
    <xdr:ext cx="751840" cy="153888"/>
    <xdr:sp macro="" textlink="">
      <xdr:nvSpPr>
        <xdr:cNvPr id="9" name="TextBox 8"/>
        <xdr:cNvSpPr txBox="1"/>
      </xdr:nvSpPr>
      <xdr:spPr>
        <a:xfrm>
          <a:off x="2306320" y="2105734"/>
          <a:ext cx="751840" cy="1538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2" tIns="0" rIns="0" bIns="0" rtlCol="0" anchor="ctr" anchorCtr="0">
          <a:spAutoFit/>
        </a:bodyPr>
        <a:lstStyle/>
        <a:p>
          <a:r>
            <a:rPr lang="en-US" sz="1000"/>
            <a:t>Pool</a:t>
          </a:r>
        </a:p>
      </xdr:txBody>
    </xdr:sp>
    <xdr:clientData/>
  </xdr:oneCellAnchor>
  <mc:AlternateContent xmlns:mc="http://schemas.openxmlformats.org/markup-compatibility/2006">
    <mc:Choice xmlns:a14="http://schemas.microsoft.com/office/drawing/2010/main" Requires="a14">
      <xdr:twoCellAnchor editAs="oneCell">
        <xdr:from>
          <xdr:col>4</xdr:col>
          <xdr:colOff>485775</xdr:colOff>
          <xdr:row>5</xdr:row>
          <xdr:rowOff>9525</xdr:rowOff>
        </xdr:from>
        <xdr:to>
          <xdr:col>4</xdr:col>
          <xdr:colOff>876300</xdr:colOff>
          <xdr:row>5</xdr:row>
          <xdr:rowOff>238125</xdr:rowOff>
        </xdr:to>
        <xdr:sp macro="" textlink="">
          <xdr:nvSpPr>
            <xdr:cNvPr id="10244" name="Check Box 4" hidden="1">
              <a:extLst>
                <a:ext uri="{63B3BB69-23CF-44E3-9099-C40C66FF867C}">
                  <a14:compatExt spid="_x0000_s10244"/>
                </a:ext>
              </a:extLst>
            </xdr:cNvPr>
            <xdr:cNvSpPr/>
          </xdr:nvSpPr>
          <xdr:spPr>
            <a:xfrm>
              <a:off x="0" y="0"/>
              <a:ext cx="0" cy="0"/>
            </a:xfrm>
            <a:prstGeom prst="rect">
              <a:avLst/>
            </a:prstGeom>
          </xdr:spPr>
        </xdr:sp>
        <xdr:clientData/>
      </xdr:twoCellAnchor>
    </mc:Choice>
    <mc:Fallback/>
  </mc:AlternateContent>
  <xdr:oneCellAnchor>
    <xdr:from>
      <xdr:col>4</xdr:col>
      <xdr:colOff>751840</xdr:colOff>
      <xdr:row>5</xdr:row>
      <xdr:rowOff>48334</xdr:rowOff>
    </xdr:from>
    <xdr:ext cx="751840" cy="153888"/>
    <xdr:sp macro="" textlink="">
      <xdr:nvSpPr>
        <xdr:cNvPr id="11" name="TextBox 10"/>
        <xdr:cNvSpPr txBox="1"/>
      </xdr:nvSpPr>
      <xdr:spPr>
        <a:xfrm>
          <a:off x="2987040" y="2105734"/>
          <a:ext cx="751840" cy="1538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2" tIns="0" rIns="0" bIns="0" rtlCol="0" anchor="ctr" anchorCtr="0">
          <a:spAutoFit/>
        </a:bodyPr>
        <a:lstStyle/>
        <a:p>
          <a:r>
            <a:rPr lang="en-US" sz="1000"/>
            <a:t>Roof</a:t>
          </a:r>
        </a:p>
      </xdr:txBody>
    </xdr:sp>
    <xdr:clientData/>
  </xdr:oneCellAnchor>
  <mc:AlternateContent xmlns:mc="http://schemas.openxmlformats.org/markup-compatibility/2006">
    <mc:Choice xmlns:a14="http://schemas.microsoft.com/office/drawing/2010/main" Requires="a14">
      <xdr:twoCellAnchor editAs="oneCell">
        <xdr:from>
          <xdr:col>5</xdr:col>
          <xdr:colOff>180975</xdr:colOff>
          <xdr:row>5</xdr:row>
          <xdr:rowOff>9525</xdr:rowOff>
        </xdr:from>
        <xdr:to>
          <xdr:col>5</xdr:col>
          <xdr:colOff>571500</xdr:colOff>
          <xdr:row>5</xdr:row>
          <xdr:rowOff>238125</xdr:rowOff>
        </xdr:to>
        <xdr:sp macro="" textlink="">
          <xdr:nvSpPr>
            <xdr:cNvPr id="10245" name="Check Box 5" hidden="1">
              <a:extLst>
                <a:ext uri="{63B3BB69-23CF-44E3-9099-C40C66FF867C}">
                  <a14:compatExt spid="_x0000_s10245"/>
                </a:ext>
              </a:extLst>
            </xdr:cNvPr>
            <xdr:cNvSpPr/>
          </xdr:nvSpPr>
          <xdr:spPr>
            <a:xfrm>
              <a:off x="0" y="0"/>
              <a:ext cx="0" cy="0"/>
            </a:xfrm>
            <a:prstGeom prst="rect">
              <a:avLst/>
            </a:prstGeom>
          </xdr:spPr>
        </xdr:sp>
        <xdr:clientData/>
      </xdr:twoCellAnchor>
    </mc:Choice>
    <mc:Fallback/>
  </mc:AlternateContent>
  <xdr:oneCellAnchor>
    <xdr:from>
      <xdr:col>5</xdr:col>
      <xdr:colOff>467360</xdr:colOff>
      <xdr:row>5</xdr:row>
      <xdr:rowOff>48334</xdr:rowOff>
    </xdr:from>
    <xdr:ext cx="751840" cy="153888"/>
    <xdr:sp macro="" textlink="">
      <xdr:nvSpPr>
        <xdr:cNvPr id="13" name="TextBox 12"/>
        <xdr:cNvSpPr txBox="1"/>
      </xdr:nvSpPr>
      <xdr:spPr>
        <a:xfrm>
          <a:off x="3693160" y="2105734"/>
          <a:ext cx="751840" cy="1538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2" tIns="0" rIns="0" bIns="0" rtlCol="0" anchor="ctr" anchorCtr="0">
          <a:spAutoFit/>
        </a:bodyPr>
        <a:lstStyle/>
        <a:p>
          <a:r>
            <a:rPr lang="en-US" sz="1000"/>
            <a:t>Septic</a:t>
          </a:r>
          <a:r>
            <a:rPr lang="en-US" sz="1000" baseline="0"/>
            <a:t> System</a:t>
          </a:r>
          <a:endParaRPr lang="en-US" sz="1000"/>
        </a:p>
      </xdr:txBody>
    </xdr:sp>
    <xdr:clientData/>
  </xdr:oneCellAnchor>
  <mc:AlternateContent xmlns:mc="http://schemas.openxmlformats.org/markup-compatibility/2006">
    <mc:Choice xmlns:a14="http://schemas.microsoft.com/office/drawing/2010/main" Requires="a14">
      <xdr:twoCellAnchor editAs="oneCell">
        <xdr:from>
          <xdr:col>6</xdr:col>
          <xdr:colOff>733425</xdr:colOff>
          <xdr:row>5</xdr:row>
          <xdr:rowOff>9525</xdr:rowOff>
        </xdr:from>
        <xdr:to>
          <xdr:col>7</xdr:col>
          <xdr:colOff>142875</xdr:colOff>
          <xdr:row>5</xdr:row>
          <xdr:rowOff>238125</xdr:rowOff>
        </xdr:to>
        <xdr:sp macro="" textlink="">
          <xdr:nvSpPr>
            <xdr:cNvPr id="10246" name="Check Box 6" hidden="1">
              <a:extLst>
                <a:ext uri="{63B3BB69-23CF-44E3-9099-C40C66FF867C}">
                  <a14:compatExt spid="_x0000_s10246"/>
                </a:ext>
              </a:extLst>
            </xdr:cNvPr>
            <xdr:cNvSpPr/>
          </xdr:nvSpPr>
          <xdr:spPr>
            <a:xfrm>
              <a:off x="0" y="0"/>
              <a:ext cx="0" cy="0"/>
            </a:xfrm>
            <a:prstGeom prst="rect">
              <a:avLst/>
            </a:prstGeom>
          </xdr:spPr>
        </xdr:sp>
        <xdr:clientData/>
      </xdr:twoCellAnchor>
    </mc:Choice>
    <mc:Fallback/>
  </mc:AlternateContent>
  <xdr:oneCellAnchor>
    <xdr:from>
      <xdr:col>7</xdr:col>
      <xdr:colOff>20320</xdr:colOff>
      <xdr:row>5</xdr:row>
      <xdr:rowOff>48334</xdr:rowOff>
    </xdr:from>
    <xdr:ext cx="863600" cy="153888"/>
    <xdr:sp macro="" textlink="">
      <xdr:nvSpPr>
        <xdr:cNvPr id="15" name="TextBox 14"/>
        <xdr:cNvSpPr txBox="1"/>
      </xdr:nvSpPr>
      <xdr:spPr>
        <a:xfrm>
          <a:off x="4820920" y="2105734"/>
          <a:ext cx="863600" cy="1538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2" tIns="0" rIns="0" bIns="0" rtlCol="0" anchor="ctr" anchorCtr="0">
          <a:spAutoFit/>
        </a:bodyPr>
        <a:lstStyle/>
        <a:p>
          <a:r>
            <a:rPr lang="en-US" sz="1000"/>
            <a:t>Sewer</a:t>
          </a:r>
          <a:r>
            <a:rPr lang="en-US" sz="1000" baseline="0"/>
            <a:t> to Street</a:t>
          </a:r>
          <a:endParaRPr lang="en-US" sz="1000"/>
        </a:p>
      </xdr:txBody>
    </xdr:sp>
    <xdr:clientData/>
  </xdr:oneCellAnchor>
  <mc:AlternateContent xmlns:mc="http://schemas.openxmlformats.org/markup-compatibility/2006">
    <mc:Choice xmlns:a14="http://schemas.microsoft.com/office/drawing/2010/main" Requires="a14">
      <xdr:twoCellAnchor editAs="oneCell">
        <xdr:from>
          <xdr:col>9</xdr:col>
          <xdr:colOff>333375</xdr:colOff>
          <xdr:row>5</xdr:row>
          <xdr:rowOff>9525</xdr:rowOff>
        </xdr:from>
        <xdr:to>
          <xdr:col>10</xdr:col>
          <xdr:colOff>333375</xdr:colOff>
          <xdr:row>5</xdr:row>
          <xdr:rowOff>238125</xdr:rowOff>
        </xdr:to>
        <xdr:sp macro="" textlink="">
          <xdr:nvSpPr>
            <xdr:cNvPr id="10247" name="Check Box 7" hidden="1">
              <a:extLst>
                <a:ext uri="{63B3BB69-23CF-44E3-9099-C40C66FF867C}">
                  <a14:compatExt spid="_x0000_s10247"/>
                </a:ext>
              </a:extLst>
            </xdr:cNvPr>
            <xdr:cNvSpPr/>
          </xdr:nvSpPr>
          <xdr:spPr>
            <a:xfrm>
              <a:off x="0" y="0"/>
              <a:ext cx="0" cy="0"/>
            </a:xfrm>
            <a:prstGeom prst="rect">
              <a:avLst/>
            </a:prstGeom>
          </xdr:spPr>
        </xdr:sp>
        <xdr:clientData/>
      </xdr:twoCellAnchor>
    </mc:Choice>
    <mc:Fallback/>
  </mc:AlternateContent>
  <xdr:oneCellAnchor>
    <xdr:from>
      <xdr:col>10</xdr:col>
      <xdr:colOff>213360</xdr:colOff>
      <xdr:row>5</xdr:row>
      <xdr:rowOff>48334</xdr:rowOff>
    </xdr:from>
    <xdr:ext cx="320040" cy="153888"/>
    <xdr:sp macro="" textlink="">
      <xdr:nvSpPr>
        <xdr:cNvPr id="17" name="TextBox 16"/>
        <xdr:cNvSpPr txBox="1"/>
      </xdr:nvSpPr>
      <xdr:spPr>
        <a:xfrm>
          <a:off x="6004560" y="2105734"/>
          <a:ext cx="320040" cy="1538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2" tIns="0" rIns="0" bIns="0" rtlCol="0" anchor="ctr" anchorCtr="0">
          <a:spAutoFit/>
        </a:bodyPr>
        <a:lstStyle/>
        <a:p>
          <a:r>
            <a:rPr lang="en-US" sz="1000"/>
            <a:t>Soil</a:t>
          </a:r>
        </a:p>
      </xdr:txBody>
    </xdr:sp>
    <xdr:clientData/>
  </xdr:oneCellAnchor>
  <mc:AlternateContent xmlns:mc="http://schemas.openxmlformats.org/markup-compatibility/2006">
    <mc:Choice xmlns:a14="http://schemas.microsoft.com/office/drawing/2010/main" Requires="a14">
      <xdr:twoCellAnchor editAs="oneCell">
        <xdr:from>
          <xdr:col>10</xdr:col>
          <xdr:colOff>581025</xdr:colOff>
          <xdr:row>5</xdr:row>
          <xdr:rowOff>9525</xdr:rowOff>
        </xdr:from>
        <xdr:to>
          <xdr:col>11</xdr:col>
          <xdr:colOff>228600</xdr:colOff>
          <xdr:row>5</xdr:row>
          <xdr:rowOff>238125</xdr:rowOff>
        </xdr:to>
        <xdr:sp macro="" textlink="">
          <xdr:nvSpPr>
            <xdr:cNvPr id="10248" name="Check Box 8" hidden="1">
              <a:extLst>
                <a:ext uri="{63B3BB69-23CF-44E3-9099-C40C66FF867C}">
                  <a14:compatExt spid="_x0000_s10248"/>
                </a:ext>
              </a:extLst>
            </xdr:cNvPr>
            <xdr:cNvSpPr/>
          </xdr:nvSpPr>
          <xdr:spPr>
            <a:xfrm>
              <a:off x="0" y="0"/>
              <a:ext cx="0" cy="0"/>
            </a:xfrm>
            <a:prstGeom prst="rect">
              <a:avLst/>
            </a:prstGeom>
          </xdr:spPr>
        </xdr:sp>
        <xdr:clientData/>
      </xdr:twoCellAnchor>
    </mc:Choice>
    <mc:Fallback/>
  </mc:AlternateContent>
  <xdr:oneCellAnchor>
    <xdr:from>
      <xdr:col>11</xdr:col>
      <xdr:colOff>101600</xdr:colOff>
      <xdr:row>5</xdr:row>
      <xdr:rowOff>48334</xdr:rowOff>
    </xdr:from>
    <xdr:ext cx="320040" cy="153888"/>
    <xdr:sp macro="" textlink="">
      <xdr:nvSpPr>
        <xdr:cNvPr id="19" name="TextBox 18"/>
        <xdr:cNvSpPr txBox="1"/>
      </xdr:nvSpPr>
      <xdr:spPr>
        <a:xfrm>
          <a:off x="6642100" y="2105734"/>
          <a:ext cx="320040" cy="1538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2" tIns="0" rIns="0" bIns="0" rtlCol="0" anchor="ctr" anchorCtr="0">
          <a:spAutoFit/>
        </a:bodyPr>
        <a:lstStyle/>
        <a:p>
          <a:r>
            <a:rPr lang="en-US" sz="1000"/>
            <a:t>Well</a:t>
          </a:r>
        </a:p>
      </xdr:txBody>
    </xdr:sp>
    <xdr:clientData/>
  </xdr:oneCellAnchor>
  <mc:AlternateContent xmlns:mc="http://schemas.openxmlformats.org/markup-compatibility/2006">
    <mc:Choice xmlns:a14="http://schemas.microsoft.com/office/drawing/2010/main" Requires="a14">
      <xdr:twoCellAnchor editAs="oneCell">
        <xdr:from>
          <xdr:col>0</xdr:col>
          <xdr:colOff>219075</xdr:colOff>
          <xdr:row>4</xdr:row>
          <xdr:rowOff>9525</xdr:rowOff>
        </xdr:from>
        <xdr:to>
          <xdr:col>0</xdr:col>
          <xdr:colOff>609600</xdr:colOff>
          <xdr:row>4</xdr:row>
          <xdr:rowOff>238125</xdr:rowOff>
        </xdr:to>
        <xdr:sp macro="" textlink="">
          <xdr:nvSpPr>
            <xdr:cNvPr id="10249" name="Check Box 9" hidden="1">
              <a:extLst>
                <a:ext uri="{63B3BB69-23CF-44E3-9099-C40C66FF867C}">
                  <a14:compatExt spid="_x0000_s10249"/>
                </a:ext>
              </a:extLst>
            </xdr:cNvPr>
            <xdr:cNvSpPr/>
          </xdr:nvSpPr>
          <xdr:spPr>
            <a:xfrm>
              <a:off x="0" y="0"/>
              <a:ext cx="0" cy="0"/>
            </a:xfrm>
            <a:prstGeom prst="rect">
              <a:avLst/>
            </a:prstGeom>
          </xdr:spPr>
        </xdr:sp>
        <xdr:clientData/>
      </xdr:twoCellAnchor>
    </mc:Choice>
    <mc:Fallback/>
  </mc:AlternateContent>
  <xdr:oneCellAnchor>
    <xdr:from>
      <xdr:col>0</xdr:col>
      <xdr:colOff>487680</xdr:colOff>
      <xdr:row>4</xdr:row>
      <xdr:rowOff>48334</xdr:rowOff>
    </xdr:from>
    <xdr:ext cx="751840" cy="153888"/>
    <xdr:sp macro="" textlink="">
      <xdr:nvSpPr>
        <xdr:cNvPr id="21" name="TextBox 20"/>
        <xdr:cNvSpPr txBox="1"/>
      </xdr:nvSpPr>
      <xdr:spPr>
        <a:xfrm>
          <a:off x="487680" y="1851734"/>
          <a:ext cx="751840" cy="1538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2" tIns="0" rIns="0" bIns="0" rtlCol="0" anchor="ctr" anchorCtr="0">
          <a:spAutoFit/>
        </a:bodyPr>
        <a:lstStyle/>
        <a:p>
          <a:r>
            <a:rPr lang="en-US" sz="1000"/>
            <a:t>Asbestos</a:t>
          </a:r>
        </a:p>
      </xdr:txBody>
    </xdr:sp>
    <xdr:clientData/>
  </xdr:oneCellAnchor>
  <mc:AlternateContent xmlns:mc="http://schemas.openxmlformats.org/markup-compatibility/2006">
    <mc:Choice xmlns:a14="http://schemas.microsoft.com/office/drawing/2010/main" Requires="a14">
      <xdr:twoCellAnchor editAs="oneCell">
        <xdr:from>
          <xdr:col>1</xdr:col>
          <xdr:colOff>466725</xdr:colOff>
          <xdr:row>4</xdr:row>
          <xdr:rowOff>9525</xdr:rowOff>
        </xdr:from>
        <xdr:to>
          <xdr:col>2</xdr:col>
          <xdr:colOff>219075</xdr:colOff>
          <xdr:row>4</xdr:row>
          <xdr:rowOff>238125</xdr:rowOff>
        </xdr:to>
        <xdr:sp macro="" textlink="">
          <xdr:nvSpPr>
            <xdr:cNvPr id="10250" name="Check Box 10" hidden="1">
              <a:extLst>
                <a:ext uri="{63B3BB69-23CF-44E3-9099-C40C66FF867C}">
                  <a14:compatExt spid="_x0000_s10250"/>
                </a:ext>
              </a:extLst>
            </xdr:cNvPr>
            <xdr:cNvSpPr/>
          </xdr:nvSpPr>
          <xdr:spPr>
            <a:xfrm>
              <a:off x="0" y="0"/>
              <a:ext cx="0" cy="0"/>
            </a:xfrm>
            <a:prstGeom prst="rect">
              <a:avLst/>
            </a:prstGeom>
          </xdr:spPr>
        </xdr:sp>
        <xdr:clientData/>
      </xdr:twoCellAnchor>
    </mc:Choice>
    <mc:Fallback/>
  </mc:AlternateContent>
  <xdr:oneCellAnchor>
    <xdr:from>
      <xdr:col>2</xdr:col>
      <xdr:colOff>101600</xdr:colOff>
      <xdr:row>4</xdr:row>
      <xdr:rowOff>48334</xdr:rowOff>
    </xdr:from>
    <xdr:ext cx="873760" cy="153888"/>
    <xdr:sp macro="" textlink="">
      <xdr:nvSpPr>
        <xdr:cNvPr id="23" name="TextBox 22"/>
        <xdr:cNvSpPr txBox="1"/>
      </xdr:nvSpPr>
      <xdr:spPr>
        <a:xfrm>
          <a:off x="1371600" y="1851734"/>
          <a:ext cx="873760" cy="1538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2" tIns="0" rIns="0" bIns="0" rtlCol="0" anchor="ctr" anchorCtr="0">
          <a:spAutoFit/>
        </a:bodyPr>
        <a:lstStyle/>
        <a:p>
          <a:r>
            <a:rPr lang="en-US" sz="1000"/>
            <a:t>Buried Oil Tank</a:t>
          </a:r>
        </a:p>
      </xdr:txBody>
    </xdr:sp>
    <xdr:clientData/>
  </xdr:oneCellAnchor>
  <mc:AlternateContent xmlns:mc="http://schemas.openxmlformats.org/markup-compatibility/2006">
    <mc:Choice xmlns:a14="http://schemas.microsoft.com/office/drawing/2010/main" Requires="a14">
      <xdr:twoCellAnchor editAs="oneCell">
        <xdr:from>
          <xdr:col>4</xdr:col>
          <xdr:colOff>28575</xdr:colOff>
          <xdr:row>4</xdr:row>
          <xdr:rowOff>9525</xdr:rowOff>
        </xdr:from>
        <xdr:to>
          <xdr:col>4</xdr:col>
          <xdr:colOff>419100</xdr:colOff>
          <xdr:row>4</xdr:row>
          <xdr:rowOff>238125</xdr:rowOff>
        </xdr:to>
        <xdr:sp macro="" textlink="">
          <xdr:nvSpPr>
            <xdr:cNvPr id="10251" name="Check Box 11" hidden="1">
              <a:extLst>
                <a:ext uri="{63B3BB69-23CF-44E3-9099-C40C66FF867C}">
                  <a14:compatExt spid="_x0000_s10251"/>
                </a:ext>
              </a:extLst>
            </xdr:cNvPr>
            <xdr:cNvSpPr/>
          </xdr:nvSpPr>
          <xdr:spPr>
            <a:xfrm>
              <a:off x="0" y="0"/>
              <a:ext cx="0" cy="0"/>
            </a:xfrm>
            <a:prstGeom prst="rect">
              <a:avLst/>
            </a:prstGeom>
          </xdr:spPr>
        </xdr:sp>
        <xdr:clientData/>
      </xdr:twoCellAnchor>
    </mc:Choice>
    <mc:Fallback/>
  </mc:AlternateContent>
  <xdr:oneCellAnchor>
    <xdr:from>
      <xdr:col>4</xdr:col>
      <xdr:colOff>284480</xdr:colOff>
      <xdr:row>4</xdr:row>
      <xdr:rowOff>48334</xdr:rowOff>
    </xdr:from>
    <xdr:ext cx="751840" cy="153888"/>
    <xdr:sp macro="" textlink="">
      <xdr:nvSpPr>
        <xdr:cNvPr id="25" name="TextBox 24"/>
        <xdr:cNvSpPr txBox="1"/>
      </xdr:nvSpPr>
      <xdr:spPr>
        <a:xfrm>
          <a:off x="2519680" y="1851734"/>
          <a:ext cx="751840" cy="1538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2" tIns="0" rIns="0" bIns="0" rtlCol="0" anchor="ctr" anchorCtr="0">
          <a:spAutoFit/>
        </a:bodyPr>
        <a:lstStyle/>
        <a:p>
          <a:r>
            <a:rPr lang="en-US" sz="1000"/>
            <a:t>Fire Damage</a:t>
          </a:r>
        </a:p>
      </xdr:txBody>
    </xdr:sp>
    <xdr:clientData/>
  </xdr:oneCellAnchor>
  <mc:AlternateContent xmlns:mc="http://schemas.openxmlformats.org/markup-compatibility/2006">
    <mc:Choice xmlns:a14="http://schemas.microsoft.com/office/drawing/2010/main" Requires="a14">
      <xdr:twoCellAnchor editAs="oneCell">
        <xdr:from>
          <xdr:col>5</xdr:col>
          <xdr:colOff>47625</xdr:colOff>
          <xdr:row>4</xdr:row>
          <xdr:rowOff>9525</xdr:rowOff>
        </xdr:from>
        <xdr:to>
          <xdr:col>5</xdr:col>
          <xdr:colOff>447675</xdr:colOff>
          <xdr:row>4</xdr:row>
          <xdr:rowOff>238125</xdr:rowOff>
        </xdr:to>
        <xdr:sp macro="" textlink="">
          <xdr:nvSpPr>
            <xdr:cNvPr id="10252" name="Check Box 12" hidden="1">
              <a:extLst>
                <a:ext uri="{63B3BB69-23CF-44E3-9099-C40C66FF867C}">
                  <a14:compatExt spid="_x0000_s10252"/>
                </a:ext>
              </a:extLst>
            </xdr:cNvPr>
            <xdr:cNvSpPr/>
          </xdr:nvSpPr>
          <xdr:spPr>
            <a:xfrm>
              <a:off x="0" y="0"/>
              <a:ext cx="0" cy="0"/>
            </a:xfrm>
            <a:prstGeom prst="rect">
              <a:avLst/>
            </a:prstGeom>
          </xdr:spPr>
        </xdr:sp>
        <xdr:clientData/>
      </xdr:twoCellAnchor>
    </mc:Choice>
    <mc:Fallback/>
  </mc:AlternateContent>
  <xdr:oneCellAnchor>
    <xdr:from>
      <xdr:col>5</xdr:col>
      <xdr:colOff>325120</xdr:colOff>
      <xdr:row>4</xdr:row>
      <xdr:rowOff>48334</xdr:rowOff>
    </xdr:from>
    <xdr:ext cx="1178560" cy="153888"/>
    <xdr:sp macro="" textlink="">
      <xdr:nvSpPr>
        <xdr:cNvPr id="27" name="TextBox 26"/>
        <xdr:cNvSpPr txBox="1"/>
      </xdr:nvSpPr>
      <xdr:spPr>
        <a:xfrm>
          <a:off x="3550920" y="1851734"/>
          <a:ext cx="1178560" cy="1538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2" tIns="0" rIns="0" bIns="0" rtlCol="0" anchor="ctr" anchorCtr="0">
          <a:spAutoFit/>
        </a:bodyPr>
        <a:lstStyle/>
        <a:p>
          <a:r>
            <a:rPr lang="en-US" sz="1000"/>
            <a:t>Foundation/Structural</a:t>
          </a:r>
        </a:p>
      </xdr:txBody>
    </xdr:sp>
    <xdr:clientData/>
  </xdr:oneCellAnchor>
  <mc:AlternateContent xmlns:mc="http://schemas.openxmlformats.org/markup-compatibility/2006">
    <mc:Choice xmlns:a14="http://schemas.microsoft.com/office/drawing/2010/main" Requires="a14">
      <xdr:twoCellAnchor editAs="oneCell">
        <xdr:from>
          <xdr:col>7</xdr:col>
          <xdr:colOff>38100</xdr:colOff>
          <xdr:row>4</xdr:row>
          <xdr:rowOff>9525</xdr:rowOff>
        </xdr:from>
        <xdr:to>
          <xdr:col>8</xdr:col>
          <xdr:colOff>142875</xdr:colOff>
          <xdr:row>4</xdr:row>
          <xdr:rowOff>238125</xdr:rowOff>
        </xdr:to>
        <xdr:sp macro="" textlink="">
          <xdr:nvSpPr>
            <xdr:cNvPr id="10253" name="Check Box 13" hidden="1">
              <a:extLst>
                <a:ext uri="{63B3BB69-23CF-44E3-9099-C40C66FF867C}">
                  <a14:compatExt spid="_x0000_s10253"/>
                </a:ext>
              </a:extLst>
            </xdr:cNvPr>
            <xdr:cNvSpPr/>
          </xdr:nvSpPr>
          <xdr:spPr>
            <a:xfrm>
              <a:off x="0" y="0"/>
              <a:ext cx="0" cy="0"/>
            </a:xfrm>
            <a:prstGeom prst="rect">
              <a:avLst/>
            </a:prstGeom>
          </xdr:spPr>
        </xdr:sp>
        <xdr:clientData/>
      </xdr:twoCellAnchor>
    </mc:Choice>
    <mc:Fallback/>
  </mc:AlternateContent>
  <xdr:oneCellAnchor>
    <xdr:from>
      <xdr:col>8</xdr:col>
      <xdr:colOff>81280</xdr:colOff>
      <xdr:row>4</xdr:row>
      <xdr:rowOff>48334</xdr:rowOff>
    </xdr:from>
    <xdr:ext cx="894080" cy="153888"/>
    <xdr:sp macro="" textlink="">
      <xdr:nvSpPr>
        <xdr:cNvPr id="29" name="TextBox 28"/>
        <xdr:cNvSpPr txBox="1"/>
      </xdr:nvSpPr>
      <xdr:spPr>
        <a:xfrm>
          <a:off x="5110480" y="1851734"/>
          <a:ext cx="894080" cy="1538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2" tIns="0" rIns="0" bIns="0" rtlCol="0" anchor="ctr" anchorCtr="0">
          <a:spAutoFit/>
        </a:bodyPr>
        <a:lstStyle/>
        <a:p>
          <a:r>
            <a:rPr lang="en-US" sz="1000"/>
            <a:t>Historical Home</a:t>
          </a:r>
        </a:p>
      </xdr:txBody>
    </xdr:sp>
    <xdr:clientData/>
  </xdr:oneCellAnchor>
  <mc:AlternateContent xmlns:mc="http://schemas.openxmlformats.org/markup-compatibility/2006">
    <mc:Choice xmlns:a14="http://schemas.microsoft.com/office/drawing/2010/main" Requires="a14">
      <xdr:twoCellAnchor editAs="oneCell">
        <xdr:from>
          <xdr:col>10</xdr:col>
          <xdr:colOff>333375</xdr:colOff>
          <xdr:row>4</xdr:row>
          <xdr:rowOff>9525</xdr:rowOff>
        </xdr:from>
        <xdr:to>
          <xdr:col>10</xdr:col>
          <xdr:colOff>723900</xdr:colOff>
          <xdr:row>4</xdr:row>
          <xdr:rowOff>238125</xdr:rowOff>
        </xdr:to>
        <xdr:sp macro="" textlink="">
          <xdr:nvSpPr>
            <xdr:cNvPr id="10254" name="Check Box 14" hidden="1">
              <a:extLst>
                <a:ext uri="{63B3BB69-23CF-44E3-9099-C40C66FF867C}">
                  <a14:compatExt spid="_x0000_s10254"/>
                </a:ext>
              </a:extLst>
            </xdr:cNvPr>
            <xdr:cNvSpPr/>
          </xdr:nvSpPr>
          <xdr:spPr>
            <a:xfrm>
              <a:off x="0" y="0"/>
              <a:ext cx="0" cy="0"/>
            </a:xfrm>
            <a:prstGeom prst="rect">
              <a:avLst/>
            </a:prstGeom>
          </xdr:spPr>
        </xdr:sp>
        <xdr:clientData/>
      </xdr:twoCellAnchor>
    </mc:Choice>
    <mc:Fallback/>
  </mc:AlternateContent>
  <xdr:oneCellAnchor>
    <xdr:from>
      <xdr:col>10</xdr:col>
      <xdr:colOff>599440</xdr:colOff>
      <xdr:row>4</xdr:row>
      <xdr:rowOff>48334</xdr:rowOff>
    </xdr:from>
    <xdr:ext cx="751840" cy="153888"/>
    <xdr:sp macro="" textlink="">
      <xdr:nvSpPr>
        <xdr:cNvPr id="31" name="TextBox 30"/>
        <xdr:cNvSpPr txBox="1"/>
      </xdr:nvSpPr>
      <xdr:spPr>
        <a:xfrm>
          <a:off x="6390640" y="1851734"/>
          <a:ext cx="751840" cy="1538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2" tIns="0" rIns="0" bIns="0" rtlCol="0" anchor="ctr" anchorCtr="0">
          <a:spAutoFit/>
        </a:bodyPr>
        <a:lstStyle/>
        <a:p>
          <a:r>
            <a:rPr lang="en-US" sz="1000"/>
            <a:t>Lead Paint</a:t>
          </a:r>
        </a:p>
      </xdr:txBody>
    </xdr:sp>
    <xdr:clientData/>
  </xdr:oneCellAnchor>
</xdr:wsDr>
</file>

<file path=xl/drawings/drawing4.xml><?xml version="1.0" encoding="utf-8"?>
<xdr:wsDr xmlns:xdr="http://schemas.openxmlformats.org/drawingml/2006/spreadsheetDrawing" xmlns:a="http://schemas.openxmlformats.org/drawingml/2006/main">
  <xdr:twoCellAnchor editAs="oneCell">
    <xdr:from>
      <xdr:col>7</xdr:col>
      <xdr:colOff>30480</xdr:colOff>
      <xdr:row>0</xdr:row>
      <xdr:rowOff>0</xdr:rowOff>
    </xdr:from>
    <xdr:to>
      <xdr:col>11</xdr:col>
      <xdr:colOff>0</xdr:colOff>
      <xdr:row>1</xdr:row>
      <xdr:rowOff>10160</xdr:rowOff>
    </xdr:to>
    <xdr:pic>
      <xdr:nvPicPr>
        <xdr:cNvPr id="2" name="Picture 1" descr="logo.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480560" y="0"/>
          <a:ext cx="2814320" cy="883920"/>
        </a:xfrm>
        <a:prstGeom prst="rect">
          <a:avLst/>
        </a:prstGeom>
      </xdr:spPr>
    </xdr:pic>
    <xdr:clientData/>
  </xdr:twoCellAnchor>
  <xdr:twoCellAnchor>
    <xdr:from>
      <xdr:col>12</xdr:col>
      <xdr:colOff>10160</xdr:colOff>
      <xdr:row>2</xdr:row>
      <xdr:rowOff>20320</xdr:rowOff>
    </xdr:from>
    <xdr:to>
      <xdr:col>19</xdr:col>
      <xdr:colOff>843280</xdr:colOff>
      <xdr:row>13</xdr:row>
      <xdr:rowOff>50800</xdr:rowOff>
    </xdr:to>
    <xdr:sp macro="" textlink="">
      <xdr:nvSpPr>
        <xdr:cNvPr id="3" name="TextBox 2"/>
        <xdr:cNvSpPr txBox="1"/>
      </xdr:nvSpPr>
      <xdr:spPr>
        <a:xfrm>
          <a:off x="7691120" y="1198880"/>
          <a:ext cx="6807200" cy="2865120"/>
        </a:xfrm>
        <a:prstGeom prst="rect">
          <a:avLst/>
        </a:prstGeom>
        <a:solidFill>
          <a:schemeClr val="lt1"/>
        </a:solidFill>
        <a:ln w="9525"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u="sng">
              <a:latin typeface="+mn-lt"/>
              <a:cs typeface="Calibri"/>
            </a:rPr>
            <a:t>Formulas</a:t>
          </a:r>
          <a:r>
            <a:rPr lang="en-US" sz="1200" b="1" u="sng" baseline="0">
              <a:latin typeface="+mn-lt"/>
              <a:cs typeface="Calibri"/>
            </a:rPr>
            <a:t> and Data</a:t>
          </a:r>
        </a:p>
        <a:p>
          <a:r>
            <a:rPr lang="en-US" sz="1200" b="0" u="none">
              <a:latin typeface="+mn-lt"/>
              <a:cs typeface="Calibri"/>
            </a:rPr>
            <a:t>The</a:t>
          </a:r>
          <a:r>
            <a:rPr lang="en-US" sz="1200" b="0" u="none" baseline="0">
              <a:latin typeface="+mn-lt"/>
              <a:cs typeface="Calibri"/>
            </a:rPr>
            <a:t> Investment Summary generates property and investment data from the Deal Analyzer and Repair Estimator. </a:t>
          </a:r>
        </a:p>
        <a:p>
          <a:endParaRPr lang="en-US" sz="1200" b="0" u="none">
            <a:latin typeface="+mn-lt"/>
            <a:cs typeface="Calibri"/>
          </a:endParaRPr>
        </a:p>
        <a:p>
          <a:r>
            <a:rPr lang="en-US" sz="1200" b="1" u="sng">
              <a:latin typeface="+mn-lt"/>
              <a:cs typeface="Calibri"/>
            </a:rPr>
            <a:t>Customizing</a:t>
          </a:r>
          <a:r>
            <a:rPr lang="en-US" sz="1200" b="1" u="sng" baseline="0">
              <a:latin typeface="+mn-lt"/>
              <a:cs typeface="Calibri"/>
            </a:rPr>
            <a:t> the Investment Summary</a:t>
          </a:r>
          <a:endParaRPr lang="en-US" sz="1200" b="1" u="sng">
            <a:latin typeface="+mn-lt"/>
            <a:cs typeface="Calibri"/>
          </a:endParaRPr>
        </a:p>
        <a:p>
          <a:r>
            <a:rPr lang="en-US" sz="1200" b="0" u="none">
              <a:latin typeface="+mn-lt"/>
              <a:cs typeface="Calibri"/>
            </a:rPr>
            <a:t>This worksheet is locked to protect the</a:t>
          </a:r>
          <a:r>
            <a:rPr lang="en-US" sz="1200" b="0" u="none" baseline="0">
              <a:latin typeface="+mn-lt"/>
              <a:cs typeface="Calibri"/>
            </a:rPr>
            <a:t> formulas and </a:t>
          </a:r>
          <a:r>
            <a:rPr lang="en-US" sz="1200" b="0" u="none">
              <a:latin typeface="+mn-lt"/>
              <a:cs typeface="Calibri"/>
            </a:rPr>
            <a:t>printer-friendly formatting.</a:t>
          </a:r>
          <a:r>
            <a:rPr lang="en-US" sz="1200" b="0" u="none" baseline="0">
              <a:latin typeface="+mn-lt"/>
              <a:cs typeface="Calibri"/>
            </a:rPr>
            <a:t>  To customize the worksheet you can easily unprotect the document by going to Tools &gt; Protection &gt; Unprotect Sheet.</a:t>
          </a:r>
        </a:p>
        <a:p>
          <a:endParaRPr lang="en-US" sz="1200" b="0" u="none" baseline="0">
            <a:latin typeface="+mn-lt"/>
            <a:cs typeface="Calibri"/>
          </a:endParaRPr>
        </a:p>
        <a:p>
          <a:r>
            <a:rPr lang="en-US" sz="1200" b="0" u="none" baseline="0">
              <a:latin typeface="+mn-lt"/>
              <a:cs typeface="Calibri"/>
            </a:rPr>
            <a:t>To rebrand the worksheet with your logo, right click the FB logo and select "Change Picture...". </a:t>
          </a:r>
        </a:p>
        <a:p>
          <a:endParaRPr lang="en-US" sz="1200" b="0" u="none">
            <a:latin typeface="+mn-lt"/>
            <a:cs typeface="Calibri"/>
          </a:endParaRPr>
        </a:p>
        <a:p>
          <a:endParaRPr lang="en-US" sz="1200" b="0" u="none">
            <a:latin typeface="+mn-lt"/>
            <a:cs typeface="Calibri"/>
          </a:endParaRPr>
        </a:p>
        <a:p>
          <a:endParaRPr lang="en-US" sz="1200" b="0" u="none">
            <a:latin typeface="+mn-lt"/>
            <a:cs typeface="Calibri"/>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TedMC\Library\Application%20Support\Microsoft\Office\Office%202011%20AutoRecovery\Product%20plan%202009-10-1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Applications\Microsoft%20Office%202011\Microsoft%20Excel.app\Contents\MacOS\Project%20Managemen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TedMC\Library\Application%20Support\Microsoft\Office\Office%202011%20AutoRecovery\RealeFlow%20Roadmap%20Aug-13%20V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Aileron\Desktop\FortuneBuilders\Atlas%20Operational%20Plan.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Aileron\Library\Application%20Support\Microsoft\Office\Office%202011%20AutoRecovery\FortuneBuilders\Atlas%20Operational%20Plan.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Temp\MeghanandSuratkal\Temporary%20Internet%20Files\OLKB\GCS_Release_Management_Plan_2008%2011%20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List"/>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kup"/>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admap"/>
      <sheetName val="GANTT"/>
      <sheetName val="PM"/>
      <sheetName val="Action Log"/>
      <sheetName val="Feedback"/>
      <sheetName val="Modules"/>
      <sheetName val="Schedule"/>
      <sheetName val="JUN"/>
      <sheetName val="JUL"/>
      <sheetName val="AUG"/>
      <sheetName val="SEP"/>
      <sheetName val="OCT"/>
      <sheetName val="NOV"/>
      <sheetName val="Earned Value Calc"/>
      <sheetName val="Holidays"/>
      <sheetName val="Legend"/>
      <sheetName val="6-1 Update"/>
      <sheetName val="7-1 Update"/>
      <sheetName val="Tickets"/>
      <sheetName val="Bugs"/>
      <sheetName val="Complaints"/>
      <sheetName val="Change Log"/>
      <sheetName val="Dependenci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10">
          <cell r="A10" t="str">
            <v>Date</v>
          </cell>
        </row>
        <row r="11">
          <cell r="A11">
            <v>40179</v>
          </cell>
        </row>
        <row r="12">
          <cell r="A12">
            <v>40544</v>
          </cell>
        </row>
        <row r="13">
          <cell r="A13">
            <v>40537</v>
          </cell>
        </row>
        <row r="14">
          <cell r="A14">
            <v>40537</v>
          </cell>
        </row>
      </sheetData>
      <sheetData sheetId="15"/>
      <sheetData sheetId="16"/>
      <sheetData sheetId="17"/>
      <sheetData sheetId="18"/>
      <sheetData sheetId="19"/>
      <sheetData sheetId="20"/>
      <sheetData sheetId="21"/>
      <sheetData sheetId="2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en Issues"/>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en Issues"/>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w To Id Risks"/>
      <sheetName val="Nov Release Project List"/>
      <sheetName val="Product Walk Throughs"/>
      <sheetName val="Core Team"/>
      <sheetName val="Distribution Lists"/>
      <sheetName val="Go or No Go"/>
      <sheetName val="Agent Ready Action Items List"/>
      <sheetName val="Site Release Action Items List"/>
      <sheetName val="Risk Register"/>
      <sheetName val="Ops Assessment"/>
      <sheetName val="Contigency Plan"/>
      <sheetName val="Comm Plan"/>
      <sheetName val="UAT &amp; PAT Plan"/>
      <sheetName val="UAT Tracking"/>
      <sheetName val="PAT Tracking"/>
      <sheetName val="Queries &amp; Responses"/>
      <sheetName val="Release Survey Results"/>
    </sheetNames>
    <sheetDataSet>
      <sheetData sheetId="0"/>
      <sheetData sheetId="1"/>
      <sheetData sheetId="2"/>
      <sheetData sheetId="3"/>
      <sheetData sheetId="4"/>
      <sheetData sheetId="5"/>
      <sheetData sheetId="6"/>
      <sheetData sheetId="7">
        <row r="5">
          <cell r="E5" t="str">
            <v>Launch Date</v>
          </cell>
        </row>
        <row r="6">
          <cell r="E6" t="str">
            <v>Priority</v>
          </cell>
        </row>
        <row r="7">
          <cell r="E7" t="str">
            <v>Medium</v>
          </cell>
        </row>
        <row r="8">
          <cell r="E8" t="str">
            <v>Medium</v>
          </cell>
        </row>
        <row r="9">
          <cell r="E9" t="str">
            <v>Medium</v>
          </cell>
        </row>
        <row r="10">
          <cell r="E10" t="str">
            <v>Medium</v>
          </cell>
        </row>
        <row r="11">
          <cell r="E11" t="str">
            <v>Medium</v>
          </cell>
        </row>
        <row r="12">
          <cell r="E12" t="str">
            <v>Medium</v>
          </cell>
        </row>
        <row r="13">
          <cell r="E13" t="str">
            <v>Medium</v>
          </cell>
        </row>
        <row r="14">
          <cell r="E14" t="str">
            <v>Medium</v>
          </cell>
        </row>
        <row r="15">
          <cell r="E15" t="str">
            <v>High</v>
          </cell>
        </row>
        <row r="16">
          <cell r="E16" t="str">
            <v>Medium</v>
          </cell>
        </row>
        <row r="17">
          <cell r="E17" t="str">
            <v>High</v>
          </cell>
        </row>
        <row r="18">
          <cell r="E18" t="str">
            <v>High</v>
          </cell>
        </row>
        <row r="19">
          <cell r="E19" t="str">
            <v>High</v>
          </cell>
        </row>
        <row r="20">
          <cell r="E20" t="str">
            <v>High</v>
          </cell>
        </row>
        <row r="21">
          <cell r="E21" t="str">
            <v>Medium</v>
          </cell>
        </row>
        <row r="22">
          <cell r="E22" t="str">
            <v>Medium</v>
          </cell>
        </row>
        <row r="23">
          <cell r="E23" t="str">
            <v>High</v>
          </cell>
        </row>
        <row r="24">
          <cell r="E24" t="str">
            <v>Medium</v>
          </cell>
        </row>
        <row r="25">
          <cell r="E25" t="str">
            <v>Medium</v>
          </cell>
        </row>
        <row r="26">
          <cell r="E26" t="str">
            <v>High</v>
          </cell>
        </row>
        <row r="27">
          <cell r="E27" t="str">
            <v>Medium</v>
          </cell>
        </row>
        <row r="28">
          <cell r="E28" t="str">
            <v>High</v>
          </cell>
        </row>
        <row r="29">
          <cell r="E29" t="str">
            <v>High</v>
          </cell>
        </row>
        <row r="30">
          <cell r="E30" t="str">
            <v>High</v>
          </cell>
        </row>
        <row r="31">
          <cell r="E31" t="str">
            <v>Medium</v>
          </cell>
        </row>
        <row r="32">
          <cell r="E32" t="str">
            <v>High</v>
          </cell>
        </row>
        <row r="33">
          <cell r="E33" t="str">
            <v>High</v>
          </cell>
        </row>
        <row r="34">
          <cell r="E34" t="str">
            <v>High</v>
          </cell>
        </row>
        <row r="35">
          <cell r="E35" t="str">
            <v>Medium</v>
          </cell>
        </row>
        <row r="36">
          <cell r="E36" t="str">
            <v>High</v>
          </cell>
        </row>
        <row r="37">
          <cell r="E37" t="str">
            <v>Medium</v>
          </cell>
        </row>
        <row r="38">
          <cell r="E38" t="str">
            <v>High</v>
          </cell>
        </row>
        <row r="39">
          <cell r="E39" t="str">
            <v>Medium</v>
          </cell>
        </row>
        <row r="40">
          <cell r="E40" t="str">
            <v>High</v>
          </cell>
        </row>
        <row r="41">
          <cell r="E41" t="str">
            <v>High</v>
          </cell>
        </row>
        <row r="42">
          <cell r="E42" t="str">
            <v>High</v>
          </cell>
        </row>
        <row r="43">
          <cell r="E43" t="str">
            <v>Medium</v>
          </cell>
        </row>
        <row r="44">
          <cell r="E44" t="str">
            <v>Medium</v>
          </cell>
        </row>
        <row r="45">
          <cell r="E45" t="str">
            <v>Medium</v>
          </cell>
        </row>
        <row r="46">
          <cell r="E46" t="str">
            <v>Medium</v>
          </cell>
        </row>
        <row r="47">
          <cell r="E47" t="str">
            <v>High</v>
          </cell>
        </row>
        <row r="48">
          <cell r="E48" t="str">
            <v>High</v>
          </cell>
        </row>
        <row r="49">
          <cell r="E49" t="str">
            <v>High</v>
          </cell>
        </row>
        <row r="50">
          <cell r="E50" t="str">
            <v>Medium</v>
          </cell>
        </row>
        <row r="51">
          <cell r="E51" t="str">
            <v>Medium</v>
          </cell>
        </row>
        <row r="52">
          <cell r="E52" t="str">
            <v>Medium</v>
          </cell>
        </row>
        <row r="53">
          <cell r="E53" t="str">
            <v>Medium</v>
          </cell>
        </row>
      </sheetData>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6.xml"/><Relationship Id="rId13" Type="http://schemas.openxmlformats.org/officeDocument/2006/relationships/ctrlProp" Target="../ctrlProps/ctrlProp11.xml"/><Relationship Id="rId3" Type="http://schemas.openxmlformats.org/officeDocument/2006/relationships/ctrlProp" Target="../ctrlProps/ctrlProp1.xml"/><Relationship Id="rId7" Type="http://schemas.openxmlformats.org/officeDocument/2006/relationships/ctrlProp" Target="../ctrlProps/ctrlProp5.xml"/><Relationship Id="rId12" Type="http://schemas.openxmlformats.org/officeDocument/2006/relationships/ctrlProp" Target="../ctrlProps/ctrlProp10.xml"/><Relationship Id="rId17" Type="http://schemas.openxmlformats.org/officeDocument/2006/relationships/comments" Target="../comments3.xml"/><Relationship Id="rId2" Type="http://schemas.openxmlformats.org/officeDocument/2006/relationships/vmlDrawing" Target="../drawings/vmlDrawing3.vml"/><Relationship Id="rId16" Type="http://schemas.openxmlformats.org/officeDocument/2006/relationships/ctrlProp" Target="../ctrlProps/ctrlProp14.xml"/><Relationship Id="rId1" Type="http://schemas.openxmlformats.org/officeDocument/2006/relationships/drawing" Target="../drawings/drawing3.xml"/><Relationship Id="rId6" Type="http://schemas.openxmlformats.org/officeDocument/2006/relationships/ctrlProp" Target="../ctrlProps/ctrlProp4.xml"/><Relationship Id="rId11" Type="http://schemas.openxmlformats.org/officeDocument/2006/relationships/ctrlProp" Target="../ctrlProps/ctrlProp9.xml"/><Relationship Id="rId5" Type="http://schemas.openxmlformats.org/officeDocument/2006/relationships/ctrlProp" Target="../ctrlProps/ctrlProp3.xml"/><Relationship Id="rId15" Type="http://schemas.openxmlformats.org/officeDocument/2006/relationships/ctrlProp" Target="../ctrlProps/ctrlProp13.xml"/><Relationship Id="rId10" Type="http://schemas.openxmlformats.org/officeDocument/2006/relationships/ctrlProp" Target="../ctrlProps/ctrlProp8.xml"/><Relationship Id="rId4" Type="http://schemas.openxmlformats.org/officeDocument/2006/relationships/ctrlProp" Target="../ctrlProps/ctrlProp2.xml"/><Relationship Id="rId9" Type="http://schemas.openxmlformats.org/officeDocument/2006/relationships/ctrlProp" Target="../ctrlProps/ctrlProp7.xml"/><Relationship Id="rId14" Type="http://schemas.openxmlformats.org/officeDocument/2006/relationships/ctrlProp" Target="../ctrlProps/ctrlProp1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N120"/>
  <sheetViews>
    <sheetView showGridLines="0" topLeftCell="A24" zoomScale="85" zoomScaleNormal="85" zoomScalePageLayoutView="120" workbookViewId="0">
      <selection activeCell="G22" sqref="G22"/>
    </sheetView>
  </sheetViews>
  <sheetFormatPr defaultColWidth="11" defaultRowHeight="15.75"/>
  <cols>
    <col min="1" max="1" width="2.375" customWidth="1"/>
    <col min="2" max="2" width="31.875" customWidth="1"/>
    <col min="3" max="3" width="18" customWidth="1"/>
    <col min="4" max="4" width="2.375" customWidth="1"/>
    <col min="5" max="5" width="31.875" customWidth="1"/>
    <col min="6" max="6" width="2.375" style="143" customWidth="1"/>
    <col min="7" max="7" width="18" customWidth="1"/>
    <col min="8" max="8" width="2.375" customWidth="1"/>
    <col min="9" max="9" width="31.875" customWidth="1"/>
    <col min="10" max="10" width="18" customWidth="1"/>
    <col min="11" max="11" width="2.375" customWidth="1"/>
    <col min="34" max="34" width="14.625" bestFit="1" customWidth="1"/>
  </cols>
  <sheetData>
    <row r="1" spans="1:40" s="21" customFormat="1" ht="72" customHeight="1" thickBot="1">
      <c r="A1" s="1"/>
      <c r="B1" s="1" t="s">
        <v>395</v>
      </c>
      <c r="C1" s="2"/>
      <c r="D1" s="2"/>
      <c r="E1" s="2"/>
      <c r="F1" s="17"/>
      <c r="G1" s="2"/>
      <c r="H1" s="2"/>
      <c r="I1" s="2"/>
      <c r="J1" s="3"/>
      <c r="K1" s="80"/>
      <c r="L1" s="80"/>
      <c r="M1" s="80"/>
      <c r="N1" s="80"/>
      <c r="O1" s="80"/>
      <c r="P1" s="80"/>
      <c r="Q1" s="80"/>
      <c r="R1" s="80"/>
    </row>
    <row r="2" spans="1:40" s="129" customFormat="1" ht="15.95" hidden="1" customHeight="1">
      <c r="A2" s="127"/>
      <c r="B2" s="127"/>
      <c r="C2" s="127"/>
      <c r="D2" s="127"/>
      <c r="E2" s="127"/>
      <c r="F2" s="127"/>
      <c r="G2" s="127"/>
      <c r="H2" s="128"/>
      <c r="I2" s="128"/>
      <c r="J2" s="128"/>
      <c r="K2" s="128"/>
      <c r="AG2" s="130" t="s">
        <v>230</v>
      </c>
      <c r="AH2" s="130" t="s">
        <v>231</v>
      </c>
    </row>
    <row r="3" spans="1:40" s="129" customFormat="1" ht="15.95" hidden="1" customHeight="1">
      <c r="A3" s="127"/>
      <c r="B3" s="127"/>
      <c r="C3" s="127"/>
      <c r="D3" s="127"/>
      <c r="E3" s="127"/>
      <c r="F3" s="127"/>
      <c r="G3" s="127"/>
      <c r="H3" s="128"/>
      <c r="I3" s="128"/>
      <c r="J3" s="128"/>
      <c r="K3" s="128"/>
      <c r="AG3" s="130" t="s">
        <v>232</v>
      </c>
      <c r="AH3" s="130" t="s">
        <v>233</v>
      </c>
    </row>
    <row r="4" spans="1:40" s="129" customFormat="1" ht="15.95" hidden="1" customHeight="1">
      <c r="A4" s="127"/>
      <c r="B4" s="127"/>
      <c r="C4" s="127"/>
      <c r="D4" s="127"/>
      <c r="E4" s="127"/>
      <c r="F4" s="127"/>
      <c r="G4" s="127"/>
      <c r="H4" s="128"/>
      <c r="I4" s="128"/>
      <c r="J4" s="128"/>
      <c r="K4" s="128"/>
      <c r="AG4" s="130"/>
      <c r="AH4" s="130" t="s">
        <v>235</v>
      </c>
    </row>
    <row r="5" spans="1:40" s="129" customFormat="1" ht="26.1" hidden="1" customHeight="1">
      <c r="A5" s="127"/>
      <c r="B5" s="127"/>
      <c r="C5" s="127"/>
      <c r="D5" s="127"/>
      <c r="E5" s="127"/>
      <c r="F5" s="127"/>
      <c r="G5" s="127"/>
      <c r="H5" s="128"/>
      <c r="I5" s="128"/>
      <c r="J5" s="128"/>
      <c r="K5" s="128"/>
    </row>
    <row r="6" spans="1:40" ht="17.25" thickTop="1" thickBot="1">
      <c r="A6" s="188"/>
      <c r="B6" s="191"/>
      <c r="C6" s="191"/>
      <c r="D6" s="191"/>
      <c r="E6" s="191"/>
      <c r="F6" s="191"/>
      <c r="G6" s="191"/>
      <c r="H6" s="191"/>
      <c r="I6" s="191"/>
      <c r="J6" s="191"/>
      <c r="K6" s="192"/>
      <c r="L6" s="131"/>
      <c r="M6" s="131"/>
      <c r="N6" s="131"/>
      <c r="O6" s="131"/>
      <c r="P6" s="131"/>
      <c r="Q6" s="131"/>
      <c r="R6" s="131"/>
      <c r="S6" s="131"/>
      <c r="T6" s="131"/>
      <c r="U6" s="131"/>
      <c r="V6" s="131"/>
      <c r="W6" s="131"/>
      <c r="X6" s="131"/>
      <c r="Y6" s="131"/>
      <c r="Z6" s="131"/>
      <c r="AA6" s="131"/>
      <c r="AB6" s="131"/>
      <c r="AC6" s="131"/>
      <c r="AD6" s="131"/>
      <c r="AE6" s="131"/>
      <c r="AF6" s="131"/>
      <c r="AG6" s="131"/>
      <c r="AH6" s="131"/>
      <c r="AI6" s="131"/>
      <c r="AJ6" s="131"/>
      <c r="AK6" s="131"/>
      <c r="AL6" s="131"/>
      <c r="AM6" s="131"/>
      <c r="AN6" s="131"/>
    </row>
    <row r="7" spans="1:40" ht="21.95" customHeight="1" thickBot="1">
      <c r="A7" s="189"/>
      <c r="B7" s="410" t="s">
        <v>367</v>
      </c>
      <c r="C7" s="427"/>
      <c r="D7" s="427"/>
      <c r="E7" s="411"/>
      <c r="F7" s="198"/>
      <c r="G7" s="410" t="s">
        <v>369</v>
      </c>
      <c r="H7" s="427"/>
      <c r="I7" s="427"/>
      <c r="J7" s="411"/>
      <c r="K7" s="193"/>
      <c r="L7" s="131"/>
      <c r="M7" s="132"/>
      <c r="N7" s="131"/>
      <c r="O7" s="131"/>
      <c r="P7" s="131"/>
      <c r="Q7" s="131"/>
      <c r="R7" s="131"/>
      <c r="S7" s="131"/>
      <c r="T7" s="131"/>
      <c r="U7" s="131"/>
      <c r="V7" s="131"/>
      <c r="W7" s="131"/>
      <c r="X7" s="131"/>
      <c r="Y7" s="131"/>
      <c r="Z7" s="131"/>
      <c r="AA7" s="131"/>
      <c r="AB7" s="131"/>
      <c r="AC7" s="131"/>
      <c r="AD7" s="131"/>
      <c r="AE7" s="131"/>
      <c r="AF7" s="131"/>
      <c r="AG7" s="131"/>
      <c r="AH7" s="131"/>
      <c r="AI7" s="131"/>
      <c r="AJ7" s="131"/>
      <c r="AK7" s="131"/>
      <c r="AL7" s="131"/>
      <c r="AM7" s="131"/>
      <c r="AN7" s="131"/>
    </row>
    <row r="8" spans="1:40" ht="21.95" customHeight="1">
      <c r="A8" s="189"/>
      <c r="B8" s="170" t="s">
        <v>385</v>
      </c>
      <c r="C8" s="418" t="s">
        <v>434</v>
      </c>
      <c r="D8" s="419"/>
      <c r="E8" s="420"/>
      <c r="F8" s="199"/>
      <c r="G8" s="172" t="s">
        <v>390</v>
      </c>
      <c r="H8" s="449">
        <v>41607</v>
      </c>
      <c r="I8" s="450"/>
      <c r="J8" s="451"/>
      <c r="K8" s="193"/>
      <c r="L8" s="131"/>
      <c r="M8" s="132"/>
      <c r="N8" s="131"/>
      <c r="O8" s="131"/>
      <c r="P8" s="131"/>
      <c r="Q8" s="131"/>
      <c r="R8" s="131"/>
      <c r="S8" s="131"/>
      <c r="T8" s="131"/>
      <c r="U8" s="131"/>
      <c r="V8" s="131"/>
      <c r="W8" s="131"/>
      <c r="X8" s="131"/>
      <c r="Y8" s="131"/>
      <c r="Z8" s="131"/>
      <c r="AA8" s="131"/>
      <c r="AB8" s="131"/>
      <c r="AC8" s="131"/>
      <c r="AD8" s="131"/>
      <c r="AE8" s="131"/>
      <c r="AF8" s="131"/>
      <c r="AG8" s="131"/>
      <c r="AH8" s="131"/>
      <c r="AI8" s="131"/>
      <c r="AJ8" s="131"/>
      <c r="AK8" s="131"/>
      <c r="AL8" s="131"/>
      <c r="AM8" s="131"/>
      <c r="AN8" s="131"/>
    </row>
    <row r="9" spans="1:40" ht="21.95" customHeight="1">
      <c r="A9" s="189"/>
      <c r="B9" s="170" t="s">
        <v>386</v>
      </c>
      <c r="C9" s="421">
        <v>3</v>
      </c>
      <c r="D9" s="422"/>
      <c r="E9" s="423"/>
      <c r="F9" s="199"/>
      <c r="G9" s="173" t="s">
        <v>391</v>
      </c>
      <c r="H9" s="452" t="s">
        <v>232</v>
      </c>
      <c r="I9" s="453"/>
      <c r="J9" s="454"/>
      <c r="K9" s="193"/>
      <c r="L9" s="131"/>
      <c r="M9" s="131"/>
      <c r="N9" s="131"/>
      <c r="O9" s="131"/>
      <c r="P9" s="131"/>
      <c r="Q9" s="131"/>
      <c r="R9" s="131"/>
      <c r="S9" s="131"/>
      <c r="T9" s="131"/>
      <c r="U9" s="131"/>
      <c r="V9" s="131"/>
      <c r="W9" s="131"/>
      <c r="X9" s="131"/>
      <c r="Y9" s="131"/>
      <c r="Z9" s="131"/>
      <c r="AA9" s="131"/>
      <c r="AB9" s="131"/>
      <c r="AC9" s="131"/>
      <c r="AD9" s="131"/>
      <c r="AE9" s="131"/>
      <c r="AF9" s="131"/>
      <c r="AG9" s="131"/>
      <c r="AH9" s="131"/>
      <c r="AI9" s="131"/>
      <c r="AJ9" s="131"/>
      <c r="AK9" s="131"/>
      <c r="AL9" s="131"/>
      <c r="AM9" s="131"/>
    </row>
    <row r="10" spans="1:40" ht="21.95" customHeight="1">
      <c r="A10" s="189"/>
      <c r="B10" s="170" t="s">
        <v>387</v>
      </c>
      <c r="C10" s="421">
        <v>2</v>
      </c>
      <c r="D10" s="422"/>
      <c r="E10" s="423"/>
      <c r="F10" s="199"/>
      <c r="G10" s="173" t="s">
        <v>392</v>
      </c>
      <c r="H10" s="455" t="s">
        <v>436</v>
      </c>
      <c r="I10" s="456"/>
      <c r="J10" s="457"/>
      <c r="K10" s="193"/>
      <c r="L10" s="131"/>
      <c r="M10" s="133"/>
      <c r="N10" s="131"/>
      <c r="O10" s="131"/>
      <c r="P10" s="131"/>
      <c r="Q10" s="131"/>
      <c r="R10" s="131"/>
      <c r="S10" s="131"/>
      <c r="T10" s="131"/>
      <c r="U10" s="131"/>
      <c r="V10" s="131"/>
      <c r="W10" s="131"/>
      <c r="X10" s="131"/>
      <c r="Y10" s="131"/>
      <c r="Z10" s="131"/>
      <c r="AA10" s="131"/>
      <c r="AB10" s="131"/>
      <c r="AC10" s="131"/>
      <c r="AD10" s="131"/>
      <c r="AE10" s="131"/>
      <c r="AF10" s="131"/>
      <c r="AG10" s="131"/>
      <c r="AH10" s="131"/>
      <c r="AI10" s="131"/>
      <c r="AJ10" s="131"/>
      <c r="AK10" s="131"/>
      <c r="AL10" s="131"/>
      <c r="AM10" s="131"/>
      <c r="AN10" s="131"/>
    </row>
    <row r="11" spans="1:40" ht="21.95" customHeight="1">
      <c r="A11" s="189"/>
      <c r="B11" s="170" t="s">
        <v>388</v>
      </c>
      <c r="C11" s="424">
        <v>2068</v>
      </c>
      <c r="D11" s="425"/>
      <c r="E11" s="426"/>
      <c r="F11" s="199"/>
      <c r="G11" s="173" t="s">
        <v>393</v>
      </c>
      <c r="H11" s="458">
        <v>41622</v>
      </c>
      <c r="I11" s="459"/>
      <c r="J11" s="460"/>
      <c r="K11" s="193"/>
      <c r="L11" s="131"/>
      <c r="M11" s="132"/>
      <c r="N11" s="131"/>
      <c r="O11" s="131"/>
      <c r="P11" s="131"/>
      <c r="Q11" s="131"/>
      <c r="R11" s="131"/>
      <c r="S11" s="131"/>
      <c r="T11" s="131"/>
      <c r="U11" s="131"/>
      <c r="V11" s="131"/>
      <c r="W11" s="131"/>
      <c r="X11" s="131"/>
      <c r="Y11" s="131"/>
      <c r="Z11" s="131"/>
      <c r="AA11" s="131"/>
      <c r="AB11" s="131"/>
      <c r="AC11" s="131"/>
      <c r="AD11" s="131"/>
      <c r="AE11" s="131"/>
      <c r="AF11" s="131"/>
      <c r="AG11" s="131"/>
      <c r="AH11" s="131"/>
      <c r="AI11" s="131"/>
      <c r="AJ11" s="131"/>
      <c r="AK11" s="131"/>
      <c r="AL11" s="131"/>
      <c r="AM11" s="131"/>
      <c r="AN11" s="131"/>
    </row>
    <row r="12" spans="1:40" ht="21.95" customHeight="1" thickBot="1">
      <c r="A12" s="189"/>
      <c r="B12" s="171" t="s">
        <v>389</v>
      </c>
      <c r="C12" s="412">
        <v>1</v>
      </c>
      <c r="D12" s="413"/>
      <c r="E12" s="414"/>
      <c r="F12" s="199"/>
      <c r="G12" s="174" t="s">
        <v>394</v>
      </c>
      <c r="H12" s="415" t="s">
        <v>435</v>
      </c>
      <c r="I12" s="416"/>
      <c r="J12" s="417"/>
      <c r="K12" s="193"/>
      <c r="L12" s="131"/>
      <c r="M12" s="132"/>
      <c r="N12" s="131"/>
      <c r="O12" s="131"/>
      <c r="P12" s="131"/>
      <c r="Q12" s="131"/>
      <c r="R12" s="131"/>
      <c r="S12" s="131"/>
      <c r="T12" s="131"/>
      <c r="U12" s="131"/>
      <c r="V12" s="131"/>
      <c r="W12" s="131"/>
      <c r="X12" s="131"/>
      <c r="Y12" s="131"/>
      <c r="Z12" s="131"/>
      <c r="AA12" s="131"/>
      <c r="AB12" s="131"/>
      <c r="AC12" s="131"/>
      <c r="AD12" s="131"/>
      <c r="AE12" s="131"/>
      <c r="AF12" s="131"/>
      <c r="AG12" s="131"/>
      <c r="AH12" s="131"/>
      <c r="AI12" s="131"/>
      <c r="AJ12" s="131"/>
      <c r="AK12" s="131"/>
      <c r="AL12" s="131"/>
      <c r="AM12" s="131"/>
      <c r="AN12" s="131"/>
    </row>
    <row r="13" spans="1:40" ht="16.5" thickBot="1">
      <c r="A13" s="190"/>
      <c r="B13" s="136"/>
      <c r="C13" s="136"/>
      <c r="D13" s="136"/>
      <c r="E13" s="136"/>
      <c r="F13" s="136"/>
      <c r="G13" s="136"/>
      <c r="H13" s="136"/>
      <c r="I13" s="136"/>
      <c r="J13" s="136"/>
      <c r="K13" s="193"/>
      <c r="L13" s="131"/>
      <c r="M13" s="132"/>
      <c r="N13" s="131"/>
      <c r="O13" s="131"/>
      <c r="P13" s="131"/>
      <c r="Q13" s="131"/>
      <c r="R13" s="131"/>
      <c r="S13" s="131"/>
      <c r="T13" s="131"/>
      <c r="U13" s="131"/>
      <c r="V13" s="131"/>
      <c r="W13" s="131"/>
      <c r="X13" s="131"/>
      <c r="Y13" s="131"/>
      <c r="Z13" s="131"/>
      <c r="AA13" s="131"/>
      <c r="AB13" s="131"/>
      <c r="AC13" s="131"/>
      <c r="AD13" s="131"/>
      <c r="AE13" s="131"/>
      <c r="AF13" s="131"/>
      <c r="AG13" s="131"/>
      <c r="AH13" s="131"/>
      <c r="AI13" s="131"/>
      <c r="AJ13" s="131"/>
      <c r="AK13" s="131"/>
      <c r="AL13" s="131"/>
      <c r="AM13" s="131"/>
      <c r="AN13" s="131"/>
    </row>
    <row r="14" spans="1:40" ht="19.5" thickBot="1">
      <c r="A14" s="190"/>
      <c r="B14" s="410" t="s">
        <v>368</v>
      </c>
      <c r="C14" s="427"/>
      <c r="D14" s="427"/>
      <c r="E14" s="427"/>
      <c r="F14" s="427"/>
      <c r="G14" s="427"/>
      <c r="H14" s="427"/>
      <c r="I14" s="427"/>
      <c r="J14" s="411"/>
      <c r="K14" s="193"/>
      <c r="L14" s="131"/>
      <c r="M14" s="132"/>
      <c r="N14" s="131"/>
      <c r="O14" s="131"/>
      <c r="P14" s="131"/>
      <c r="Q14" s="131"/>
      <c r="R14" s="131"/>
      <c r="S14" s="131"/>
      <c r="T14" s="131"/>
      <c r="U14" s="131"/>
      <c r="V14" s="131"/>
      <c r="W14" s="131"/>
      <c r="X14" s="131"/>
      <c r="Y14" s="131"/>
      <c r="Z14" s="131"/>
      <c r="AA14" s="131"/>
      <c r="AB14" s="131"/>
      <c r="AC14" s="131"/>
      <c r="AD14" s="131"/>
      <c r="AE14" s="131"/>
      <c r="AF14" s="131"/>
      <c r="AG14" s="131"/>
      <c r="AH14" s="131"/>
      <c r="AI14" s="131"/>
      <c r="AJ14" s="131"/>
      <c r="AK14" s="131"/>
      <c r="AL14" s="131"/>
      <c r="AM14" s="131"/>
      <c r="AN14" s="131"/>
    </row>
    <row r="15" spans="1:40" ht="15.95" customHeight="1">
      <c r="A15" s="189"/>
      <c r="B15" s="428" t="s">
        <v>433</v>
      </c>
      <c r="C15" s="429"/>
      <c r="D15" s="429"/>
      <c r="E15" s="429"/>
      <c r="F15" s="429"/>
      <c r="G15" s="429"/>
      <c r="H15" s="429"/>
      <c r="I15" s="429"/>
      <c r="J15" s="430"/>
      <c r="K15" s="193"/>
      <c r="L15" s="131"/>
      <c r="M15" s="132"/>
      <c r="N15" s="131"/>
      <c r="O15" s="131"/>
      <c r="P15" s="131"/>
      <c r="Q15" s="131"/>
      <c r="R15" s="131"/>
      <c r="S15" s="131"/>
      <c r="T15" s="131"/>
      <c r="U15" s="131"/>
      <c r="V15" s="131"/>
      <c r="W15" s="131"/>
      <c r="X15" s="131"/>
      <c r="Y15" s="131"/>
      <c r="Z15" s="131"/>
      <c r="AA15" s="131"/>
      <c r="AB15" s="131"/>
      <c r="AC15" s="131"/>
      <c r="AD15" s="131"/>
      <c r="AE15" s="131"/>
      <c r="AF15" s="131"/>
      <c r="AG15" s="131"/>
      <c r="AH15" s="131"/>
      <c r="AI15" s="131"/>
      <c r="AJ15" s="131"/>
      <c r="AK15" s="131"/>
      <c r="AL15" s="131"/>
      <c r="AM15" s="131"/>
      <c r="AN15" s="131"/>
    </row>
    <row r="16" spans="1:40">
      <c r="A16" s="189"/>
      <c r="B16" s="431"/>
      <c r="C16" s="432"/>
      <c r="D16" s="432"/>
      <c r="E16" s="432"/>
      <c r="F16" s="432"/>
      <c r="G16" s="432"/>
      <c r="H16" s="432"/>
      <c r="I16" s="432"/>
      <c r="J16" s="433"/>
      <c r="K16" s="193"/>
      <c r="L16" s="131"/>
      <c r="M16" s="133"/>
      <c r="N16" s="131"/>
      <c r="O16" s="131"/>
      <c r="P16" s="131"/>
      <c r="Q16" s="131"/>
      <c r="R16" s="131"/>
      <c r="S16" s="131"/>
      <c r="T16" s="131"/>
      <c r="U16" s="131"/>
      <c r="V16" s="131"/>
      <c r="W16" s="131"/>
      <c r="X16" s="131"/>
      <c r="Y16" s="131"/>
      <c r="Z16" s="131"/>
      <c r="AA16" s="131"/>
      <c r="AB16" s="131"/>
      <c r="AC16" s="131"/>
      <c r="AD16" s="131"/>
      <c r="AE16" s="131"/>
      <c r="AF16" s="131"/>
      <c r="AG16" s="131"/>
      <c r="AH16" s="131"/>
      <c r="AI16" s="131"/>
      <c r="AJ16" s="131"/>
      <c r="AK16" s="131"/>
      <c r="AL16" s="131"/>
      <c r="AM16" s="131"/>
      <c r="AN16" s="131"/>
    </row>
    <row r="17" spans="1:40">
      <c r="A17" s="189"/>
      <c r="B17" s="431"/>
      <c r="C17" s="432"/>
      <c r="D17" s="432"/>
      <c r="E17" s="432"/>
      <c r="F17" s="432"/>
      <c r="G17" s="432"/>
      <c r="H17" s="432"/>
      <c r="I17" s="432"/>
      <c r="J17" s="433"/>
      <c r="K17" s="193"/>
      <c r="L17" s="131"/>
      <c r="M17" s="132"/>
      <c r="N17" s="131"/>
      <c r="O17" s="131"/>
      <c r="P17" s="131"/>
      <c r="Q17" s="131"/>
      <c r="R17" s="131"/>
      <c r="S17" s="131"/>
      <c r="T17" s="131"/>
      <c r="U17" s="131"/>
      <c r="V17" s="131"/>
      <c r="W17" s="131"/>
      <c r="X17" s="131"/>
      <c r="Y17" s="131"/>
      <c r="Z17" s="131"/>
      <c r="AA17" s="131"/>
      <c r="AB17" s="131"/>
      <c r="AC17" s="131"/>
      <c r="AD17" s="131"/>
      <c r="AE17" s="131"/>
      <c r="AF17" s="131"/>
      <c r="AG17" s="131"/>
      <c r="AH17" s="131"/>
      <c r="AI17" s="131"/>
      <c r="AJ17" s="131"/>
      <c r="AK17" s="131"/>
      <c r="AL17" s="131"/>
      <c r="AM17" s="131"/>
      <c r="AN17" s="131"/>
    </row>
    <row r="18" spans="1:40" ht="16.5" thickBot="1">
      <c r="A18" s="189"/>
      <c r="B18" s="434"/>
      <c r="C18" s="435"/>
      <c r="D18" s="435"/>
      <c r="E18" s="435"/>
      <c r="F18" s="435"/>
      <c r="G18" s="435"/>
      <c r="H18" s="435"/>
      <c r="I18" s="435"/>
      <c r="J18" s="436"/>
      <c r="K18" s="193"/>
      <c r="L18" s="131"/>
      <c r="M18" s="132"/>
      <c r="N18" s="131"/>
      <c r="O18" s="131"/>
      <c r="P18" s="131"/>
      <c r="Q18" s="131"/>
      <c r="R18" s="131"/>
      <c r="S18" s="131"/>
      <c r="T18" s="131"/>
      <c r="U18" s="131"/>
      <c r="V18" s="131"/>
      <c r="W18" s="131"/>
      <c r="X18" s="131"/>
      <c r="Y18" s="131"/>
      <c r="Z18" s="131"/>
      <c r="AA18" s="131"/>
      <c r="AB18" s="131"/>
      <c r="AC18" s="131"/>
      <c r="AD18" s="131"/>
      <c r="AE18" s="131"/>
      <c r="AF18" s="131"/>
      <c r="AG18" s="131"/>
      <c r="AH18" s="131"/>
      <c r="AI18" s="131"/>
      <c r="AJ18" s="131"/>
      <c r="AK18" s="131"/>
      <c r="AL18" s="131"/>
      <c r="AM18" s="131"/>
      <c r="AN18" s="131"/>
    </row>
    <row r="19" spans="1:40" ht="16.5" thickBot="1">
      <c r="A19" s="189"/>
      <c r="B19" s="197"/>
      <c r="C19" s="197"/>
      <c r="D19" s="197"/>
      <c r="E19" s="197"/>
      <c r="F19" s="197"/>
      <c r="G19" s="197"/>
      <c r="H19" s="197"/>
      <c r="I19" s="197"/>
      <c r="J19" s="197"/>
      <c r="K19" s="193"/>
      <c r="L19" s="131"/>
      <c r="M19" s="134"/>
      <c r="N19" s="131"/>
      <c r="O19" s="131"/>
      <c r="P19" s="131"/>
      <c r="Q19" s="131"/>
      <c r="R19" s="131"/>
      <c r="S19" s="131"/>
      <c r="T19" s="131"/>
      <c r="U19" s="131"/>
      <c r="V19" s="131"/>
      <c r="W19" s="131"/>
      <c r="X19" s="131"/>
      <c r="Y19" s="131"/>
      <c r="Z19" s="131"/>
      <c r="AA19" s="131"/>
      <c r="AB19" s="131"/>
      <c r="AC19" s="131"/>
      <c r="AD19" s="131"/>
      <c r="AE19" s="131"/>
      <c r="AF19" s="131"/>
      <c r="AG19" s="131"/>
      <c r="AH19" s="131"/>
      <c r="AI19" s="131"/>
      <c r="AJ19" s="131"/>
      <c r="AK19" s="131"/>
      <c r="AL19" s="131"/>
      <c r="AM19" s="131"/>
      <c r="AN19" s="131"/>
    </row>
    <row r="20" spans="1:40" ht="20.100000000000001" customHeight="1" thickBot="1">
      <c r="A20" s="189"/>
      <c r="B20" s="410" t="s">
        <v>370</v>
      </c>
      <c r="C20" s="411"/>
      <c r="D20" s="194"/>
      <c r="E20" s="410" t="s">
        <v>372</v>
      </c>
      <c r="F20" s="427"/>
      <c r="G20" s="411"/>
      <c r="H20" s="194"/>
      <c r="I20" s="410" t="s">
        <v>371</v>
      </c>
      <c r="J20" s="411"/>
      <c r="K20" s="193"/>
      <c r="L20" s="131"/>
      <c r="M20" s="131"/>
      <c r="N20" s="131"/>
      <c r="O20" s="131"/>
      <c r="P20" s="131"/>
      <c r="Q20" s="131"/>
      <c r="R20" s="131"/>
      <c r="S20" s="131"/>
      <c r="T20" s="131"/>
      <c r="U20" s="131"/>
      <c r="V20" s="131"/>
      <c r="W20" s="131"/>
      <c r="X20" s="131"/>
      <c r="Y20" s="131"/>
      <c r="Z20" s="131"/>
      <c r="AA20" s="131"/>
      <c r="AB20" s="131"/>
      <c r="AC20" s="131"/>
      <c r="AD20" s="131"/>
      <c r="AE20" s="131"/>
      <c r="AF20" s="131"/>
      <c r="AG20" s="131"/>
      <c r="AH20" s="131"/>
      <c r="AI20" s="131"/>
      <c r="AJ20" s="131"/>
      <c r="AK20" s="131"/>
      <c r="AL20" s="131"/>
      <c r="AM20" s="131"/>
    </row>
    <row r="21" spans="1:40" ht="20.100000000000001" customHeight="1">
      <c r="A21" s="189"/>
      <c r="B21" s="175" t="s">
        <v>374</v>
      </c>
      <c r="C21" s="224">
        <v>375000</v>
      </c>
      <c r="D21" s="194"/>
      <c r="E21" s="463" t="s">
        <v>246</v>
      </c>
      <c r="F21" s="464"/>
      <c r="G21" s="158">
        <v>0.77</v>
      </c>
      <c r="H21" s="137"/>
      <c r="I21" s="180" t="s">
        <v>249</v>
      </c>
      <c r="J21" s="168">
        <v>0.01</v>
      </c>
      <c r="K21" s="193"/>
      <c r="L21" s="131"/>
      <c r="M21" s="133"/>
      <c r="N21" s="135"/>
      <c r="O21" s="133"/>
      <c r="P21" s="133"/>
      <c r="Q21" s="133"/>
      <c r="R21" s="131"/>
      <c r="S21" s="131"/>
      <c r="T21" s="131"/>
      <c r="U21" s="131"/>
      <c r="V21" s="131"/>
      <c r="W21" s="131"/>
      <c r="X21" s="131"/>
      <c r="Y21" s="131"/>
      <c r="Z21" s="131"/>
      <c r="AA21" s="131"/>
      <c r="AB21" s="131"/>
      <c r="AC21" s="131"/>
      <c r="AD21" s="131"/>
      <c r="AE21" s="131"/>
      <c r="AF21" s="131"/>
      <c r="AG21" s="131"/>
      <c r="AH21" s="131"/>
      <c r="AI21" s="131"/>
      <c r="AJ21" s="131"/>
      <c r="AK21" s="131"/>
      <c r="AL21" s="131"/>
      <c r="AM21" s="131"/>
      <c r="AN21" s="131"/>
    </row>
    <row r="22" spans="1:40" ht="20.100000000000001" customHeight="1">
      <c r="A22" s="189"/>
      <c r="B22" s="176" t="s">
        <v>375</v>
      </c>
      <c r="C22" s="225">
        <v>280000</v>
      </c>
      <c r="D22" s="194"/>
      <c r="E22" s="439" t="s">
        <v>248</v>
      </c>
      <c r="F22" s="440"/>
      <c r="G22" s="159">
        <v>3</v>
      </c>
      <c r="H22" s="138"/>
      <c r="I22" s="177" t="s">
        <v>251</v>
      </c>
      <c r="J22" s="155">
        <v>2000</v>
      </c>
      <c r="K22" s="193"/>
      <c r="L22" s="131"/>
      <c r="M22" s="133"/>
      <c r="N22" s="133"/>
      <c r="O22" s="133"/>
      <c r="P22" s="133"/>
      <c r="Q22" s="133"/>
      <c r="R22" s="131"/>
      <c r="S22" s="131"/>
      <c r="T22" s="131"/>
      <c r="U22" s="131"/>
      <c r="V22" s="131"/>
      <c r="W22" s="131"/>
      <c r="X22" s="131"/>
      <c r="Y22" s="131"/>
      <c r="Z22" s="131"/>
      <c r="AA22" s="131"/>
      <c r="AB22" s="131"/>
      <c r="AC22" s="131"/>
      <c r="AD22" s="131"/>
      <c r="AE22" s="131"/>
      <c r="AF22" s="131"/>
      <c r="AG22" s="131"/>
      <c r="AH22" s="131"/>
      <c r="AI22" s="131"/>
      <c r="AJ22" s="131"/>
      <c r="AK22" s="131"/>
      <c r="AL22" s="131"/>
      <c r="AM22" s="131"/>
      <c r="AN22" s="131"/>
    </row>
    <row r="23" spans="1:40" ht="20.100000000000001" customHeight="1" thickBot="1">
      <c r="A23" s="189"/>
      <c r="B23" s="176" t="s">
        <v>376</v>
      </c>
      <c r="C23" s="225">
        <v>215000</v>
      </c>
      <c r="D23" s="194"/>
      <c r="E23" s="443" t="s">
        <v>250</v>
      </c>
      <c r="F23" s="444"/>
      <c r="G23" s="160">
        <v>0.1</v>
      </c>
      <c r="H23" s="139"/>
      <c r="I23" s="174" t="s">
        <v>247</v>
      </c>
      <c r="J23" s="169">
        <v>1000</v>
      </c>
      <c r="K23" s="193"/>
      <c r="L23" s="131"/>
      <c r="M23" s="437"/>
      <c r="N23" s="437"/>
      <c r="O23" s="133"/>
      <c r="P23" s="133"/>
      <c r="Q23" s="133"/>
      <c r="R23" s="131"/>
      <c r="S23" s="131"/>
      <c r="T23" s="131"/>
      <c r="U23" s="131"/>
      <c r="V23" s="131"/>
      <c r="W23" s="131"/>
      <c r="X23" s="131"/>
      <c r="Y23" s="131"/>
      <c r="Z23" s="131"/>
      <c r="AA23" s="131"/>
      <c r="AB23" s="131"/>
      <c r="AC23" s="131"/>
      <c r="AD23" s="131"/>
      <c r="AE23" s="131"/>
      <c r="AF23" s="131"/>
      <c r="AG23" s="131"/>
      <c r="AH23" s="131"/>
      <c r="AI23" s="131"/>
      <c r="AJ23" s="131"/>
      <c r="AK23" s="131"/>
      <c r="AL23" s="131"/>
      <c r="AM23" s="131"/>
      <c r="AN23" s="131"/>
    </row>
    <row r="24" spans="1:40" ht="20.100000000000001" customHeight="1" thickBot="1">
      <c r="A24" s="189"/>
      <c r="B24" s="176" t="s">
        <v>377</v>
      </c>
      <c r="C24" s="156">
        <v>6</v>
      </c>
      <c r="D24" s="194"/>
      <c r="E24" s="194"/>
      <c r="F24" s="194"/>
      <c r="G24" s="194"/>
      <c r="H24" s="194"/>
      <c r="I24" s="194"/>
      <c r="J24" s="194"/>
      <c r="K24" s="193"/>
      <c r="L24" s="131"/>
      <c r="M24" s="438"/>
      <c r="N24" s="438"/>
      <c r="O24" s="438"/>
      <c r="P24" s="438"/>
      <c r="Q24" s="438"/>
      <c r="R24" s="131"/>
      <c r="S24" s="131"/>
      <c r="T24" s="131"/>
      <c r="U24" s="131"/>
      <c r="V24" s="131"/>
      <c r="W24" s="131"/>
      <c r="X24" s="131"/>
      <c r="Y24" s="131"/>
      <c r="Z24" s="131"/>
      <c r="AA24" s="131"/>
      <c r="AB24" s="131"/>
      <c r="AC24" s="131"/>
      <c r="AD24" s="131"/>
      <c r="AE24" s="131"/>
      <c r="AF24" s="131"/>
      <c r="AG24" s="131"/>
      <c r="AH24" s="131"/>
      <c r="AI24" s="131"/>
      <c r="AJ24" s="131"/>
      <c r="AK24" s="131"/>
      <c r="AL24" s="131"/>
      <c r="AM24" s="131"/>
      <c r="AN24" s="131"/>
    </row>
    <row r="25" spans="1:40" ht="20.100000000000001" customHeight="1" thickBot="1">
      <c r="A25" s="189"/>
      <c r="B25" s="177" t="s">
        <v>378</v>
      </c>
      <c r="C25" s="225">
        <v>2437.5</v>
      </c>
      <c r="D25" s="194"/>
      <c r="E25" s="463" t="s">
        <v>253</v>
      </c>
      <c r="F25" s="464"/>
      <c r="G25" s="161">
        <v>0</v>
      </c>
      <c r="H25" s="137"/>
      <c r="I25" s="410"/>
      <c r="J25" s="411"/>
      <c r="K25" s="193"/>
      <c r="L25" s="131"/>
      <c r="M25" s="438"/>
      <c r="N25" s="438"/>
      <c r="O25" s="438"/>
      <c r="P25" s="438"/>
      <c r="Q25" s="438"/>
      <c r="R25" s="131"/>
      <c r="S25" s="131"/>
      <c r="T25" s="131"/>
      <c r="U25" s="131"/>
      <c r="V25" s="131"/>
      <c r="W25" s="131"/>
      <c r="X25" s="131"/>
      <c r="Y25" s="131"/>
      <c r="Z25" s="131"/>
      <c r="AA25" s="131"/>
      <c r="AB25" s="131"/>
      <c r="AC25" s="131"/>
      <c r="AD25" s="131"/>
      <c r="AE25" s="131"/>
      <c r="AF25" s="131"/>
      <c r="AG25" s="131"/>
      <c r="AH25" s="131"/>
      <c r="AI25" s="131"/>
      <c r="AJ25" s="131"/>
      <c r="AK25" s="131"/>
      <c r="AL25" s="131"/>
      <c r="AM25" s="131"/>
      <c r="AN25" s="131"/>
    </row>
    <row r="26" spans="1:40" ht="20.100000000000001" customHeight="1">
      <c r="A26" s="189"/>
      <c r="B26" s="177" t="s">
        <v>396</v>
      </c>
      <c r="C26" s="225">
        <v>700</v>
      </c>
      <c r="D26" s="194"/>
      <c r="E26" s="439" t="s">
        <v>254</v>
      </c>
      <c r="F26" s="440"/>
      <c r="G26" s="159">
        <v>0</v>
      </c>
      <c r="H26" s="138"/>
      <c r="I26" s="180" t="s">
        <v>258</v>
      </c>
      <c r="J26" s="164">
        <v>0.05</v>
      </c>
      <c r="K26" s="193"/>
      <c r="L26" s="131"/>
      <c r="M26" s="438"/>
      <c r="N26" s="438"/>
      <c r="O26" s="438"/>
      <c r="P26" s="438"/>
      <c r="Q26" s="438"/>
      <c r="R26" s="131"/>
      <c r="S26" s="131"/>
      <c r="T26" s="131"/>
      <c r="U26" s="131"/>
      <c r="V26" s="131"/>
      <c r="W26" s="131"/>
      <c r="X26" s="131"/>
      <c r="Y26" s="131"/>
      <c r="Z26" s="131"/>
      <c r="AA26" s="131"/>
      <c r="AB26" s="131"/>
      <c r="AC26" s="131"/>
      <c r="AD26" s="131"/>
      <c r="AE26" s="131"/>
      <c r="AF26" s="131"/>
      <c r="AG26" s="131"/>
      <c r="AH26" s="131"/>
      <c r="AI26" s="131"/>
      <c r="AJ26" s="131"/>
      <c r="AK26" s="131"/>
      <c r="AL26" s="131"/>
      <c r="AM26" s="131"/>
      <c r="AN26" s="131"/>
    </row>
    <row r="27" spans="1:40" ht="20.100000000000001" customHeight="1" thickBot="1">
      <c r="A27" s="189"/>
      <c r="B27" s="177" t="s">
        <v>379</v>
      </c>
      <c r="C27" s="225">
        <v>0</v>
      </c>
      <c r="D27" s="194"/>
      <c r="E27" s="441" t="s">
        <v>255</v>
      </c>
      <c r="F27" s="442"/>
      <c r="G27" s="160">
        <v>0</v>
      </c>
      <c r="H27" s="139"/>
      <c r="I27" s="177" t="s">
        <v>260</v>
      </c>
      <c r="J27" s="165">
        <v>5.0000000000000001E-3</v>
      </c>
      <c r="K27" s="193"/>
      <c r="L27" s="131"/>
      <c r="M27" s="438"/>
      <c r="N27" s="438"/>
      <c r="O27" s="438"/>
      <c r="P27" s="438"/>
      <c r="Q27" s="438"/>
      <c r="R27" s="131"/>
      <c r="S27" s="131"/>
      <c r="T27" s="131"/>
      <c r="U27" s="131"/>
      <c r="V27" s="131"/>
      <c r="W27" s="131"/>
      <c r="X27" s="131"/>
      <c r="Y27" s="131"/>
      <c r="Z27" s="131"/>
      <c r="AA27" s="131"/>
      <c r="AB27" s="131"/>
      <c r="AC27" s="131"/>
      <c r="AD27" s="131"/>
      <c r="AE27" s="131"/>
      <c r="AF27" s="131"/>
      <c r="AG27" s="131"/>
      <c r="AH27" s="131"/>
      <c r="AI27" s="131"/>
      <c r="AJ27" s="131"/>
      <c r="AK27" s="131"/>
      <c r="AL27" s="131"/>
      <c r="AM27" s="131"/>
      <c r="AN27" s="131"/>
    </row>
    <row r="28" spans="1:40" ht="20.100000000000001" customHeight="1" thickBot="1">
      <c r="A28" s="189"/>
      <c r="B28" s="178" t="s">
        <v>380</v>
      </c>
      <c r="C28" s="225">
        <v>480</v>
      </c>
      <c r="D28" s="194"/>
      <c r="E28" s="194"/>
      <c r="F28" s="194"/>
      <c r="G28" s="194"/>
      <c r="H28" s="194"/>
      <c r="I28" s="177" t="s">
        <v>268</v>
      </c>
      <c r="J28" s="155"/>
      <c r="K28" s="193"/>
      <c r="L28" s="131"/>
      <c r="M28" s="438"/>
      <c r="N28" s="438"/>
      <c r="O28" s="438"/>
      <c r="P28" s="438"/>
      <c r="Q28" s="438"/>
      <c r="R28" s="131"/>
      <c r="S28" s="131"/>
      <c r="T28" s="131"/>
      <c r="U28" s="131"/>
      <c r="V28" s="131"/>
      <c r="W28" s="131"/>
      <c r="X28" s="131"/>
      <c r="Y28" s="131"/>
      <c r="Z28" s="131"/>
      <c r="AA28" s="131"/>
      <c r="AB28" s="131"/>
      <c r="AC28" s="131"/>
      <c r="AD28" s="131"/>
      <c r="AE28" s="131"/>
      <c r="AF28" s="131"/>
      <c r="AG28" s="131"/>
      <c r="AH28" s="131"/>
      <c r="AI28" s="131"/>
      <c r="AJ28" s="131"/>
      <c r="AK28" s="131"/>
      <c r="AL28" s="131"/>
      <c r="AM28" s="131"/>
      <c r="AN28" s="131"/>
    </row>
    <row r="29" spans="1:40" ht="20.100000000000001" customHeight="1">
      <c r="A29" s="189"/>
      <c r="B29" s="178" t="s">
        <v>381</v>
      </c>
      <c r="C29" s="225">
        <v>1200</v>
      </c>
      <c r="D29" s="194"/>
      <c r="E29" s="463" t="s">
        <v>259</v>
      </c>
      <c r="F29" s="464"/>
      <c r="G29" s="161"/>
      <c r="H29" s="137"/>
      <c r="I29" s="173" t="s">
        <v>264</v>
      </c>
      <c r="J29" s="155">
        <v>2000</v>
      </c>
      <c r="K29" s="193"/>
      <c r="L29" s="131"/>
      <c r="M29" s="438"/>
      <c r="N29" s="438"/>
      <c r="O29" s="438"/>
      <c r="P29" s="438"/>
      <c r="Q29" s="438"/>
      <c r="R29" s="131"/>
      <c r="S29" s="131"/>
      <c r="T29" s="131"/>
      <c r="U29" s="131"/>
      <c r="V29" s="131"/>
      <c r="W29" s="131"/>
      <c r="X29" s="131"/>
      <c r="Y29" s="131"/>
      <c r="Z29" s="131"/>
      <c r="AA29" s="131"/>
      <c r="AB29" s="131"/>
      <c r="AC29" s="131"/>
      <c r="AD29" s="131"/>
      <c r="AE29" s="131"/>
      <c r="AF29" s="131"/>
      <c r="AG29" s="131"/>
      <c r="AH29" s="131"/>
      <c r="AI29" s="131"/>
      <c r="AJ29" s="131"/>
      <c r="AK29" s="131"/>
      <c r="AL29" s="131"/>
      <c r="AM29" s="131"/>
      <c r="AN29" s="131"/>
    </row>
    <row r="30" spans="1:40" ht="20.100000000000001" customHeight="1">
      <c r="A30" s="189"/>
      <c r="B30" s="178" t="s">
        <v>382</v>
      </c>
      <c r="C30" s="225">
        <v>1250</v>
      </c>
      <c r="D30" s="194"/>
      <c r="E30" s="439" t="s">
        <v>261</v>
      </c>
      <c r="F30" s="440"/>
      <c r="G30" s="159"/>
      <c r="H30" s="138"/>
      <c r="I30" s="181" t="s">
        <v>247</v>
      </c>
      <c r="J30" s="166"/>
      <c r="K30" s="193"/>
      <c r="L30" s="131"/>
      <c r="M30" s="438"/>
      <c r="N30" s="438"/>
      <c r="O30" s="438"/>
      <c r="P30" s="438"/>
      <c r="Q30" s="438"/>
      <c r="R30" s="131"/>
      <c r="S30" s="131"/>
      <c r="T30" s="131"/>
      <c r="U30" s="131"/>
      <c r="V30" s="131"/>
      <c r="W30" s="131"/>
      <c r="X30" s="131"/>
      <c r="Y30" s="131"/>
      <c r="Z30" s="131"/>
      <c r="AA30" s="131"/>
      <c r="AB30" s="131"/>
      <c r="AC30" s="131"/>
      <c r="AD30" s="131"/>
      <c r="AE30" s="131"/>
      <c r="AF30" s="131"/>
      <c r="AG30" s="131"/>
      <c r="AH30" s="131"/>
      <c r="AI30" s="131"/>
      <c r="AJ30" s="131"/>
      <c r="AK30" s="131"/>
      <c r="AL30" s="131"/>
      <c r="AM30" s="131"/>
      <c r="AN30" s="131"/>
    </row>
    <row r="31" spans="1:40" ht="20.100000000000001" customHeight="1">
      <c r="A31" s="189"/>
      <c r="B31" s="178" t="s">
        <v>398</v>
      </c>
      <c r="C31" s="225">
        <v>500</v>
      </c>
      <c r="D31" s="194"/>
      <c r="E31" s="471" t="s">
        <v>263</v>
      </c>
      <c r="F31" s="472"/>
      <c r="G31" s="162"/>
      <c r="H31" s="139"/>
      <c r="I31" s="181" t="s">
        <v>256</v>
      </c>
      <c r="J31" s="167">
        <v>75</v>
      </c>
      <c r="K31" s="193"/>
      <c r="L31" s="131"/>
      <c r="M31" s="133"/>
      <c r="N31" s="133"/>
      <c r="O31" s="133"/>
      <c r="P31" s="133"/>
      <c r="Q31" s="133"/>
      <c r="R31" s="131"/>
      <c r="S31" s="131"/>
      <c r="T31" s="131"/>
      <c r="U31" s="131"/>
      <c r="V31" s="131"/>
      <c r="W31" s="131"/>
      <c r="X31" s="131"/>
      <c r="Y31" s="131"/>
      <c r="Z31" s="131"/>
      <c r="AA31" s="131"/>
      <c r="AB31" s="131"/>
      <c r="AC31" s="131"/>
      <c r="AD31" s="131"/>
      <c r="AE31" s="131"/>
      <c r="AF31" s="131"/>
      <c r="AG31" s="131"/>
      <c r="AH31" s="131"/>
      <c r="AI31" s="131"/>
      <c r="AJ31" s="131"/>
      <c r="AK31" s="131"/>
      <c r="AL31" s="131"/>
      <c r="AM31" s="131"/>
      <c r="AN31" s="131"/>
    </row>
    <row r="32" spans="1:40" ht="20.100000000000001" customHeight="1" thickBot="1">
      <c r="A32" s="189"/>
      <c r="B32" s="179" t="s">
        <v>383</v>
      </c>
      <c r="C32" s="226">
        <v>400</v>
      </c>
      <c r="D32" s="194"/>
      <c r="E32" s="441" t="s">
        <v>267</v>
      </c>
      <c r="F32" s="442"/>
      <c r="G32" s="163"/>
      <c r="H32" s="195"/>
      <c r="I32" s="181" t="s">
        <v>262</v>
      </c>
      <c r="J32" s="166">
        <v>500</v>
      </c>
      <c r="K32" s="193"/>
      <c r="L32" s="131"/>
      <c r="M32" s="133"/>
      <c r="N32" s="133"/>
      <c r="O32" s="133"/>
      <c r="P32" s="133"/>
      <c r="Q32" s="133"/>
      <c r="R32" s="131"/>
      <c r="S32" s="131"/>
      <c r="T32" s="131"/>
      <c r="U32" s="131"/>
      <c r="V32" s="131"/>
      <c r="W32" s="131"/>
      <c r="X32" s="131"/>
      <c r="Y32" s="131"/>
      <c r="Z32" s="131"/>
      <c r="AA32" s="131"/>
      <c r="AB32" s="131"/>
      <c r="AC32" s="131"/>
      <c r="AD32" s="131"/>
      <c r="AE32" s="131"/>
      <c r="AF32" s="131"/>
      <c r="AG32" s="131"/>
      <c r="AH32" s="131"/>
      <c r="AI32" s="131"/>
      <c r="AJ32" s="131"/>
      <c r="AK32" s="131"/>
      <c r="AL32" s="131"/>
      <c r="AM32" s="131"/>
      <c r="AN32" s="131"/>
    </row>
    <row r="33" spans="1:40" ht="20.100000000000001" customHeight="1" thickBot="1">
      <c r="A33" s="189"/>
      <c r="B33" s="194"/>
      <c r="C33" s="194"/>
      <c r="D33" s="194"/>
      <c r="E33" s="194"/>
      <c r="F33" s="194"/>
      <c r="G33" s="194"/>
      <c r="H33" s="195"/>
      <c r="I33" s="182" t="s">
        <v>266</v>
      </c>
      <c r="J33" s="157">
        <v>1000</v>
      </c>
      <c r="K33" s="193"/>
      <c r="L33" s="131"/>
      <c r="M33" s="133"/>
      <c r="N33" s="133"/>
      <c r="O33" s="133"/>
      <c r="P33" s="133"/>
      <c r="Q33" s="133"/>
      <c r="R33" s="131"/>
      <c r="S33" s="131"/>
      <c r="T33" s="131"/>
      <c r="U33" s="131"/>
      <c r="V33" s="131"/>
      <c r="W33" s="131"/>
      <c r="X33" s="131"/>
      <c r="Y33" s="131"/>
      <c r="Z33" s="131"/>
      <c r="AA33" s="131"/>
      <c r="AB33" s="131"/>
      <c r="AC33" s="131"/>
      <c r="AD33" s="131"/>
      <c r="AE33" s="131"/>
      <c r="AF33" s="131"/>
      <c r="AG33" s="131"/>
      <c r="AH33" s="131"/>
      <c r="AI33" s="131"/>
      <c r="AJ33" s="131"/>
      <c r="AK33" s="131"/>
      <c r="AL33" s="131"/>
      <c r="AM33" s="131"/>
      <c r="AN33" s="131"/>
    </row>
    <row r="34" spans="1:40" ht="20.100000000000001" customHeight="1">
      <c r="A34" s="189"/>
      <c r="B34" s="194"/>
      <c r="C34" s="194"/>
      <c r="D34" s="194"/>
      <c r="E34" s="194"/>
      <c r="F34" s="194"/>
      <c r="G34" s="194"/>
      <c r="H34" s="194"/>
      <c r="I34" s="194"/>
      <c r="J34" s="194"/>
      <c r="K34" s="193"/>
      <c r="L34" s="131"/>
      <c r="M34" s="133"/>
      <c r="N34" s="133"/>
      <c r="O34" s="133"/>
      <c r="P34" s="133"/>
      <c r="Q34" s="133"/>
      <c r="R34" s="131"/>
      <c r="S34" s="131"/>
      <c r="T34" s="131"/>
      <c r="U34" s="131"/>
      <c r="V34" s="131"/>
      <c r="W34" s="131"/>
      <c r="X34" s="131"/>
      <c r="Y34" s="131"/>
      <c r="Z34" s="131"/>
      <c r="AA34" s="131"/>
      <c r="AB34" s="131"/>
      <c r="AC34" s="131"/>
      <c r="AD34" s="131"/>
      <c r="AE34" s="131"/>
      <c r="AF34" s="131"/>
      <c r="AG34" s="131"/>
      <c r="AH34" s="131"/>
      <c r="AI34" s="131"/>
      <c r="AJ34" s="131"/>
      <c r="AK34" s="131"/>
      <c r="AL34" s="131"/>
      <c r="AM34" s="131"/>
      <c r="AN34" s="131"/>
    </row>
    <row r="35" spans="1:40" ht="20.100000000000001" customHeight="1" thickBot="1">
      <c r="A35" s="189"/>
      <c r="B35" s="194"/>
      <c r="C35" s="194"/>
      <c r="D35" s="194"/>
      <c r="E35" s="141"/>
      <c r="F35" s="141"/>
      <c r="G35" s="195"/>
      <c r="H35" s="195"/>
      <c r="I35" s="142"/>
      <c r="J35" s="196"/>
      <c r="K35" s="193"/>
      <c r="L35" s="131"/>
      <c r="M35" s="133"/>
      <c r="N35" s="133"/>
      <c r="O35" s="133"/>
      <c r="P35" s="133"/>
      <c r="Q35" s="133"/>
      <c r="R35" s="131"/>
      <c r="S35" s="131"/>
      <c r="T35" s="131"/>
      <c r="U35" s="131"/>
      <c r="V35" s="131"/>
      <c r="W35" s="131"/>
      <c r="X35" s="131"/>
      <c r="Y35" s="131"/>
      <c r="Z35" s="131"/>
      <c r="AA35" s="131"/>
      <c r="AB35" s="131"/>
      <c r="AC35" s="131"/>
      <c r="AD35" s="131"/>
      <c r="AE35" s="131"/>
      <c r="AF35" s="131"/>
      <c r="AG35" s="131"/>
      <c r="AH35" s="131"/>
      <c r="AI35" s="131"/>
      <c r="AJ35" s="131"/>
      <c r="AK35" s="131"/>
      <c r="AL35" s="131"/>
      <c r="AM35" s="131"/>
      <c r="AN35" s="131"/>
    </row>
    <row r="36" spans="1:40" s="145" customFormat="1" ht="34.5" thickBot="1">
      <c r="A36" s="465" t="s">
        <v>373</v>
      </c>
      <c r="B36" s="466"/>
      <c r="C36" s="466"/>
      <c r="D36" s="466"/>
      <c r="E36" s="466"/>
      <c r="F36" s="466"/>
      <c r="G36" s="466"/>
      <c r="H36" s="466"/>
      <c r="I36" s="466"/>
      <c r="J36" s="466"/>
      <c r="K36" s="467"/>
      <c r="L36" s="144"/>
      <c r="M36" s="144"/>
      <c r="N36" s="144"/>
      <c r="O36" s="144"/>
      <c r="P36" s="144"/>
      <c r="Q36" s="144"/>
      <c r="R36" s="144"/>
      <c r="S36" s="144"/>
      <c r="T36" s="144"/>
      <c r="U36" s="144"/>
      <c r="V36" s="144"/>
      <c r="W36" s="144"/>
      <c r="X36" s="144"/>
      <c r="Y36" s="144"/>
      <c r="Z36" s="144"/>
      <c r="AA36" s="144"/>
      <c r="AB36" s="144"/>
      <c r="AC36" s="144"/>
      <c r="AD36" s="144"/>
      <c r="AE36" s="144"/>
      <c r="AF36" s="144"/>
      <c r="AG36" s="144"/>
      <c r="AH36" s="144"/>
      <c r="AI36" s="144"/>
      <c r="AJ36" s="144"/>
      <c r="AK36" s="144"/>
      <c r="AL36" s="144"/>
      <c r="AM36" s="144"/>
      <c r="AN36" s="144"/>
    </row>
    <row r="37" spans="1:40" s="145" customFormat="1" ht="18" customHeight="1" thickBot="1">
      <c r="A37" s="200"/>
      <c r="B37" s="194"/>
      <c r="C37" s="194"/>
      <c r="D37" s="194"/>
      <c r="E37" s="194"/>
      <c r="F37" s="194"/>
      <c r="G37" s="194"/>
      <c r="H37" s="194"/>
      <c r="I37" s="194"/>
      <c r="J37" s="194"/>
      <c r="K37" s="201"/>
      <c r="L37" s="144"/>
      <c r="M37" s="144"/>
      <c r="N37" s="144"/>
      <c r="O37" s="144"/>
      <c r="P37" s="144"/>
      <c r="Q37" s="144"/>
      <c r="R37" s="144"/>
      <c r="S37" s="144"/>
      <c r="T37" s="144"/>
      <c r="U37" s="144"/>
      <c r="V37" s="144"/>
      <c r="W37" s="144"/>
      <c r="X37" s="144"/>
      <c r="Y37" s="144"/>
      <c r="Z37" s="144"/>
      <c r="AA37" s="144"/>
      <c r="AB37" s="144"/>
      <c r="AC37" s="144"/>
      <c r="AD37" s="144"/>
      <c r="AE37" s="144"/>
      <c r="AF37" s="144"/>
      <c r="AG37" s="144"/>
      <c r="AH37" s="144"/>
      <c r="AI37" s="144"/>
      <c r="AJ37" s="144"/>
      <c r="AK37" s="144"/>
      <c r="AL37" s="144"/>
      <c r="AM37" s="144"/>
      <c r="AN37" s="144"/>
    </row>
    <row r="38" spans="1:40" s="145" customFormat="1" ht="20.100000000000001" customHeight="1" thickBot="1">
      <c r="A38" s="200"/>
      <c r="B38" s="468" t="s">
        <v>353</v>
      </c>
      <c r="C38" s="469"/>
      <c r="D38" s="148"/>
      <c r="E38" s="468" t="s">
        <v>354</v>
      </c>
      <c r="F38" s="470"/>
      <c r="G38" s="469"/>
      <c r="H38" s="148"/>
      <c r="I38" s="468" t="s">
        <v>355</v>
      </c>
      <c r="J38" s="469"/>
      <c r="K38" s="201"/>
      <c r="L38" s="144"/>
      <c r="M38" s="144"/>
      <c r="N38" s="144"/>
      <c r="O38" s="144"/>
      <c r="P38" s="144"/>
      <c r="Q38" s="144"/>
      <c r="R38" s="144"/>
      <c r="S38" s="144"/>
      <c r="T38" s="144"/>
      <c r="U38" s="144"/>
      <c r="V38" s="144"/>
      <c r="W38" s="144"/>
      <c r="X38" s="144"/>
      <c r="Y38" s="144"/>
      <c r="Z38" s="144"/>
      <c r="AA38" s="144"/>
      <c r="AB38" s="144"/>
      <c r="AC38" s="144"/>
      <c r="AD38" s="144"/>
      <c r="AE38" s="144"/>
      <c r="AF38" s="144"/>
      <c r="AG38" s="144"/>
      <c r="AH38" s="144"/>
      <c r="AI38" s="144"/>
      <c r="AJ38" s="144"/>
      <c r="AK38" s="144"/>
      <c r="AL38" s="144"/>
      <c r="AM38" s="144"/>
      <c r="AN38" s="144"/>
    </row>
    <row r="39" spans="1:40" s="147" customFormat="1" ht="18" customHeight="1">
      <c r="A39" s="206"/>
      <c r="B39" s="183" t="s">
        <v>384</v>
      </c>
      <c r="C39" s="286" t="s">
        <v>437</v>
      </c>
      <c r="D39" s="207"/>
      <c r="E39" s="461" t="s">
        <v>384</v>
      </c>
      <c r="F39" s="462"/>
      <c r="G39" s="408" t="s">
        <v>438</v>
      </c>
      <c r="H39" s="207"/>
      <c r="I39" s="183" t="s">
        <v>384</v>
      </c>
      <c r="J39" s="409" t="s">
        <v>439</v>
      </c>
      <c r="K39" s="202"/>
      <c r="L39" s="146"/>
      <c r="M39" s="146"/>
      <c r="N39" s="146"/>
      <c r="O39" s="146"/>
      <c r="P39" s="146"/>
      <c r="Q39" s="146"/>
      <c r="R39" s="146"/>
      <c r="S39" s="146"/>
      <c r="T39" s="146"/>
      <c r="U39" s="146"/>
      <c r="V39" s="146"/>
      <c r="W39" s="146"/>
      <c r="X39" s="146"/>
      <c r="Y39" s="146"/>
      <c r="Z39" s="146"/>
      <c r="AA39" s="146"/>
      <c r="AB39" s="146"/>
      <c r="AC39" s="146"/>
      <c r="AD39" s="146"/>
      <c r="AE39" s="146"/>
      <c r="AF39" s="146"/>
      <c r="AG39" s="146"/>
      <c r="AH39" s="146"/>
      <c r="AI39" s="146"/>
      <c r="AJ39" s="146"/>
      <c r="AK39" s="146"/>
      <c r="AL39" s="146"/>
      <c r="AM39" s="146"/>
      <c r="AN39" s="146"/>
    </row>
    <row r="40" spans="1:40" s="145" customFormat="1" ht="18" customHeight="1">
      <c r="A40" s="200"/>
      <c r="B40" s="184" t="s">
        <v>332</v>
      </c>
      <c r="C40" s="149"/>
      <c r="D40" s="194"/>
      <c r="E40" s="445" t="s">
        <v>332</v>
      </c>
      <c r="F40" s="446"/>
      <c r="G40" s="149"/>
      <c r="H40" s="194"/>
      <c r="I40" s="186" t="s">
        <v>332</v>
      </c>
      <c r="J40" s="149"/>
      <c r="K40" s="201"/>
      <c r="L40" s="144"/>
      <c r="M40" s="144"/>
      <c r="N40" s="144"/>
      <c r="O40" s="144"/>
      <c r="P40" s="144"/>
      <c r="Q40" s="144"/>
      <c r="R40" s="144"/>
      <c r="S40" s="144"/>
      <c r="T40" s="144"/>
      <c r="U40" s="144"/>
      <c r="V40" s="144"/>
      <c r="W40" s="144"/>
      <c r="X40" s="144"/>
      <c r="Y40" s="144"/>
      <c r="Z40" s="144"/>
      <c r="AA40" s="144"/>
      <c r="AB40" s="144"/>
      <c r="AC40" s="144"/>
      <c r="AD40" s="144"/>
      <c r="AE40" s="144"/>
      <c r="AF40" s="144"/>
      <c r="AG40" s="144"/>
      <c r="AH40" s="144"/>
      <c r="AI40" s="144"/>
      <c r="AJ40" s="144"/>
      <c r="AK40" s="144"/>
      <c r="AL40" s="144"/>
      <c r="AM40" s="144"/>
      <c r="AN40" s="144"/>
    </row>
    <row r="41" spans="1:40" s="145" customFormat="1" ht="18" customHeight="1">
      <c r="A41" s="200"/>
      <c r="B41" s="184" t="s">
        <v>352</v>
      </c>
      <c r="C41" s="149">
        <v>4</v>
      </c>
      <c r="D41" s="194"/>
      <c r="E41" s="445" t="s">
        <v>352</v>
      </c>
      <c r="F41" s="446"/>
      <c r="G41" s="149">
        <v>3</v>
      </c>
      <c r="H41" s="194"/>
      <c r="I41" s="186" t="s">
        <v>352</v>
      </c>
      <c r="J41" s="149">
        <v>4</v>
      </c>
      <c r="K41" s="201"/>
      <c r="L41" s="144"/>
      <c r="M41" s="144"/>
      <c r="N41" s="144"/>
      <c r="O41" s="144"/>
      <c r="P41" s="144"/>
      <c r="Q41" s="144"/>
      <c r="R41" s="144"/>
      <c r="S41" s="144"/>
      <c r="T41" s="144"/>
      <c r="U41" s="144"/>
      <c r="V41" s="144"/>
      <c r="W41" s="144"/>
      <c r="X41" s="144"/>
      <c r="Y41" s="144"/>
      <c r="Z41" s="144"/>
      <c r="AA41" s="144"/>
      <c r="AB41" s="144"/>
      <c r="AC41" s="144"/>
      <c r="AD41" s="144"/>
      <c r="AE41" s="144"/>
      <c r="AF41" s="144"/>
      <c r="AG41" s="144"/>
      <c r="AH41" s="144"/>
      <c r="AI41" s="144"/>
      <c r="AJ41" s="144"/>
      <c r="AK41" s="144"/>
      <c r="AL41" s="144"/>
      <c r="AM41" s="144"/>
      <c r="AN41" s="144"/>
    </row>
    <row r="42" spans="1:40" s="145" customFormat="1" ht="18" customHeight="1">
      <c r="A42" s="200"/>
      <c r="B42" s="184" t="s">
        <v>285</v>
      </c>
      <c r="C42" s="149">
        <v>2.75</v>
      </c>
      <c r="D42" s="194"/>
      <c r="E42" s="445" t="s">
        <v>285</v>
      </c>
      <c r="F42" s="446"/>
      <c r="G42" s="149">
        <v>2</v>
      </c>
      <c r="H42" s="194"/>
      <c r="I42" s="186" t="s">
        <v>285</v>
      </c>
      <c r="J42" s="149">
        <v>2</v>
      </c>
      <c r="K42" s="201"/>
      <c r="L42" s="144"/>
      <c r="M42" s="144"/>
      <c r="N42" s="144"/>
      <c r="O42" s="144"/>
      <c r="P42" s="144"/>
      <c r="Q42" s="144"/>
      <c r="R42" s="144"/>
      <c r="S42" s="144"/>
      <c r="T42" s="144"/>
      <c r="U42" s="144"/>
      <c r="V42" s="144"/>
      <c r="W42" s="144"/>
      <c r="X42" s="144"/>
      <c r="Y42" s="144"/>
      <c r="Z42" s="144"/>
      <c r="AA42" s="144"/>
      <c r="AB42" s="144"/>
      <c r="AC42" s="144"/>
      <c r="AD42" s="144"/>
      <c r="AE42" s="144"/>
      <c r="AF42" s="144"/>
      <c r="AG42" s="144"/>
      <c r="AH42" s="144"/>
      <c r="AI42" s="144"/>
      <c r="AJ42" s="144"/>
      <c r="AK42" s="144"/>
      <c r="AL42" s="144"/>
      <c r="AM42" s="144"/>
      <c r="AN42" s="144"/>
    </row>
    <row r="43" spans="1:40" s="145" customFormat="1" ht="18" customHeight="1">
      <c r="A43" s="200"/>
      <c r="B43" s="184" t="s">
        <v>356</v>
      </c>
      <c r="C43" s="287">
        <v>2331</v>
      </c>
      <c r="D43" s="194"/>
      <c r="E43" s="445" t="s">
        <v>356</v>
      </c>
      <c r="F43" s="446"/>
      <c r="G43" s="287">
        <v>1553</v>
      </c>
      <c r="H43" s="194"/>
      <c r="I43" s="186" t="s">
        <v>356</v>
      </c>
      <c r="J43" s="287">
        <v>1780</v>
      </c>
      <c r="K43" s="201"/>
      <c r="L43" s="144"/>
      <c r="M43" s="144"/>
      <c r="N43" s="144"/>
      <c r="O43" s="144"/>
      <c r="P43" s="144"/>
      <c r="Q43" s="144"/>
      <c r="R43" s="144"/>
      <c r="S43" s="144"/>
      <c r="T43" s="144"/>
      <c r="U43" s="144"/>
      <c r="V43" s="144"/>
      <c r="W43" s="144"/>
      <c r="X43" s="144"/>
      <c r="Y43" s="144"/>
      <c r="Z43" s="144"/>
      <c r="AA43" s="144"/>
      <c r="AB43" s="144"/>
      <c r="AC43" s="144"/>
      <c r="AD43" s="144"/>
      <c r="AE43" s="144"/>
      <c r="AF43" s="144"/>
      <c r="AG43" s="144"/>
      <c r="AH43" s="144"/>
      <c r="AI43" s="144"/>
      <c r="AJ43" s="144"/>
      <c r="AK43" s="144"/>
      <c r="AL43" s="144"/>
      <c r="AM43" s="144"/>
      <c r="AN43" s="144"/>
    </row>
    <row r="44" spans="1:40" s="145" customFormat="1" ht="18" customHeight="1">
      <c r="A44" s="200"/>
      <c r="B44" s="184" t="s">
        <v>357</v>
      </c>
      <c r="C44" s="150">
        <v>6969</v>
      </c>
      <c r="D44" s="194"/>
      <c r="E44" s="445" t="s">
        <v>357</v>
      </c>
      <c r="F44" s="446"/>
      <c r="G44" s="150">
        <v>8712</v>
      </c>
      <c r="H44" s="194"/>
      <c r="I44" s="186" t="s">
        <v>357</v>
      </c>
      <c r="J44" s="150">
        <v>6098</v>
      </c>
      <c r="K44" s="201"/>
      <c r="L44" s="144"/>
      <c r="M44" s="144"/>
      <c r="N44" s="144"/>
      <c r="O44" s="144"/>
      <c r="P44" s="144"/>
      <c r="Q44" s="144"/>
      <c r="R44" s="144"/>
      <c r="S44" s="144"/>
      <c r="T44" s="144"/>
      <c r="U44" s="144"/>
      <c r="V44" s="144"/>
      <c r="W44" s="144"/>
      <c r="X44" s="144"/>
      <c r="Y44" s="144"/>
      <c r="Z44" s="144"/>
      <c r="AA44" s="144"/>
      <c r="AB44" s="144"/>
      <c r="AC44" s="144"/>
      <c r="AD44" s="144"/>
      <c r="AE44" s="144"/>
      <c r="AF44" s="144"/>
      <c r="AG44" s="144"/>
      <c r="AH44" s="144"/>
      <c r="AI44" s="144"/>
      <c r="AJ44" s="144"/>
      <c r="AK44" s="144"/>
      <c r="AL44" s="144"/>
      <c r="AM44" s="144"/>
      <c r="AN44" s="144"/>
    </row>
    <row r="45" spans="1:40" s="145" customFormat="1" ht="18" customHeight="1">
      <c r="A45" s="200"/>
      <c r="B45" s="184" t="s">
        <v>358</v>
      </c>
      <c r="C45" s="149">
        <v>2001</v>
      </c>
      <c r="D45" s="194"/>
      <c r="E45" s="445" t="s">
        <v>358</v>
      </c>
      <c r="F45" s="446"/>
      <c r="G45" s="149">
        <v>1999</v>
      </c>
      <c r="H45" s="194"/>
      <c r="I45" s="186" t="s">
        <v>358</v>
      </c>
      <c r="J45" s="149">
        <v>1999</v>
      </c>
      <c r="K45" s="201"/>
      <c r="L45" s="144"/>
      <c r="M45" s="144"/>
      <c r="N45" s="144"/>
      <c r="O45" s="144"/>
      <c r="P45" s="144"/>
      <c r="Q45" s="144"/>
      <c r="R45" s="144"/>
      <c r="S45" s="144"/>
      <c r="T45" s="144"/>
      <c r="U45" s="144"/>
      <c r="V45" s="144"/>
      <c r="W45" s="144"/>
      <c r="X45" s="144"/>
      <c r="Y45" s="144"/>
      <c r="Z45" s="144"/>
      <c r="AA45" s="144"/>
      <c r="AB45" s="144"/>
      <c r="AC45" s="144"/>
      <c r="AD45" s="144"/>
      <c r="AE45" s="144"/>
      <c r="AF45" s="144"/>
      <c r="AG45" s="144"/>
      <c r="AH45" s="144"/>
      <c r="AI45" s="144"/>
      <c r="AJ45" s="144"/>
      <c r="AK45" s="144"/>
      <c r="AL45" s="144"/>
      <c r="AM45" s="144"/>
      <c r="AN45" s="144"/>
    </row>
    <row r="46" spans="1:40" s="145" customFormat="1" ht="18" customHeight="1">
      <c r="A46" s="200"/>
      <c r="B46" s="184" t="s">
        <v>359</v>
      </c>
      <c r="C46" s="150">
        <v>0.25</v>
      </c>
      <c r="D46" s="194"/>
      <c r="E46" s="445" t="s">
        <v>359</v>
      </c>
      <c r="F46" s="446"/>
      <c r="G46" s="150">
        <v>0.25</v>
      </c>
      <c r="H46" s="194"/>
      <c r="I46" s="186" t="s">
        <v>359</v>
      </c>
      <c r="J46" s="150">
        <v>0.38</v>
      </c>
      <c r="K46" s="201"/>
      <c r="L46" s="144"/>
      <c r="M46" s="144"/>
      <c r="N46" s="144"/>
      <c r="O46" s="144"/>
      <c r="P46" s="144"/>
      <c r="Q46" s="144"/>
      <c r="R46" s="144"/>
      <c r="S46" s="144"/>
      <c r="T46" s="144"/>
      <c r="U46" s="144"/>
      <c r="V46" s="144"/>
      <c r="W46" s="144"/>
      <c r="X46" s="144"/>
      <c r="Y46" s="144"/>
      <c r="Z46" s="144"/>
      <c r="AA46" s="144"/>
      <c r="AB46" s="144"/>
      <c r="AC46" s="144"/>
      <c r="AD46" s="144"/>
      <c r="AE46" s="144"/>
      <c r="AF46" s="144"/>
      <c r="AG46" s="144"/>
      <c r="AH46" s="144"/>
      <c r="AI46" s="144"/>
      <c r="AJ46" s="144"/>
      <c r="AK46" s="144"/>
      <c r="AL46" s="144"/>
      <c r="AM46" s="144"/>
      <c r="AN46" s="144"/>
    </row>
    <row r="47" spans="1:40" s="145" customFormat="1" ht="18" customHeight="1">
      <c r="A47" s="200"/>
      <c r="B47" s="184" t="s">
        <v>360</v>
      </c>
      <c r="C47" s="151"/>
      <c r="D47" s="194"/>
      <c r="E47" s="445" t="s">
        <v>360</v>
      </c>
      <c r="F47" s="446"/>
      <c r="G47" s="151"/>
      <c r="H47" s="194"/>
      <c r="I47" s="186" t="s">
        <v>360</v>
      </c>
      <c r="J47" s="151"/>
      <c r="K47" s="201"/>
      <c r="L47" s="144"/>
      <c r="M47" s="144"/>
      <c r="N47" s="144"/>
      <c r="O47" s="144"/>
      <c r="P47" s="144"/>
      <c r="Q47" s="144"/>
      <c r="R47" s="144"/>
      <c r="S47" s="144"/>
      <c r="T47" s="144"/>
      <c r="U47" s="144"/>
      <c r="V47" s="144"/>
      <c r="W47" s="144"/>
      <c r="X47" s="144"/>
      <c r="Y47" s="144"/>
      <c r="Z47" s="144"/>
      <c r="AA47" s="144"/>
      <c r="AB47" s="144"/>
      <c r="AC47" s="144"/>
      <c r="AD47" s="144"/>
      <c r="AE47" s="144"/>
      <c r="AF47" s="144"/>
      <c r="AG47" s="144"/>
      <c r="AH47" s="144"/>
      <c r="AI47" s="144"/>
      <c r="AJ47" s="144"/>
      <c r="AK47" s="144"/>
      <c r="AL47" s="144"/>
      <c r="AM47" s="144"/>
      <c r="AN47" s="144"/>
    </row>
    <row r="48" spans="1:40" s="145" customFormat="1" ht="18" customHeight="1">
      <c r="A48" s="200"/>
      <c r="B48" s="184" t="s">
        <v>361</v>
      </c>
      <c r="C48" s="152"/>
      <c r="D48" s="194"/>
      <c r="E48" s="445" t="s">
        <v>361</v>
      </c>
      <c r="F48" s="446"/>
      <c r="G48" s="152"/>
      <c r="H48" s="194"/>
      <c r="I48" s="186" t="s">
        <v>361</v>
      </c>
      <c r="J48" s="152"/>
      <c r="K48" s="201"/>
      <c r="L48" s="144"/>
      <c r="M48" s="144"/>
      <c r="N48" s="144"/>
      <c r="O48" s="144"/>
      <c r="P48" s="144"/>
      <c r="Q48" s="144"/>
      <c r="R48" s="144"/>
      <c r="S48" s="144"/>
      <c r="T48" s="144"/>
      <c r="U48" s="144"/>
      <c r="V48" s="144"/>
      <c r="W48" s="144"/>
      <c r="X48" s="144"/>
      <c r="Y48" s="144"/>
      <c r="Z48" s="144"/>
      <c r="AA48" s="144"/>
      <c r="AB48" s="144"/>
      <c r="AC48" s="144"/>
      <c r="AD48" s="144"/>
      <c r="AE48" s="144"/>
      <c r="AF48" s="144"/>
      <c r="AG48" s="144"/>
      <c r="AH48" s="144"/>
      <c r="AI48" s="144"/>
      <c r="AJ48" s="144"/>
      <c r="AK48" s="144"/>
      <c r="AL48" s="144"/>
      <c r="AM48" s="144"/>
      <c r="AN48" s="144"/>
    </row>
    <row r="49" spans="1:40" s="145" customFormat="1" ht="18" customHeight="1">
      <c r="A49" s="200"/>
      <c r="B49" s="184" t="s">
        <v>362</v>
      </c>
      <c r="C49" s="288"/>
      <c r="D49" s="194"/>
      <c r="E49" s="445" t="s">
        <v>362</v>
      </c>
      <c r="F49" s="446"/>
      <c r="G49" s="288"/>
      <c r="H49" s="194"/>
      <c r="I49" s="186" t="s">
        <v>362</v>
      </c>
      <c r="J49" s="288"/>
      <c r="K49" s="201"/>
      <c r="L49" s="144"/>
      <c r="M49" s="144"/>
      <c r="N49" s="144"/>
      <c r="O49" s="144"/>
      <c r="P49" s="144"/>
      <c r="Q49" s="144"/>
      <c r="R49" s="144"/>
      <c r="S49" s="144"/>
      <c r="T49" s="144"/>
      <c r="U49" s="144"/>
      <c r="V49" s="144"/>
      <c r="W49" s="144"/>
      <c r="X49" s="144"/>
      <c r="Y49" s="144"/>
      <c r="Z49" s="144"/>
      <c r="AA49" s="144"/>
      <c r="AB49" s="144"/>
      <c r="AC49" s="144"/>
      <c r="AD49" s="144"/>
      <c r="AE49" s="144"/>
      <c r="AF49" s="144"/>
      <c r="AG49" s="144"/>
      <c r="AH49" s="144"/>
      <c r="AI49" s="144"/>
      <c r="AJ49" s="144"/>
      <c r="AK49" s="144"/>
      <c r="AL49" s="144"/>
      <c r="AM49" s="144"/>
      <c r="AN49" s="144"/>
    </row>
    <row r="50" spans="1:40" s="145" customFormat="1" ht="18" customHeight="1">
      <c r="A50" s="200"/>
      <c r="B50" s="184" t="s">
        <v>363</v>
      </c>
      <c r="C50" s="152">
        <v>41529</v>
      </c>
      <c r="D50" s="194"/>
      <c r="E50" s="445" t="s">
        <v>363</v>
      </c>
      <c r="F50" s="446"/>
      <c r="G50" s="152">
        <v>41514</v>
      </c>
      <c r="H50" s="194"/>
      <c r="I50" s="186" t="s">
        <v>363</v>
      </c>
      <c r="J50" s="152">
        <v>41479</v>
      </c>
      <c r="K50" s="201"/>
      <c r="L50" s="144"/>
      <c r="M50" s="144"/>
      <c r="N50" s="144"/>
      <c r="O50" s="144"/>
      <c r="P50" s="144"/>
      <c r="Q50" s="144"/>
      <c r="R50" s="144"/>
      <c r="S50" s="144"/>
      <c r="T50" s="144"/>
      <c r="U50" s="144"/>
      <c r="V50" s="144"/>
      <c r="W50" s="144"/>
      <c r="X50" s="144"/>
      <c r="Y50" s="144"/>
      <c r="Z50" s="144"/>
      <c r="AA50" s="144"/>
      <c r="AB50" s="144"/>
      <c r="AC50" s="144"/>
      <c r="AD50" s="144"/>
      <c r="AE50" s="144"/>
      <c r="AF50" s="144"/>
      <c r="AG50" s="144"/>
      <c r="AH50" s="144"/>
      <c r="AI50" s="144"/>
      <c r="AJ50" s="144"/>
      <c r="AK50" s="144"/>
      <c r="AL50" s="144"/>
      <c r="AM50" s="144"/>
      <c r="AN50" s="144"/>
    </row>
    <row r="51" spans="1:40" s="145" customFormat="1" ht="18" customHeight="1">
      <c r="A51" s="200"/>
      <c r="B51" s="184" t="s">
        <v>364</v>
      </c>
      <c r="C51" s="288">
        <v>371000</v>
      </c>
      <c r="D51" s="194"/>
      <c r="E51" s="445" t="s">
        <v>364</v>
      </c>
      <c r="F51" s="446"/>
      <c r="G51" s="288">
        <v>330000</v>
      </c>
      <c r="H51" s="194"/>
      <c r="I51" s="186" t="s">
        <v>364</v>
      </c>
      <c r="J51" s="288">
        <v>364528</v>
      </c>
      <c r="K51" s="201"/>
      <c r="L51" s="144"/>
      <c r="M51" s="144"/>
      <c r="N51" s="144"/>
      <c r="O51" s="144"/>
      <c r="P51" s="144"/>
      <c r="Q51" s="144"/>
      <c r="R51" s="144"/>
      <c r="S51" s="144"/>
      <c r="T51" s="144"/>
      <c r="U51" s="144"/>
      <c r="V51" s="144"/>
      <c r="W51" s="144"/>
      <c r="X51" s="144"/>
      <c r="Y51" s="144"/>
      <c r="Z51" s="144"/>
      <c r="AA51" s="144"/>
      <c r="AB51" s="144"/>
      <c r="AC51" s="144"/>
      <c r="AD51" s="144"/>
      <c r="AE51" s="144"/>
      <c r="AF51" s="144"/>
      <c r="AG51" s="144"/>
      <c r="AH51" s="144"/>
      <c r="AI51" s="144"/>
      <c r="AJ51" s="144"/>
      <c r="AK51" s="144"/>
      <c r="AL51" s="144"/>
      <c r="AM51" s="144"/>
      <c r="AN51" s="144"/>
    </row>
    <row r="52" spans="1:40" s="145" customFormat="1" ht="18" customHeight="1">
      <c r="A52" s="200"/>
      <c r="B52" s="184" t="s">
        <v>365</v>
      </c>
      <c r="C52" s="153">
        <v>159</v>
      </c>
      <c r="D52" s="194"/>
      <c r="E52" s="445" t="s">
        <v>365</v>
      </c>
      <c r="F52" s="446"/>
      <c r="G52" s="153">
        <v>212</v>
      </c>
      <c r="H52" s="194"/>
      <c r="I52" s="186" t="s">
        <v>365</v>
      </c>
      <c r="J52" s="153">
        <v>204</v>
      </c>
      <c r="K52" s="201"/>
      <c r="L52" s="144"/>
      <c r="M52" s="144"/>
      <c r="N52" s="144"/>
      <c r="O52" s="144"/>
      <c r="P52" s="144"/>
      <c r="Q52" s="144"/>
      <c r="R52" s="144"/>
      <c r="S52" s="144"/>
      <c r="T52" s="144"/>
      <c r="U52" s="144"/>
      <c r="V52" s="144"/>
      <c r="W52" s="144"/>
      <c r="X52" s="144"/>
      <c r="Y52" s="144"/>
      <c r="Z52" s="144"/>
      <c r="AA52" s="144"/>
      <c r="AB52" s="144"/>
      <c r="AC52" s="144"/>
      <c r="AD52" s="144"/>
      <c r="AE52" s="144"/>
      <c r="AF52" s="144"/>
      <c r="AG52" s="144"/>
      <c r="AH52" s="144"/>
      <c r="AI52" s="144"/>
      <c r="AJ52" s="144"/>
      <c r="AK52" s="144"/>
      <c r="AL52" s="144"/>
      <c r="AM52" s="144"/>
      <c r="AN52" s="144"/>
    </row>
    <row r="53" spans="1:40" s="145" customFormat="1" ht="18" customHeight="1" thickBot="1">
      <c r="A53" s="200"/>
      <c r="B53" s="185" t="s">
        <v>366</v>
      </c>
      <c r="C53" s="154"/>
      <c r="D53" s="194"/>
      <c r="E53" s="447" t="s">
        <v>366</v>
      </c>
      <c r="F53" s="448"/>
      <c r="G53" s="154"/>
      <c r="H53" s="194"/>
      <c r="I53" s="187" t="s">
        <v>366</v>
      </c>
      <c r="J53" s="154"/>
      <c r="K53" s="201"/>
      <c r="L53" s="144"/>
      <c r="M53" s="144"/>
      <c r="N53" s="144"/>
      <c r="O53" s="144"/>
      <c r="P53" s="144"/>
      <c r="Q53" s="144"/>
      <c r="R53" s="144"/>
      <c r="S53" s="144"/>
      <c r="T53" s="144"/>
      <c r="U53" s="144"/>
      <c r="V53" s="144"/>
      <c r="W53" s="144"/>
      <c r="X53" s="144"/>
      <c r="Y53" s="144"/>
      <c r="Z53" s="144"/>
      <c r="AA53" s="144"/>
      <c r="AB53" s="144"/>
      <c r="AC53" s="144"/>
      <c r="AD53" s="144"/>
      <c r="AE53" s="144"/>
      <c r="AF53" s="144"/>
      <c r="AG53" s="144"/>
      <c r="AH53" s="144"/>
      <c r="AI53" s="144"/>
      <c r="AJ53" s="144"/>
      <c r="AK53" s="144"/>
      <c r="AL53" s="144"/>
      <c r="AM53" s="144"/>
      <c r="AN53" s="144"/>
    </row>
    <row r="54" spans="1:40" ht="16.5" thickBot="1">
      <c r="A54" s="204"/>
      <c r="B54" s="205"/>
      <c r="C54" s="205"/>
      <c r="D54" s="205"/>
      <c r="E54" s="205"/>
      <c r="F54" s="205"/>
      <c r="G54" s="205"/>
      <c r="H54" s="205"/>
      <c r="I54" s="205"/>
      <c r="J54" s="205"/>
      <c r="K54" s="203"/>
      <c r="L54" s="131"/>
      <c r="M54" s="131"/>
      <c r="N54" s="131"/>
      <c r="O54" s="131"/>
      <c r="P54" s="131"/>
      <c r="Q54" s="131"/>
      <c r="R54" s="131"/>
      <c r="S54" s="131"/>
      <c r="T54" s="131"/>
      <c r="U54" s="131"/>
      <c r="V54" s="131"/>
      <c r="W54" s="131"/>
      <c r="X54" s="131"/>
      <c r="Y54" s="131"/>
      <c r="Z54" s="131"/>
      <c r="AA54" s="131"/>
      <c r="AB54" s="131"/>
      <c r="AC54" s="131"/>
      <c r="AD54" s="131"/>
      <c r="AE54" s="131"/>
      <c r="AF54" s="131"/>
      <c r="AG54" s="131"/>
      <c r="AH54" s="131"/>
      <c r="AI54" s="131"/>
      <c r="AJ54" s="131"/>
      <c r="AK54" s="131"/>
      <c r="AL54" s="131"/>
      <c r="AM54" s="131"/>
      <c r="AN54" s="131"/>
    </row>
    <row r="55" spans="1:40" s="131" customFormat="1" ht="16.5" thickTop="1">
      <c r="A55" s="133"/>
      <c r="B55" s="133"/>
      <c r="C55" s="133"/>
      <c r="D55" s="133"/>
      <c r="E55" s="133"/>
      <c r="F55" s="140"/>
      <c r="G55" s="133"/>
      <c r="H55" s="133"/>
      <c r="I55" s="133"/>
      <c r="J55" s="133"/>
      <c r="K55" s="133"/>
    </row>
    <row r="56" spans="1:40" s="131" customFormat="1">
      <c r="A56" s="133"/>
      <c r="B56" s="133"/>
      <c r="C56" s="133"/>
      <c r="D56" s="133"/>
      <c r="E56" s="133"/>
      <c r="F56" s="140"/>
      <c r="G56" s="133"/>
      <c r="H56" s="133"/>
      <c r="I56" s="133"/>
      <c r="J56" s="133"/>
      <c r="K56" s="133"/>
    </row>
    <row r="57" spans="1:40" s="131" customFormat="1">
      <c r="A57" s="133"/>
      <c r="B57" s="133"/>
      <c r="C57" s="133"/>
      <c r="D57" s="133"/>
      <c r="E57" s="133"/>
      <c r="F57" s="140"/>
      <c r="G57" s="133"/>
      <c r="H57" s="133"/>
      <c r="I57" s="133"/>
      <c r="J57" s="133"/>
      <c r="K57" s="133"/>
    </row>
    <row r="58" spans="1:40" s="131" customFormat="1">
      <c r="A58" s="133"/>
      <c r="B58" s="133"/>
      <c r="C58" s="133"/>
      <c r="D58" s="133"/>
      <c r="E58" s="133"/>
      <c r="F58" s="140"/>
      <c r="G58" s="133"/>
      <c r="H58" s="133"/>
      <c r="I58" s="133"/>
      <c r="J58" s="133"/>
      <c r="K58" s="133"/>
    </row>
    <row r="59" spans="1:40" s="131" customFormat="1">
      <c r="A59" s="133"/>
      <c r="B59" s="133"/>
      <c r="C59" s="133"/>
      <c r="D59" s="133"/>
      <c r="E59" s="133"/>
      <c r="F59" s="140"/>
      <c r="G59" s="133"/>
      <c r="H59" s="133"/>
      <c r="I59" s="133"/>
      <c r="J59" s="133"/>
      <c r="K59" s="133"/>
    </row>
    <row r="60" spans="1:40" s="131" customFormat="1">
      <c r="A60" s="133"/>
      <c r="B60" s="133"/>
      <c r="C60" s="133"/>
      <c r="D60" s="133"/>
      <c r="E60" s="133"/>
      <c r="F60" s="140"/>
      <c r="G60" s="133"/>
      <c r="H60" s="133"/>
      <c r="I60" s="133"/>
      <c r="J60" s="133"/>
      <c r="K60" s="133"/>
    </row>
    <row r="61" spans="1:40">
      <c r="A61" s="131"/>
      <c r="B61" s="131"/>
      <c r="C61" s="131"/>
      <c r="D61" s="131"/>
      <c r="E61" s="131"/>
      <c r="G61" s="131"/>
      <c r="H61" s="131"/>
      <c r="I61" s="131"/>
      <c r="J61" s="131"/>
      <c r="K61" s="131"/>
      <c r="L61" s="131"/>
      <c r="M61" s="131"/>
      <c r="N61" s="131"/>
      <c r="O61" s="131"/>
      <c r="P61" s="131"/>
      <c r="Q61" s="131"/>
      <c r="R61" s="131"/>
      <c r="S61" s="131"/>
      <c r="T61" s="131"/>
      <c r="U61" s="131"/>
      <c r="V61" s="131"/>
      <c r="W61" s="131"/>
      <c r="X61" s="131"/>
      <c r="Y61" s="131"/>
      <c r="Z61" s="131"/>
      <c r="AA61" s="131"/>
      <c r="AB61" s="131"/>
      <c r="AC61" s="131"/>
      <c r="AD61" s="131"/>
      <c r="AE61" s="131"/>
      <c r="AF61" s="131"/>
      <c r="AG61" s="131"/>
      <c r="AH61" s="131"/>
      <c r="AI61" s="131"/>
      <c r="AJ61" s="131"/>
      <c r="AK61" s="131"/>
      <c r="AL61" s="131"/>
      <c r="AM61" s="131"/>
      <c r="AN61" s="131"/>
    </row>
    <row r="62" spans="1:40">
      <c r="A62" s="131"/>
      <c r="B62" s="131"/>
      <c r="C62" s="131"/>
      <c r="D62" s="131"/>
      <c r="E62" s="131"/>
      <c r="G62" s="131"/>
      <c r="H62" s="131"/>
      <c r="I62" s="131"/>
      <c r="J62" s="131"/>
      <c r="K62" s="131"/>
      <c r="L62" s="131"/>
      <c r="M62" s="131"/>
      <c r="N62" s="131"/>
      <c r="O62" s="131"/>
      <c r="P62" s="131"/>
      <c r="Q62" s="131"/>
      <c r="R62" s="131"/>
      <c r="S62" s="131"/>
      <c r="T62" s="131"/>
      <c r="U62" s="131"/>
      <c r="V62" s="131"/>
      <c r="W62" s="131"/>
      <c r="X62" s="131"/>
      <c r="Y62" s="131"/>
      <c r="Z62" s="131"/>
      <c r="AA62" s="131"/>
      <c r="AB62" s="131"/>
      <c r="AC62" s="131"/>
      <c r="AD62" s="131"/>
      <c r="AE62" s="131"/>
      <c r="AF62" s="131"/>
      <c r="AG62" s="131"/>
      <c r="AH62" s="131"/>
      <c r="AI62" s="131"/>
      <c r="AJ62" s="131"/>
      <c r="AK62" s="131"/>
      <c r="AL62" s="131"/>
      <c r="AM62" s="131"/>
      <c r="AN62" s="131"/>
    </row>
    <row r="63" spans="1:40">
      <c r="A63" s="131"/>
      <c r="B63" s="131"/>
      <c r="C63" s="131"/>
      <c r="D63" s="131"/>
      <c r="E63" s="131"/>
      <c r="G63" s="131"/>
      <c r="H63" s="131"/>
      <c r="I63" s="131"/>
      <c r="J63" s="131"/>
      <c r="K63" s="131"/>
      <c r="L63" s="131"/>
      <c r="M63" s="131"/>
      <c r="N63" s="131"/>
      <c r="O63" s="131"/>
      <c r="P63" s="131"/>
      <c r="Q63" s="131"/>
      <c r="R63" s="131"/>
      <c r="S63" s="131"/>
      <c r="T63" s="131"/>
      <c r="U63" s="131"/>
      <c r="V63" s="131"/>
      <c r="W63" s="131"/>
      <c r="X63" s="131"/>
      <c r="Y63" s="131"/>
      <c r="Z63" s="131"/>
      <c r="AA63" s="131"/>
      <c r="AB63" s="131"/>
      <c r="AC63" s="131"/>
      <c r="AD63" s="131"/>
      <c r="AE63" s="131"/>
      <c r="AF63" s="131"/>
      <c r="AG63" s="131"/>
      <c r="AH63" s="131"/>
      <c r="AI63" s="131"/>
      <c r="AJ63" s="131"/>
      <c r="AK63" s="131"/>
      <c r="AL63" s="131"/>
      <c r="AM63" s="131"/>
      <c r="AN63" s="131"/>
    </row>
    <row r="64" spans="1:40">
      <c r="A64" s="131"/>
      <c r="B64" s="131"/>
      <c r="C64" s="131"/>
      <c r="D64" s="131"/>
      <c r="E64" s="131"/>
      <c r="G64" s="131"/>
      <c r="H64" s="131"/>
      <c r="I64" s="131"/>
      <c r="J64" s="131"/>
      <c r="K64" s="131"/>
      <c r="L64" s="131"/>
      <c r="M64" s="131"/>
      <c r="N64" s="131"/>
      <c r="O64" s="131"/>
      <c r="P64" s="131"/>
      <c r="Q64" s="131"/>
      <c r="R64" s="131"/>
      <c r="S64" s="131"/>
      <c r="T64" s="131"/>
      <c r="U64" s="131"/>
      <c r="V64" s="131"/>
      <c r="W64" s="131"/>
      <c r="X64" s="131"/>
      <c r="Y64" s="131"/>
      <c r="Z64" s="131"/>
      <c r="AA64" s="131"/>
      <c r="AB64" s="131"/>
      <c r="AC64" s="131"/>
      <c r="AD64" s="131"/>
      <c r="AE64" s="131"/>
      <c r="AF64" s="131"/>
      <c r="AG64" s="131"/>
      <c r="AH64" s="131"/>
      <c r="AI64" s="131"/>
      <c r="AJ64" s="131"/>
      <c r="AK64" s="131"/>
      <c r="AL64" s="131"/>
      <c r="AM64" s="131"/>
      <c r="AN64" s="131"/>
    </row>
    <row r="65" spans="1:40">
      <c r="A65" s="131"/>
      <c r="B65" s="131"/>
      <c r="C65" s="131"/>
      <c r="D65" s="131"/>
      <c r="E65" s="131"/>
      <c r="G65" s="131"/>
      <c r="H65" s="131"/>
      <c r="I65" s="131"/>
      <c r="J65" s="131"/>
      <c r="K65" s="131"/>
      <c r="L65" s="131"/>
      <c r="M65" s="131"/>
      <c r="N65" s="131"/>
      <c r="O65" s="131"/>
      <c r="P65" s="131"/>
      <c r="Q65" s="131"/>
      <c r="R65" s="131"/>
      <c r="S65" s="131"/>
      <c r="T65" s="131"/>
      <c r="U65" s="131"/>
      <c r="V65" s="131"/>
      <c r="W65" s="131"/>
      <c r="X65" s="131"/>
      <c r="Y65" s="131"/>
      <c r="Z65" s="131"/>
      <c r="AA65" s="131"/>
      <c r="AB65" s="131"/>
      <c r="AC65" s="131"/>
      <c r="AD65" s="131"/>
      <c r="AE65" s="131"/>
      <c r="AF65" s="131"/>
      <c r="AG65" s="131"/>
      <c r="AH65" s="131"/>
      <c r="AI65" s="131"/>
      <c r="AJ65" s="131"/>
      <c r="AK65" s="131"/>
      <c r="AL65" s="131"/>
      <c r="AM65" s="131"/>
      <c r="AN65" s="131"/>
    </row>
    <row r="66" spans="1:40">
      <c r="A66" s="131"/>
      <c r="B66" s="131"/>
      <c r="C66" s="131"/>
      <c r="D66" s="131"/>
      <c r="E66" s="131"/>
      <c r="G66" s="131"/>
      <c r="H66" s="131"/>
      <c r="I66" s="131"/>
      <c r="J66" s="131"/>
      <c r="K66" s="131"/>
      <c r="L66" s="131"/>
      <c r="M66" s="131"/>
      <c r="N66" s="131"/>
      <c r="O66" s="131"/>
      <c r="P66" s="131"/>
      <c r="Q66" s="131"/>
      <c r="R66" s="131"/>
      <c r="S66" s="131"/>
      <c r="T66" s="131"/>
      <c r="U66" s="131"/>
      <c r="V66" s="131"/>
      <c r="W66" s="131"/>
      <c r="X66" s="131"/>
      <c r="Y66" s="131"/>
      <c r="Z66" s="131"/>
      <c r="AA66" s="131"/>
      <c r="AB66" s="131"/>
      <c r="AC66" s="131"/>
      <c r="AD66" s="131"/>
      <c r="AE66" s="131"/>
      <c r="AF66" s="131"/>
      <c r="AG66" s="131"/>
      <c r="AH66" s="131"/>
      <c r="AI66" s="131"/>
      <c r="AJ66" s="131"/>
      <c r="AK66" s="131"/>
      <c r="AL66" s="131"/>
      <c r="AM66" s="131"/>
      <c r="AN66" s="131"/>
    </row>
    <row r="67" spans="1:40">
      <c r="A67" s="131"/>
      <c r="B67" s="131"/>
      <c r="C67" s="131"/>
      <c r="D67" s="131"/>
      <c r="E67" s="131"/>
      <c r="G67" s="131"/>
      <c r="H67" s="131"/>
      <c r="I67" s="131"/>
      <c r="J67" s="131"/>
      <c r="K67" s="131"/>
      <c r="L67" s="131"/>
      <c r="M67" s="131"/>
      <c r="N67" s="131"/>
      <c r="O67" s="131"/>
      <c r="P67" s="131"/>
      <c r="Q67" s="131"/>
      <c r="R67" s="131"/>
      <c r="S67" s="131"/>
      <c r="T67" s="131"/>
      <c r="U67" s="131"/>
      <c r="V67" s="131"/>
      <c r="W67" s="131"/>
      <c r="X67" s="131"/>
      <c r="Y67" s="131"/>
      <c r="Z67" s="131"/>
      <c r="AA67" s="131"/>
      <c r="AB67" s="131"/>
      <c r="AC67" s="131"/>
      <c r="AD67" s="131"/>
      <c r="AE67" s="131"/>
      <c r="AF67" s="131"/>
      <c r="AG67" s="131"/>
      <c r="AH67" s="131"/>
      <c r="AI67" s="131"/>
      <c r="AJ67" s="131"/>
      <c r="AK67" s="131"/>
      <c r="AL67" s="131"/>
      <c r="AM67" s="131"/>
      <c r="AN67" s="131"/>
    </row>
    <row r="68" spans="1:40">
      <c r="A68" s="131"/>
      <c r="B68" s="131"/>
      <c r="C68" s="131"/>
      <c r="D68" s="131"/>
      <c r="E68" s="131"/>
      <c r="G68" s="131"/>
      <c r="H68" s="131"/>
      <c r="I68" s="131"/>
      <c r="J68" s="131"/>
      <c r="K68" s="131"/>
      <c r="L68" s="131"/>
      <c r="M68" s="131"/>
      <c r="N68" s="131"/>
      <c r="O68" s="131"/>
      <c r="P68" s="131"/>
      <c r="Q68" s="131"/>
      <c r="R68" s="131"/>
      <c r="S68" s="131"/>
      <c r="T68" s="131"/>
      <c r="U68" s="131"/>
      <c r="V68" s="131"/>
      <c r="W68" s="131"/>
      <c r="X68" s="131"/>
      <c r="Y68" s="131"/>
      <c r="Z68" s="131"/>
      <c r="AA68" s="131"/>
      <c r="AB68" s="131"/>
      <c r="AC68" s="131"/>
      <c r="AD68" s="131"/>
      <c r="AE68" s="131"/>
      <c r="AF68" s="131"/>
      <c r="AG68" s="131"/>
      <c r="AH68" s="131"/>
      <c r="AI68" s="131"/>
      <c r="AJ68" s="131"/>
      <c r="AK68" s="131"/>
      <c r="AL68" s="131"/>
      <c r="AM68" s="131"/>
      <c r="AN68" s="131"/>
    </row>
    <row r="69" spans="1:40">
      <c r="A69" s="131"/>
      <c r="B69" s="131"/>
      <c r="C69" s="131"/>
      <c r="D69" s="131"/>
      <c r="E69" s="131"/>
      <c r="G69" s="131"/>
      <c r="H69" s="131"/>
      <c r="I69" s="131"/>
      <c r="J69" s="131"/>
      <c r="K69" s="131"/>
      <c r="L69" s="131"/>
      <c r="M69" s="131"/>
      <c r="N69" s="131"/>
      <c r="O69" s="131"/>
      <c r="P69" s="131"/>
      <c r="Q69" s="131"/>
      <c r="R69" s="131"/>
      <c r="S69" s="131"/>
      <c r="T69" s="131"/>
      <c r="U69" s="131"/>
      <c r="V69" s="131"/>
      <c r="W69" s="131"/>
      <c r="X69" s="131"/>
      <c r="Y69" s="131"/>
      <c r="Z69" s="131"/>
      <c r="AA69" s="131"/>
      <c r="AB69" s="131"/>
      <c r="AC69" s="131"/>
      <c r="AD69" s="131"/>
      <c r="AE69" s="131"/>
      <c r="AF69" s="131"/>
      <c r="AG69" s="131"/>
      <c r="AH69" s="131"/>
      <c r="AI69" s="131"/>
      <c r="AJ69" s="131"/>
      <c r="AK69" s="131"/>
      <c r="AL69" s="131"/>
      <c r="AM69" s="131"/>
      <c r="AN69" s="131"/>
    </row>
    <row r="70" spans="1:40">
      <c r="A70" s="131"/>
      <c r="B70" s="131"/>
      <c r="C70" s="131"/>
      <c r="D70" s="131"/>
      <c r="E70" s="131"/>
      <c r="G70" s="131"/>
      <c r="H70" s="131"/>
      <c r="I70" s="131"/>
      <c r="J70" s="131"/>
      <c r="K70" s="131"/>
      <c r="L70" s="131"/>
      <c r="M70" s="131"/>
      <c r="N70" s="131"/>
      <c r="O70" s="131"/>
      <c r="P70" s="131"/>
      <c r="Q70" s="131"/>
      <c r="R70" s="131"/>
      <c r="S70" s="131"/>
      <c r="T70" s="131"/>
      <c r="U70" s="131"/>
      <c r="V70" s="131"/>
      <c r="W70" s="131"/>
      <c r="X70" s="131"/>
      <c r="Y70" s="131"/>
      <c r="Z70" s="131"/>
      <c r="AA70" s="131"/>
      <c r="AB70" s="131"/>
      <c r="AC70" s="131"/>
      <c r="AD70" s="131"/>
      <c r="AE70" s="131"/>
      <c r="AF70" s="131"/>
      <c r="AG70" s="131"/>
      <c r="AH70" s="131"/>
      <c r="AI70" s="131"/>
      <c r="AJ70" s="131"/>
      <c r="AK70" s="131"/>
      <c r="AL70" s="131"/>
      <c r="AM70" s="131"/>
      <c r="AN70" s="131"/>
    </row>
    <row r="71" spans="1:40">
      <c r="A71" s="131"/>
      <c r="B71" s="131"/>
      <c r="C71" s="131"/>
      <c r="D71" s="131"/>
      <c r="E71" s="131"/>
      <c r="G71" s="131"/>
      <c r="H71" s="131"/>
      <c r="I71" s="131"/>
      <c r="J71" s="131"/>
      <c r="K71" s="131"/>
      <c r="L71" s="131"/>
      <c r="M71" s="131"/>
      <c r="N71" s="131"/>
      <c r="O71" s="131"/>
      <c r="P71" s="131"/>
      <c r="Q71" s="131"/>
      <c r="R71" s="131"/>
      <c r="S71" s="131"/>
      <c r="T71" s="131"/>
      <c r="U71" s="131"/>
      <c r="V71" s="131"/>
      <c r="W71" s="131"/>
      <c r="X71" s="131"/>
      <c r="Y71" s="131"/>
      <c r="Z71" s="131"/>
      <c r="AA71" s="131"/>
      <c r="AB71" s="131"/>
      <c r="AC71" s="131"/>
      <c r="AD71" s="131"/>
      <c r="AE71" s="131"/>
      <c r="AF71" s="131"/>
      <c r="AG71" s="131"/>
      <c r="AH71" s="131"/>
      <c r="AI71" s="131"/>
      <c r="AJ71" s="131"/>
      <c r="AK71" s="131"/>
      <c r="AL71" s="131"/>
      <c r="AM71" s="131"/>
      <c r="AN71" s="131"/>
    </row>
    <row r="72" spans="1:40">
      <c r="A72" s="131"/>
      <c r="B72" s="131"/>
      <c r="C72" s="131"/>
      <c r="D72" s="131"/>
      <c r="E72" s="131"/>
      <c r="G72" s="131"/>
      <c r="H72" s="131"/>
      <c r="I72" s="131"/>
      <c r="J72" s="131"/>
      <c r="K72" s="131"/>
      <c r="L72" s="131"/>
      <c r="M72" s="131"/>
      <c r="N72" s="131"/>
      <c r="O72" s="131"/>
      <c r="P72" s="131"/>
      <c r="Q72" s="131"/>
      <c r="R72" s="131"/>
      <c r="S72" s="131"/>
      <c r="T72" s="131"/>
      <c r="U72" s="131"/>
      <c r="V72" s="131"/>
      <c r="W72" s="131"/>
      <c r="X72" s="131"/>
      <c r="Y72" s="131"/>
      <c r="Z72" s="131"/>
      <c r="AA72" s="131"/>
      <c r="AB72" s="131"/>
      <c r="AC72" s="131"/>
      <c r="AD72" s="131"/>
      <c r="AE72" s="131"/>
      <c r="AF72" s="131"/>
      <c r="AG72" s="131"/>
      <c r="AH72" s="131"/>
      <c r="AI72" s="131"/>
      <c r="AJ72" s="131"/>
      <c r="AK72" s="131"/>
      <c r="AL72" s="131"/>
      <c r="AM72" s="131"/>
      <c r="AN72" s="131"/>
    </row>
    <row r="73" spans="1:40">
      <c r="A73" s="131"/>
      <c r="B73" s="131"/>
      <c r="C73" s="131"/>
      <c r="D73" s="131"/>
      <c r="E73" s="131"/>
      <c r="G73" s="131"/>
      <c r="H73" s="131"/>
      <c r="I73" s="131"/>
      <c r="J73" s="131"/>
      <c r="K73" s="131"/>
      <c r="L73" s="131"/>
      <c r="M73" s="131"/>
      <c r="N73" s="131"/>
      <c r="O73" s="131"/>
      <c r="P73" s="131"/>
      <c r="Q73" s="131"/>
      <c r="R73" s="131"/>
      <c r="S73" s="131"/>
      <c r="T73" s="131"/>
      <c r="U73" s="131"/>
      <c r="V73" s="131"/>
      <c r="W73" s="131"/>
      <c r="X73" s="131"/>
      <c r="Y73" s="131"/>
      <c r="Z73" s="131"/>
      <c r="AA73" s="131"/>
      <c r="AB73" s="131"/>
      <c r="AC73" s="131"/>
      <c r="AD73" s="131"/>
      <c r="AE73" s="131"/>
      <c r="AF73" s="131"/>
      <c r="AG73" s="131"/>
      <c r="AH73" s="131"/>
      <c r="AI73" s="131"/>
      <c r="AJ73" s="131"/>
      <c r="AK73" s="131"/>
      <c r="AL73" s="131"/>
      <c r="AM73" s="131"/>
      <c r="AN73" s="131"/>
    </row>
    <row r="74" spans="1:40">
      <c r="A74" s="131"/>
      <c r="B74" s="131"/>
      <c r="C74" s="131"/>
      <c r="D74" s="131"/>
      <c r="E74" s="131"/>
      <c r="G74" s="131"/>
      <c r="H74" s="131"/>
      <c r="I74" s="131"/>
      <c r="J74" s="131"/>
      <c r="K74" s="131"/>
      <c r="L74" s="131"/>
      <c r="M74" s="131"/>
      <c r="N74" s="131"/>
      <c r="O74" s="131"/>
      <c r="P74" s="131"/>
      <c r="Q74" s="131"/>
      <c r="R74" s="131"/>
      <c r="S74" s="131"/>
      <c r="T74" s="131"/>
      <c r="U74" s="131"/>
      <c r="V74" s="131"/>
      <c r="W74" s="131"/>
      <c r="X74" s="131"/>
      <c r="Y74" s="131"/>
      <c r="Z74" s="131"/>
      <c r="AA74" s="131"/>
      <c r="AB74" s="131"/>
      <c r="AC74" s="131"/>
      <c r="AD74" s="131"/>
      <c r="AE74" s="131"/>
      <c r="AF74" s="131"/>
      <c r="AG74" s="131"/>
      <c r="AH74" s="131"/>
      <c r="AI74" s="131"/>
      <c r="AJ74" s="131"/>
      <c r="AK74" s="131"/>
      <c r="AL74" s="131"/>
      <c r="AM74" s="131"/>
      <c r="AN74" s="131"/>
    </row>
    <row r="75" spans="1:40">
      <c r="A75" s="131"/>
      <c r="B75" s="131"/>
      <c r="C75" s="131"/>
      <c r="D75" s="131"/>
      <c r="E75" s="131"/>
      <c r="G75" s="131"/>
      <c r="H75" s="131"/>
      <c r="I75" s="131"/>
      <c r="J75" s="131"/>
      <c r="K75" s="131"/>
      <c r="L75" s="131"/>
      <c r="M75" s="131"/>
      <c r="N75" s="131"/>
      <c r="O75" s="131"/>
      <c r="P75" s="131"/>
      <c r="Q75" s="131"/>
      <c r="R75" s="131"/>
      <c r="S75" s="131"/>
      <c r="T75" s="131"/>
      <c r="U75" s="131"/>
      <c r="V75" s="131"/>
      <c r="W75" s="131"/>
      <c r="X75" s="131"/>
      <c r="Y75" s="131"/>
      <c r="Z75" s="131"/>
      <c r="AA75" s="131"/>
      <c r="AB75" s="131"/>
      <c r="AC75" s="131"/>
      <c r="AD75" s="131"/>
      <c r="AE75" s="131"/>
      <c r="AF75" s="131"/>
      <c r="AG75" s="131"/>
      <c r="AH75" s="131"/>
      <c r="AI75" s="131"/>
      <c r="AJ75" s="131"/>
      <c r="AK75" s="131"/>
      <c r="AL75" s="131"/>
      <c r="AM75" s="131"/>
      <c r="AN75" s="131"/>
    </row>
    <row r="76" spans="1:40">
      <c r="A76" s="131"/>
      <c r="B76" s="131"/>
      <c r="C76" s="131"/>
      <c r="D76" s="131"/>
      <c r="E76" s="131"/>
      <c r="G76" s="131"/>
      <c r="H76" s="131"/>
      <c r="I76" s="131"/>
      <c r="J76" s="131"/>
      <c r="K76" s="131"/>
      <c r="L76" s="131"/>
      <c r="M76" s="131"/>
      <c r="N76" s="131"/>
      <c r="O76" s="131"/>
      <c r="P76" s="131"/>
      <c r="Q76" s="131"/>
      <c r="R76" s="131"/>
      <c r="S76" s="131"/>
      <c r="T76" s="131"/>
      <c r="U76" s="131"/>
      <c r="V76" s="131"/>
      <c r="W76" s="131"/>
      <c r="X76" s="131"/>
      <c r="Y76" s="131"/>
      <c r="Z76" s="131"/>
      <c r="AA76" s="131"/>
      <c r="AB76" s="131"/>
      <c r="AC76" s="131"/>
      <c r="AD76" s="131"/>
      <c r="AE76" s="131"/>
      <c r="AF76" s="131"/>
      <c r="AG76" s="131"/>
      <c r="AH76" s="131"/>
      <c r="AI76" s="131"/>
      <c r="AJ76" s="131"/>
      <c r="AK76" s="131"/>
      <c r="AL76" s="131"/>
      <c r="AM76" s="131"/>
      <c r="AN76" s="131"/>
    </row>
    <row r="77" spans="1:40">
      <c r="A77" s="131"/>
      <c r="B77" s="131"/>
      <c r="C77" s="131"/>
      <c r="D77" s="131"/>
      <c r="E77" s="131"/>
      <c r="G77" s="131"/>
      <c r="H77" s="131"/>
      <c r="I77" s="131"/>
      <c r="J77" s="131"/>
      <c r="K77" s="131"/>
      <c r="L77" s="131"/>
      <c r="M77" s="131"/>
      <c r="N77" s="131"/>
      <c r="O77" s="131"/>
      <c r="P77" s="131"/>
      <c r="Q77" s="131"/>
      <c r="R77" s="131"/>
      <c r="S77" s="131"/>
      <c r="T77" s="131"/>
      <c r="U77" s="131"/>
      <c r="V77" s="131"/>
      <c r="W77" s="131"/>
      <c r="X77" s="131"/>
      <c r="Y77" s="131"/>
      <c r="Z77" s="131"/>
      <c r="AA77" s="131"/>
      <c r="AB77" s="131"/>
      <c r="AC77" s="131"/>
      <c r="AD77" s="131"/>
      <c r="AE77" s="131"/>
      <c r="AF77" s="131"/>
      <c r="AG77" s="131"/>
      <c r="AH77" s="131"/>
      <c r="AI77" s="131"/>
      <c r="AJ77" s="131"/>
      <c r="AK77" s="131"/>
      <c r="AL77" s="131"/>
      <c r="AM77" s="131"/>
      <c r="AN77" s="131"/>
    </row>
    <row r="78" spans="1:40">
      <c r="A78" s="131"/>
      <c r="B78" s="131"/>
      <c r="C78" s="131"/>
      <c r="D78" s="131"/>
      <c r="E78" s="131"/>
      <c r="G78" s="131"/>
      <c r="H78" s="131"/>
      <c r="I78" s="131"/>
      <c r="J78" s="131"/>
      <c r="K78" s="131"/>
      <c r="L78" s="131"/>
      <c r="M78" s="131"/>
      <c r="N78" s="131"/>
      <c r="O78" s="131"/>
      <c r="P78" s="131"/>
      <c r="Q78" s="131"/>
      <c r="R78" s="131"/>
      <c r="S78" s="131"/>
      <c r="T78" s="131"/>
      <c r="U78" s="131"/>
      <c r="V78" s="131"/>
      <c r="W78" s="131"/>
      <c r="X78" s="131"/>
      <c r="Y78" s="131"/>
      <c r="Z78" s="131"/>
      <c r="AA78" s="131"/>
      <c r="AB78" s="131"/>
      <c r="AC78" s="131"/>
      <c r="AD78" s="131"/>
      <c r="AE78" s="131"/>
      <c r="AF78" s="131"/>
      <c r="AG78" s="131"/>
      <c r="AH78" s="131"/>
      <c r="AI78" s="131"/>
      <c r="AJ78" s="131"/>
      <c r="AK78" s="131"/>
      <c r="AL78" s="131"/>
      <c r="AM78" s="131"/>
      <c r="AN78" s="131"/>
    </row>
    <row r="79" spans="1:40">
      <c r="A79" s="131"/>
      <c r="B79" s="131"/>
      <c r="C79" s="131"/>
      <c r="D79" s="131"/>
      <c r="E79" s="131"/>
      <c r="G79" s="131"/>
      <c r="H79" s="131"/>
      <c r="I79" s="131"/>
      <c r="J79" s="131"/>
      <c r="K79" s="131"/>
      <c r="L79" s="131"/>
      <c r="M79" s="131"/>
      <c r="N79" s="131"/>
      <c r="O79" s="131"/>
      <c r="P79" s="131"/>
      <c r="Q79" s="131"/>
      <c r="R79" s="131"/>
      <c r="S79" s="131"/>
      <c r="T79" s="131"/>
      <c r="U79" s="131"/>
      <c r="V79" s="131"/>
      <c r="W79" s="131"/>
      <c r="X79" s="131"/>
      <c r="Y79" s="131"/>
      <c r="Z79" s="131"/>
      <c r="AA79" s="131"/>
      <c r="AB79" s="131"/>
      <c r="AC79" s="131"/>
      <c r="AD79" s="131"/>
      <c r="AE79" s="131"/>
      <c r="AF79" s="131"/>
      <c r="AG79" s="131"/>
      <c r="AH79" s="131"/>
      <c r="AI79" s="131"/>
      <c r="AJ79" s="131"/>
      <c r="AK79" s="131"/>
      <c r="AL79" s="131"/>
      <c r="AM79" s="131"/>
      <c r="AN79" s="131"/>
    </row>
    <row r="80" spans="1:40">
      <c r="A80" s="131"/>
      <c r="B80" s="131"/>
      <c r="C80" s="131"/>
      <c r="D80" s="131"/>
      <c r="E80" s="131"/>
      <c r="G80" s="131"/>
      <c r="H80" s="131"/>
      <c r="I80" s="131"/>
      <c r="J80" s="131"/>
      <c r="K80" s="131"/>
      <c r="L80" s="131"/>
      <c r="M80" s="131"/>
      <c r="N80" s="131"/>
      <c r="O80" s="131"/>
      <c r="P80" s="131"/>
      <c r="Q80" s="131"/>
      <c r="R80" s="131"/>
      <c r="S80" s="131"/>
      <c r="T80" s="131"/>
      <c r="U80" s="131"/>
      <c r="V80" s="131"/>
      <c r="W80" s="131"/>
      <c r="X80" s="131"/>
      <c r="Y80" s="131"/>
      <c r="Z80" s="131"/>
      <c r="AA80" s="131"/>
      <c r="AB80" s="131"/>
      <c r="AC80" s="131"/>
      <c r="AD80" s="131"/>
      <c r="AE80" s="131"/>
      <c r="AF80" s="131"/>
      <c r="AG80" s="131"/>
      <c r="AH80" s="131"/>
      <c r="AI80" s="131"/>
      <c r="AJ80" s="131"/>
      <c r="AK80" s="131"/>
      <c r="AL80" s="131"/>
      <c r="AM80" s="131"/>
      <c r="AN80" s="131"/>
    </row>
    <row r="81" spans="1:40">
      <c r="A81" s="131"/>
      <c r="B81" s="131"/>
      <c r="C81" s="131"/>
      <c r="D81" s="131"/>
      <c r="E81" s="131"/>
      <c r="G81" s="131"/>
      <c r="H81" s="131"/>
      <c r="I81" s="131"/>
      <c r="J81" s="131"/>
      <c r="K81" s="131"/>
      <c r="L81" s="131"/>
      <c r="M81" s="131"/>
      <c r="N81" s="131"/>
      <c r="O81" s="131"/>
      <c r="P81" s="131"/>
      <c r="Q81" s="131"/>
      <c r="R81" s="131"/>
      <c r="S81" s="131"/>
      <c r="T81" s="131"/>
      <c r="U81" s="131"/>
      <c r="V81" s="131"/>
      <c r="W81" s="131"/>
      <c r="X81" s="131"/>
      <c r="Y81" s="131"/>
      <c r="Z81" s="131"/>
      <c r="AA81" s="131"/>
      <c r="AB81" s="131"/>
      <c r="AC81" s="131"/>
      <c r="AD81" s="131"/>
      <c r="AE81" s="131"/>
      <c r="AF81" s="131"/>
      <c r="AG81" s="131"/>
      <c r="AH81" s="131"/>
      <c r="AI81" s="131"/>
      <c r="AJ81" s="131"/>
      <c r="AK81" s="131"/>
      <c r="AL81" s="131"/>
      <c r="AM81" s="131"/>
      <c r="AN81" s="131"/>
    </row>
    <row r="82" spans="1:40">
      <c r="A82" s="131"/>
      <c r="B82" s="131"/>
      <c r="C82" s="131"/>
      <c r="D82" s="131"/>
      <c r="E82" s="131"/>
      <c r="G82" s="131"/>
      <c r="H82" s="131"/>
      <c r="I82" s="131"/>
      <c r="J82" s="131"/>
      <c r="K82" s="131"/>
      <c r="L82" s="131"/>
      <c r="M82" s="131"/>
      <c r="N82" s="131"/>
      <c r="O82" s="131"/>
      <c r="P82" s="131"/>
      <c r="Q82" s="131"/>
      <c r="R82" s="131"/>
      <c r="S82" s="131"/>
      <c r="T82" s="131"/>
      <c r="U82" s="131"/>
      <c r="V82" s="131"/>
      <c r="W82" s="131"/>
      <c r="X82" s="131"/>
      <c r="Y82" s="131"/>
      <c r="Z82" s="131"/>
      <c r="AA82" s="131"/>
      <c r="AB82" s="131"/>
      <c r="AC82" s="131"/>
      <c r="AD82" s="131"/>
      <c r="AE82" s="131"/>
      <c r="AF82" s="131"/>
      <c r="AG82" s="131"/>
      <c r="AH82" s="131"/>
      <c r="AI82" s="131"/>
      <c r="AJ82" s="131"/>
      <c r="AK82" s="131"/>
      <c r="AL82" s="131"/>
      <c r="AM82" s="131"/>
      <c r="AN82" s="131"/>
    </row>
    <row r="83" spans="1:40">
      <c r="A83" s="131"/>
      <c r="B83" s="131"/>
      <c r="C83" s="131"/>
      <c r="D83" s="131"/>
      <c r="E83" s="131"/>
      <c r="G83" s="131"/>
      <c r="H83" s="131"/>
      <c r="I83" s="131"/>
      <c r="J83" s="131"/>
      <c r="K83" s="131"/>
      <c r="L83" s="131"/>
      <c r="M83" s="131"/>
      <c r="N83" s="131"/>
      <c r="O83" s="131"/>
      <c r="P83" s="131"/>
      <c r="Q83" s="131"/>
      <c r="R83" s="131"/>
      <c r="S83" s="131"/>
      <c r="T83" s="131"/>
      <c r="U83" s="131"/>
      <c r="V83" s="131"/>
      <c r="W83" s="131"/>
      <c r="X83" s="131"/>
      <c r="Y83" s="131"/>
      <c r="Z83" s="131"/>
      <c r="AA83" s="131"/>
      <c r="AB83" s="131"/>
      <c r="AC83" s="131"/>
      <c r="AD83" s="131"/>
      <c r="AE83" s="131"/>
      <c r="AF83" s="131"/>
      <c r="AG83" s="131"/>
      <c r="AH83" s="131"/>
      <c r="AI83" s="131"/>
      <c r="AJ83" s="131"/>
      <c r="AK83" s="131"/>
      <c r="AL83" s="131"/>
      <c r="AM83" s="131"/>
      <c r="AN83" s="131"/>
    </row>
    <row r="84" spans="1:40">
      <c r="A84" s="131"/>
      <c r="B84" s="131"/>
      <c r="C84" s="131"/>
      <c r="D84" s="131"/>
      <c r="E84" s="131"/>
      <c r="G84" s="131"/>
      <c r="H84" s="131"/>
      <c r="I84" s="131"/>
      <c r="J84" s="131"/>
      <c r="K84" s="131"/>
      <c r="L84" s="131"/>
      <c r="M84" s="131"/>
      <c r="N84" s="131"/>
      <c r="O84" s="131"/>
      <c r="P84" s="131"/>
      <c r="Q84" s="131"/>
      <c r="R84" s="131"/>
      <c r="S84" s="131"/>
      <c r="T84" s="131"/>
      <c r="U84" s="131"/>
      <c r="V84" s="131"/>
      <c r="W84" s="131"/>
      <c r="X84" s="131"/>
      <c r="Y84" s="131"/>
      <c r="Z84" s="131"/>
      <c r="AA84" s="131"/>
      <c r="AB84" s="131"/>
      <c r="AC84" s="131"/>
      <c r="AD84" s="131"/>
      <c r="AE84" s="131"/>
      <c r="AF84" s="131"/>
      <c r="AG84" s="131"/>
      <c r="AH84" s="131"/>
      <c r="AI84" s="131"/>
      <c r="AJ84" s="131"/>
      <c r="AK84" s="131"/>
      <c r="AL84" s="131"/>
      <c r="AM84" s="131"/>
      <c r="AN84" s="131"/>
    </row>
    <row r="85" spans="1:40">
      <c r="A85" s="131"/>
      <c r="B85" s="131"/>
      <c r="C85" s="131"/>
      <c r="D85" s="131"/>
      <c r="E85" s="131"/>
      <c r="G85" s="131"/>
      <c r="H85" s="131"/>
      <c r="I85" s="131"/>
      <c r="J85" s="131"/>
      <c r="K85" s="131"/>
      <c r="L85" s="131"/>
      <c r="M85" s="131"/>
      <c r="N85" s="131"/>
      <c r="O85" s="131"/>
      <c r="P85" s="131"/>
      <c r="Q85" s="131"/>
      <c r="R85" s="131"/>
      <c r="S85" s="131"/>
      <c r="T85" s="131"/>
      <c r="U85" s="131"/>
      <c r="V85" s="131"/>
      <c r="W85" s="131"/>
      <c r="X85" s="131"/>
      <c r="Y85" s="131"/>
      <c r="Z85" s="131"/>
      <c r="AA85" s="131"/>
      <c r="AB85" s="131"/>
      <c r="AC85" s="131"/>
      <c r="AD85" s="131"/>
      <c r="AE85" s="131"/>
      <c r="AF85" s="131"/>
      <c r="AG85" s="131"/>
      <c r="AH85" s="131"/>
      <c r="AI85" s="131"/>
      <c r="AJ85" s="131"/>
      <c r="AK85" s="131"/>
      <c r="AL85" s="131"/>
      <c r="AM85" s="131"/>
      <c r="AN85" s="131"/>
    </row>
    <row r="86" spans="1:40">
      <c r="A86" s="131"/>
      <c r="B86" s="131"/>
      <c r="C86" s="131"/>
      <c r="D86" s="131"/>
      <c r="E86" s="131"/>
      <c r="G86" s="131"/>
      <c r="H86" s="131"/>
      <c r="I86" s="131"/>
      <c r="J86" s="131"/>
      <c r="K86" s="131"/>
      <c r="L86" s="131"/>
      <c r="M86" s="131"/>
      <c r="N86" s="131"/>
      <c r="O86" s="131"/>
      <c r="P86" s="131"/>
      <c r="Q86" s="131"/>
      <c r="R86" s="131"/>
      <c r="S86" s="131"/>
      <c r="T86" s="131"/>
      <c r="U86" s="131"/>
      <c r="V86" s="131"/>
      <c r="W86" s="131"/>
      <c r="X86" s="131"/>
      <c r="Y86" s="131"/>
      <c r="Z86" s="131"/>
      <c r="AA86" s="131"/>
      <c r="AB86" s="131"/>
      <c r="AC86" s="131"/>
      <c r="AD86" s="131"/>
      <c r="AE86" s="131"/>
      <c r="AF86" s="131"/>
      <c r="AG86" s="131"/>
      <c r="AH86" s="131"/>
      <c r="AI86" s="131"/>
      <c r="AJ86" s="131"/>
      <c r="AK86" s="131"/>
      <c r="AL86" s="131"/>
      <c r="AM86" s="131"/>
      <c r="AN86" s="131"/>
    </row>
    <row r="87" spans="1:40">
      <c r="A87" s="131"/>
      <c r="B87" s="131"/>
      <c r="C87" s="131"/>
      <c r="D87" s="131"/>
      <c r="E87" s="131"/>
      <c r="G87" s="131"/>
      <c r="H87" s="131"/>
      <c r="I87" s="131"/>
      <c r="J87" s="131"/>
      <c r="K87" s="131"/>
      <c r="L87" s="131"/>
      <c r="M87" s="131"/>
      <c r="N87" s="131"/>
      <c r="O87" s="131"/>
      <c r="P87" s="131"/>
      <c r="Q87" s="131"/>
      <c r="R87" s="131"/>
      <c r="S87" s="131"/>
      <c r="T87" s="131"/>
      <c r="U87" s="131"/>
      <c r="V87" s="131"/>
      <c r="W87" s="131"/>
      <c r="X87" s="131"/>
      <c r="Y87" s="131"/>
      <c r="Z87" s="131"/>
      <c r="AA87" s="131"/>
      <c r="AB87" s="131"/>
      <c r="AC87" s="131"/>
      <c r="AD87" s="131"/>
      <c r="AE87" s="131"/>
      <c r="AF87" s="131"/>
      <c r="AG87" s="131"/>
      <c r="AH87" s="131"/>
      <c r="AI87" s="131"/>
      <c r="AJ87" s="131"/>
      <c r="AK87" s="131"/>
      <c r="AL87" s="131"/>
      <c r="AM87" s="131"/>
      <c r="AN87" s="131"/>
    </row>
    <row r="88" spans="1:40">
      <c r="A88" s="131"/>
      <c r="B88" s="131"/>
      <c r="C88" s="131"/>
      <c r="D88" s="131"/>
      <c r="E88" s="131"/>
      <c r="G88" s="131"/>
      <c r="H88" s="131"/>
      <c r="I88" s="131"/>
      <c r="J88" s="131"/>
      <c r="K88" s="131"/>
      <c r="L88" s="131"/>
      <c r="M88" s="131"/>
      <c r="N88" s="131"/>
      <c r="O88" s="131"/>
      <c r="P88" s="131"/>
      <c r="Q88" s="131"/>
      <c r="R88" s="131"/>
      <c r="S88" s="131"/>
      <c r="T88" s="131"/>
      <c r="U88" s="131"/>
      <c r="V88" s="131"/>
      <c r="W88" s="131"/>
      <c r="X88" s="131"/>
      <c r="Y88" s="131"/>
      <c r="Z88" s="131"/>
      <c r="AA88" s="131"/>
      <c r="AB88" s="131"/>
      <c r="AC88" s="131"/>
      <c r="AD88" s="131"/>
      <c r="AE88" s="131"/>
      <c r="AF88" s="131"/>
      <c r="AG88" s="131"/>
      <c r="AH88" s="131"/>
      <c r="AI88" s="131"/>
      <c r="AJ88" s="131"/>
      <c r="AK88" s="131"/>
      <c r="AL88" s="131"/>
      <c r="AM88" s="131"/>
      <c r="AN88" s="131"/>
    </row>
    <row r="89" spans="1:40">
      <c r="A89" s="131"/>
      <c r="B89" s="131"/>
      <c r="C89" s="131"/>
      <c r="D89" s="131"/>
      <c r="E89" s="131"/>
      <c r="G89" s="131"/>
      <c r="H89" s="131"/>
      <c r="I89" s="131"/>
      <c r="J89" s="131"/>
      <c r="K89" s="131"/>
      <c r="L89" s="131"/>
      <c r="M89" s="131"/>
      <c r="N89" s="131"/>
      <c r="O89" s="131"/>
      <c r="P89" s="131"/>
      <c r="Q89" s="131"/>
      <c r="R89" s="131"/>
      <c r="S89" s="131"/>
      <c r="T89" s="131"/>
      <c r="U89" s="131"/>
      <c r="V89" s="131"/>
      <c r="W89" s="131"/>
      <c r="X89" s="131"/>
      <c r="Y89" s="131"/>
      <c r="Z89" s="131"/>
      <c r="AA89" s="131"/>
      <c r="AB89" s="131"/>
      <c r="AC89" s="131"/>
      <c r="AD89" s="131"/>
      <c r="AE89" s="131"/>
      <c r="AF89" s="131"/>
      <c r="AG89" s="131"/>
      <c r="AH89" s="131"/>
      <c r="AI89" s="131"/>
      <c r="AJ89" s="131"/>
      <c r="AK89" s="131"/>
      <c r="AL89" s="131"/>
      <c r="AM89" s="131"/>
      <c r="AN89" s="131"/>
    </row>
    <row r="90" spans="1:40">
      <c r="A90" s="131"/>
      <c r="B90" s="131"/>
      <c r="C90" s="131"/>
      <c r="D90" s="131"/>
      <c r="E90" s="131"/>
      <c r="G90" s="131"/>
      <c r="H90" s="131"/>
      <c r="I90" s="131"/>
      <c r="J90" s="131"/>
      <c r="K90" s="131"/>
      <c r="L90" s="131"/>
      <c r="M90" s="131"/>
      <c r="N90" s="131"/>
      <c r="O90" s="131"/>
      <c r="P90" s="131"/>
      <c r="Q90" s="131"/>
      <c r="R90" s="131"/>
      <c r="S90" s="131"/>
      <c r="T90" s="131"/>
      <c r="U90" s="131"/>
      <c r="V90" s="131"/>
      <c r="W90" s="131"/>
      <c r="X90" s="131"/>
      <c r="Y90" s="131"/>
      <c r="Z90" s="131"/>
      <c r="AA90" s="131"/>
      <c r="AB90" s="131"/>
      <c r="AC90" s="131"/>
      <c r="AD90" s="131"/>
      <c r="AE90" s="131"/>
      <c r="AF90" s="131"/>
      <c r="AG90" s="131"/>
      <c r="AH90" s="131"/>
      <c r="AI90" s="131"/>
      <c r="AJ90" s="131"/>
      <c r="AK90" s="131"/>
      <c r="AL90" s="131"/>
      <c r="AM90" s="131"/>
      <c r="AN90" s="131"/>
    </row>
    <row r="91" spans="1:40">
      <c r="A91" s="131"/>
      <c r="B91" s="131"/>
      <c r="C91" s="131"/>
      <c r="D91" s="131"/>
      <c r="E91" s="131"/>
      <c r="G91" s="131"/>
      <c r="H91" s="131"/>
      <c r="I91" s="131"/>
      <c r="J91" s="131"/>
      <c r="K91" s="131"/>
      <c r="L91" s="131"/>
      <c r="M91" s="131"/>
      <c r="N91" s="131"/>
      <c r="O91" s="131"/>
      <c r="P91" s="131"/>
      <c r="Q91" s="131"/>
      <c r="R91" s="131"/>
      <c r="S91" s="131"/>
      <c r="T91" s="131"/>
      <c r="U91" s="131"/>
      <c r="V91" s="131"/>
      <c r="W91" s="131"/>
      <c r="X91" s="131"/>
      <c r="Y91" s="131"/>
      <c r="Z91" s="131"/>
      <c r="AA91" s="131"/>
      <c r="AB91" s="131"/>
      <c r="AC91" s="131"/>
      <c r="AD91" s="131"/>
      <c r="AE91" s="131"/>
      <c r="AF91" s="131"/>
      <c r="AG91" s="131"/>
      <c r="AH91" s="131"/>
      <c r="AI91" s="131"/>
      <c r="AJ91" s="131"/>
      <c r="AK91" s="131"/>
      <c r="AL91" s="131"/>
      <c r="AM91" s="131"/>
      <c r="AN91" s="131"/>
    </row>
    <row r="92" spans="1:40">
      <c r="A92" s="131"/>
      <c r="B92" s="131"/>
      <c r="C92" s="131"/>
      <c r="D92" s="131"/>
      <c r="E92" s="131"/>
      <c r="G92" s="131"/>
      <c r="H92" s="131"/>
      <c r="I92" s="131"/>
      <c r="J92" s="131"/>
      <c r="K92" s="131"/>
      <c r="L92" s="131"/>
      <c r="M92" s="131"/>
      <c r="N92" s="131"/>
      <c r="O92" s="131"/>
      <c r="P92" s="131"/>
      <c r="Q92" s="131"/>
      <c r="R92" s="131"/>
      <c r="S92" s="131"/>
      <c r="T92" s="131"/>
      <c r="U92" s="131"/>
      <c r="V92" s="131"/>
      <c r="W92" s="131"/>
      <c r="X92" s="131"/>
      <c r="Y92" s="131"/>
      <c r="Z92" s="131"/>
      <c r="AA92" s="131"/>
      <c r="AB92" s="131"/>
      <c r="AC92" s="131"/>
      <c r="AD92" s="131"/>
      <c r="AE92" s="131"/>
      <c r="AF92" s="131"/>
      <c r="AG92" s="131"/>
      <c r="AH92" s="131"/>
      <c r="AI92" s="131"/>
      <c r="AJ92" s="131"/>
      <c r="AK92" s="131"/>
      <c r="AL92" s="131"/>
      <c r="AM92" s="131"/>
      <c r="AN92" s="131"/>
    </row>
    <row r="93" spans="1:40">
      <c r="A93" s="131"/>
      <c r="B93" s="131"/>
      <c r="C93" s="131"/>
      <c r="D93" s="131"/>
      <c r="E93" s="131"/>
      <c r="G93" s="131"/>
      <c r="H93" s="131"/>
      <c r="I93" s="131"/>
      <c r="J93" s="131"/>
      <c r="K93" s="131"/>
      <c r="L93" s="131"/>
      <c r="M93" s="131"/>
      <c r="N93" s="131"/>
      <c r="O93" s="131"/>
      <c r="P93" s="131"/>
      <c r="Q93" s="131"/>
      <c r="R93" s="131"/>
      <c r="S93" s="131"/>
      <c r="T93" s="131"/>
      <c r="U93" s="131"/>
      <c r="V93" s="131"/>
      <c r="W93" s="131"/>
      <c r="X93" s="131"/>
      <c r="Y93" s="131"/>
      <c r="Z93" s="131"/>
      <c r="AA93" s="131"/>
      <c r="AB93" s="131"/>
      <c r="AC93" s="131"/>
      <c r="AD93" s="131"/>
      <c r="AE93" s="131"/>
      <c r="AF93" s="131"/>
      <c r="AG93" s="131"/>
      <c r="AH93" s="131"/>
      <c r="AI93" s="131"/>
      <c r="AJ93" s="131"/>
      <c r="AK93" s="131"/>
      <c r="AL93" s="131"/>
      <c r="AM93" s="131"/>
      <c r="AN93" s="131"/>
    </row>
    <row r="94" spans="1:40">
      <c r="A94" s="131"/>
      <c r="B94" s="131"/>
      <c r="C94" s="131"/>
      <c r="D94" s="131"/>
      <c r="E94" s="131"/>
      <c r="G94" s="131"/>
      <c r="H94" s="131"/>
      <c r="I94" s="131"/>
      <c r="J94" s="131"/>
      <c r="K94" s="131"/>
      <c r="L94" s="131"/>
      <c r="M94" s="131"/>
      <c r="N94" s="131"/>
      <c r="O94" s="131"/>
      <c r="P94" s="131"/>
      <c r="Q94" s="131"/>
      <c r="R94" s="131"/>
      <c r="S94" s="131"/>
      <c r="T94" s="131"/>
      <c r="U94" s="131"/>
      <c r="V94" s="131"/>
      <c r="W94" s="131"/>
      <c r="X94" s="131"/>
      <c r="Y94" s="131"/>
      <c r="Z94" s="131"/>
      <c r="AA94" s="131"/>
      <c r="AB94" s="131"/>
      <c r="AC94" s="131"/>
      <c r="AD94" s="131"/>
      <c r="AE94" s="131"/>
      <c r="AF94" s="131"/>
      <c r="AG94" s="131"/>
      <c r="AH94" s="131"/>
      <c r="AI94" s="131"/>
      <c r="AJ94" s="131"/>
      <c r="AK94" s="131"/>
      <c r="AL94" s="131"/>
      <c r="AM94" s="131"/>
      <c r="AN94" s="131"/>
    </row>
    <row r="95" spans="1:40">
      <c r="A95" s="131"/>
      <c r="B95" s="131"/>
      <c r="C95" s="131"/>
      <c r="D95" s="131"/>
      <c r="E95" s="131"/>
      <c r="G95" s="131"/>
      <c r="H95" s="131"/>
      <c r="I95" s="131"/>
      <c r="J95" s="131"/>
      <c r="K95" s="131"/>
      <c r="L95" s="131"/>
      <c r="M95" s="131"/>
      <c r="N95" s="131"/>
      <c r="O95" s="131"/>
      <c r="P95" s="131"/>
      <c r="Q95" s="131"/>
      <c r="R95" s="131"/>
      <c r="S95" s="131"/>
      <c r="T95" s="131"/>
      <c r="U95" s="131"/>
      <c r="V95" s="131"/>
      <c r="W95" s="131"/>
      <c r="X95" s="131"/>
      <c r="Y95" s="131"/>
      <c r="Z95" s="131"/>
      <c r="AA95" s="131"/>
      <c r="AB95" s="131"/>
      <c r="AC95" s="131"/>
      <c r="AD95" s="131"/>
      <c r="AE95" s="131"/>
      <c r="AF95" s="131"/>
      <c r="AG95" s="131"/>
      <c r="AH95" s="131"/>
      <c r="AI95" s="131"/>
      <c r="AJ95" s="131"/>
      <c r="AK95" s="131"/>
      <c r="AL95" s="131"/>
      <c r="AM95" s="131"/>
      <c r="AN95" s="131"/>
    </row>
    <row r="96" spans="1:40">
      <c r="A96" s="131"/>
      <c r="B96" s="131"/>
      <c r="C96" s="131"/>
      <c r="D96" s="131"/>
      <c r="E96" s="131"/>
      <c r="G96" s="131"/>
      <c r="H96" s="131"/>
      <c r="I96" s="131"/>
      <c r="J96" s="131"/>
      <c r="K96" s="131"/>
      <c r="L96" s="131"/>
      <c r="M96" s="131"/>
      <c r="N96" s="131"/>
      <c r="O96" s="131"/>
      <c r="P96" s="131"/>
      <c r="Q96" s="131"/>
      <c r="R96" s="131"/>
      <c r="S96" s="131"/>
      <c r="T96" s="131"/>
      <c r="U96" s="131"/>
      <c r="V96" s="131"/>
      <c r="W96" s="131"/>
      <c r="X96" s="131"/>
      <c r="Y96" s="131"/>
      <c r="Z96" s="131"/>
      <c r="AA96" s="131"/>
      <c r="AB96" s="131"/>
      <c r="AC96" s="131"/>
      <c r="AD96" s="131"/>
      <c r="AE96" s="131"/>
      <c r="AF96" s="131"/>
      <c r="AG96" s="131"/>
      <c r="AH96" s="131"/>
      <c r="AI96" s="131"/>
      <c r="AJ96" s="131"/>
      <c r="AK96" s="131"/>
      <c r="AL96" s="131"/>
      <c r="AM96" s="131"/>
      <c r="AN96" s="131"/>
    </row>
    <row r="97" spans="1:40">
      <c r="A97" s="131"/>
      <c r="B97" s="131"/>
      <c r="C97" s="131"/>
      <c r="D97" s="131"/>
      <c r="E97" s="131"/>
      <c r="G97" s="131"/>
      <c r="H97" s="131"/>
      <c r="I97" s="131"/>
      <c r="J97" s="131"/>
      <c r="K97" s="131"/>
      <c r="L97" s="131"/>
      <c r="M97" s="131"/>
      <c r="N97" s="131"/>
      <c r="O97" s="131"/>
      <c r="P97" s="131"/>
      <c r="Q97" s="131"/>
      <c r="R97" s="131"/>
      <c r="S97" s="131"/>
      <c r="T97" s="131"/>
      <c r="U97" s="131"/>
      <c r="V97" s="131"/>
      <c r="W97" s="131"/>
      <c r="X97" s="131"/>
      <c r="Y97" s="131"/>
      <c r="Z97" s="131"/>
      <c r="AA97" s="131"/>
      <c r="AB97" s="131"/>
      <c r="AC97" s="131"/>
      <c r="AD97" s="131"/>
      <c r="AE97" s="131"/>
      <c r="AF97" s="131"/>
      <c r="AG97" s="131"/>
      <c r="AH97" s="131"/>
      <c r="AI97" s="131"/>
      <c r="AJ97" s="131"/>
      <c r="AK97" s="131"/>
      <c r="AL97" s="131"/>
      <c r="AM97" s="131"/>
      <c r="AN97" s="131"/>
    </row>
    <row r="98" spans="1:40">
      <c r="A98" s="131"/>
      <c r="B98" s="131"/>
      <c r="C98" s="131"/>
      <c r="D98" s="131"/>
      <c r="E98" s="131"/>
      <c r="G98" s="131"/>
      <c r="H98" s="131"/>
      <c r="I98" s="131"/>
      <c r="J98" s="131"/>
      <c r="K98" s="131"/>
      <c r="L98" s="131"/>
      <c r="M98" s="131"/>
      <c r="N98" s="131"/>
      <c r="O98" s="131"/>
      <c r="P98" s="131"/>
      <c r="Q98" s="131"/>
      <c r="R98" s="131"/>
      <c r="S98" s="131"/>
      <c r="T98" s="131"/>
      <c r="U98" s="131"/>
      <c r="V98" s="131"/>
      <c r="W98" s="131"/>
      <c r="X98" s="131"/>
      <c r="Y98" s="131"/>
      <c r="Z98" s="131"/>
      <c r="AA98" s="131"/>
      <c r="AB98" s="131"/>
      <c r="AC98" s="131"/>
      <c r="AD98" s="131"/>
      <c r="AE98" s="131"/>
      <c r="AF98" s="131"/>
      <c r="AG98" s="131"/>
      <c r="AH98" s="131"/>
      <c r="AI98" s="131"/>
      <c r="AJ98" s="131"/>
      <c r="AK98" s="131"/>
      <c r="AL98" s="131"/>
      <c r="AM98" s="131"/>
      <c r="AN98" s="131"/>
    </row>
    <row r="99" spans="1:40">
      <c r="A99" s="131"/>
      <c r="B99" s="131"/>
      <c r="C99" s="131"/>
      <c r="D99" s="131"/>
      <c r="E99" s="131"/>
      <c r="G99" s="131"/>
      <c r="H99" s="131"/>
      <c r="I99" s="131"/>
      <c r="J99" s="131"/>
      <c r="K99" s="131"/>
      <c r="L99" s="131"/>
      <c r="M99" s="131"/>
      <c r="N99" s="131"/>
      <c r="O99" s="131"/>
      <c r="P99" s="131"/>
      <c r="Q99" s="131"/>
      <c r="R99" s="131"/>
      <c r="S99" s="131"/>
      <c r="T99" s="131"/>
      <c r="U99" s="131"/>
      <c r="V99" s="131"/>
      <c r="W99" s="131"/>
      <c r="X99" s="131"/>
      <c r="Y99" s="131"/>
      <c r="Z99" s="131"/>
      <c r="AA99" s="131"/>
      <c r="AB99" s="131"/>
      <c r="AC99" s="131"/>
      <c r="AD99" s="131"/>
      <c r="AE99" s="131"/>
      <c r="AF99" s="131"/>
      <c r="AG99" s="131"/>
      <c r="AH99" s="131"/>
      <c r="AI99" s="131"/>
      <c r="AJ99" s="131"/>
      <c r="AK99" s="131"/>
      <c r="AL99" s="131"/>
      <c r="AM99" s="131"/>
      <c r="AN99" s="131"/>
    </row>
    <row r="100" spans="1:40">
      <c r="A100" s="131"/>
      <c r="B100" s="131"/>
      <c r="C100" s="131"/>
      <c r="D100" s="131"/>
      <c r="E100" s="131"/>
      <c r="G100" s="131"/>
      <c r="H100" s="131"/>
      <c r="I100" s="131"/>
      <c r="J100" s="131"/>
      <c r="K100" s="131"/>
      <c r="L100" s="131"/>
      <c r="M100" s="131"/>
      <c r="N100" s="131"/>
      <c r="O100" s="131"/>
      <c r="P100" s="131"/>
      <c r="Q100" s="131"/>
      <c r="R100" s="131"/>
      <c r="S100" s="131"/>
      <c r="T100" s="131"/>
      <c r="U100" s="131"/>
      <c r="V100" s="131"/>
      <c r="W100" s="131"/>
      <c r="X100" s="131"/>
      <c r="Y100" s="131"/>
      <c r="Z100" s="131"/>
      <c r="AA100" s="131"/>
      <c r="AB100" s="131"/>
      <c r="AC100" s="131"/>
      <c r="AD100" s="131"/>
      <c r="AE100" s="131"/>
      <c r="AF100" s="131"/>
      <c r="AG100" s="131"/>
      <c r="AH100" s="131"/>
      <c r="AI100" s="131"/>
      <c r="AJ100" s="131"/>
      <c r="AK100" s="131"/>
      <c r="AL100" s="131"/>
      <c r="AM100" s="131"/>
      <c r="AN100" s="131"/>
    </row>
    <row r="101" spans="1:40">
      <c r="A101" s="131"/>
      <c r="B101" s="131"/>
      <c r="C101" s="131"/>
      <c r="D101" s="131"/>
      <c r="E101" s="131"/>
      <c r="G101" s="131"/>
      <c r="H101" s="131"/>
      <c r="I101" s="131"/>
      <c r="J101" s="131"/>
      <c r="K101" s="131"/>
      <c r="L101" s="131"/>
      <c r="M101" s="131"/>
      <c r="N101" s="131"/>
      <c r="O101" s="131"/>
      <c r="P101" s="131"/>
      <c r="Q101" s="131"/>
      <c r="R101" s="131"/>
      <c r="S101" s="131"/>
      <c r="T101" s="131"/>
      <c r="U101" s="131"/>
      <c r="V101" s="131"/>
      <c r="W101" s="131"/>
      <c r="X101" s="131"/>
      <c r="Y101" s="131"/>
      <c r="Z101" s="131"/>
      <c r="AA101" s="131"/>
      <c r="AB101" s="131"/>
      <c r="AC101" s="131"/>
      <c r="AD101" s="131"/>
      <c r="AE101" s="131"/>
      <c r="AF101" s="131"/>
      <c r="AG101" s="131"/>
      <c r="AH101" s="131"/>
      <c r="AI101" s="131"/>
      <c r="AJ101" s="131"/>
      <c r="AK101" s="131"/>
      <c r="AL101" s="131"/>
      <c r="AM101" s="131"/>
      <c r="AN101" s="131"/>
    </row>
    <row r="102" spans="1:40">
      <c r="A102" s="131"/>
      <c r="B102" s="131"/>
      <c r="C102" s="131"/>
      <c r="D102" s="131"/>
      <c r="E102" s="131"/>
      <c r="G102" s="131"/>
      <c r="H102" s="131"/>
      <c r="I102" s="131"/>
      <c r="J102" s="131"/>
      <c r="K102" s="131"/>
      <c r="L102" s="131"/>
      <c r="M102" s="131"/>
      <c r="N102" s="131"/>
      <c r="O102" s="131"/>
      <c r="P102" s="131"/>
      <c r="Q102" s="131"/>
      <c r="R102" s="131"/>
      <c r="S102" s="131"/>
      <c r="T102" s="131"/>
      <c r="U102" s="131"/>
      <c r="V102" s="131"/>
      <c r="W102" s="131"/>
      <c r="X102" s="131"/>
      <c r="Y102" s="131"/>
      <c r="Z102" s="131"/>
      <c r="AA102" s="131"/>
      <c r="AB102" s="131"/>
      <c r="AC102" s="131"/>
      <c r="AD102" s="131"/>
      <c r="AE102" s="131"/>
      <c r="AF102" s="131"/>
      <c r="AG102" s="131"/>
      <c r="AH102" s="131"/>
      <c r="AI102" s="131"/>
      <c r="AJ102" s="131"/>
      <c r="AK102" s="131"/>
      <c r="AL102" s="131"/>
      <c r="AM102" s="131"/>
      <c r="AN102" s="131"/>
    </row>
    <row r="103" spans="1:40">
      <c r="A103" s="131"/>
      <c r="B103" s="131"/>
      <c r="C103" s="131"/>
      <c r="D103" s="131"/>
      <c r="E103" s="131"/>
      <c r="G103" s="131"/>
      <c r="H103" s="131"/>
      <c r="I103" s="131"/>
      <c r="J103" s="131"/>
      <c r="K103" s="131"/>
      <c r="L103" s="131"/>
      <c r="M103" s="131"/>
      <c r="N103" s="131"/>
      <c r="O103" s="131"/>
      <c r="P103" s="131"/>
      <c r="Q103" s="131"/>
      <c r="R103" s="131"/>
      <c r="S103" s="131"/>
      <c r="T103" s="131"/>
      <c r="U103" s="131"/>
      <c r="V103" s="131"/>
      <c r="W103" s="131"/>
      <c r="X103" s="131"/>
      <c r="Y103" s="131"/>
      <c r="Z103" s="131"/>
      <c r="AA103" s="131"/>
      <c r="AB103" s="131"/>
      <c r="AC103" s="131"/>
      <c r="AD103" s="131"/>
      <c r="AE103" s="131"/>
      <c r="AF103" s="131"/>
      <c r="AG103" s="131"/>
      <c r="AH103" s="131"/>
      <c r="AI103" s="131"/>
      <c r="AJ103" s="131"/>
      <c r="AK103" s="131"/>
      <c r="AL103" s="131"/>
      <c r="AM103" s="131"/>
      <c r="AN103" s="131"/>
    </row>
    <row r="104" spans="1:40">
      <c r="A104" s="131"/>
      <c r="B104" s="131"/>
      <c r="C104" s="131"/>
      <c r="D104" s="131"/>
      <c r="E104" s="131"/>
      <c r="G104" s="131"/>
      <c r="H104" s="131"/>
      <c r="I104" s="131"/>
      <c r="J104" s="131"/>
      <c r="K104" s="131"/>
      <c r="L104" s="131"/>
      <c r="M104" s="131"/>
      <c r="N104" s="131"/>
      <c r="O104" s="131"/>
      <c r="P104" s="131"/>
      <c r="Q104" s="131"/>
      <c r="R104" s="131"/>
      <c r="S104" s="131"/>
      <c r="T104" s="131"/>
      <c r="U104" s="131"/>
      <c r="V104" s="131"/>
      <c r="W104" s="131"/>
      <c r="X104" s="131"/>
      <c r="Y104" s="131"/>
      <c r="Z104" s="131"/>
      <c r="AA104" s="131"/>
      <c r="AB104" s="131"/>
      <c r="AC104" s="131"/>
      <c r="AD104" s="131"/>
      <c r="AE104" s="131"/>
      <c r="AF104" s="131"/>
      <c r="AG104" s="131"/>
      <c r="AH104" s="131"/>
      <c r="AI104" s="131"/>
      <c r="AJ104" s="131"/>
      <c r="AK104" s="131"/>
      <c r="AL104" s="131"/>
      <c r="AM104" s="131"/>
      <c r="AN104" s="131"/>
    </row>
    <row r="105" spans="1:40">
      <c r="A105" s="131"/>
      <c r="B105" s="131"/>
      <c r="C105" s="131"/>
      <c r="D105" s="131"/>
      <c r="E105" s="131"/>
      <c r="G105" s="131"/>
      <c r="H105" s="131"/>
      <c r="I105" s="131"/>
      <c r="J105" s="131"/>
      <c r="K105" s="131"/>
      <c r="L105" s="131"/>
      <c r="M105" s="131"/>
      <c r="N105" s="131"/>
      <c r="O105" s="131"/>
      <c r="P105" s="131"/>
      <c r="Q105" s="131"/>
      <c r="R105" s="131"/>
      <c r="S105" s="131"/>
      <c r="T105" s="131"/>
      <c r="U105" s="131"/>
      <c r="V105" s="131"/>
      <c r="W105" s="131"/>
      <c r="X105" s="131"/>
      <c r="Y105" s="131"/>
      <c r="Z105" s="131"/>
      <c r="AA105" s="131"/>
      <c r="AB105" s="131"/>
      <c r="AC105" s="131"/>
      <c r="AD105" s="131"/>
      <c r="AE105" s="131"/>
      <c r="AF105" s="131"/>
      <c r="AG105" s="131"/>
      <c r="AH105" s="131"/>
      <c r="AI105" s="131"/>
      <c r="AJ105" s="131"/>
      <c r="AK105" s="131"/>
      <c r="AL105" s="131"/>
      <c r="AM105" s="131"/>
      <c r="AN105" s="131"/>
    </row>
    <row r="106" spans="1:40">
      <c r="A106" s="131"/>
      <c r="B106" s="131"/>
      <c r="C106" s="131"/>
      <c r="D106" s="131"/>
      <c r="E106" s="131"/>
      <c r="G106" s="131"/>
      <c r="H106" s="131"/>
      <c r="I106" s="131"/>
      <c r="J106" s="131"/>
      <c r="K106" s="131"/>
      <c r="L106" s="131"/>
      <c r="M106" s="131"/>
      <c r="N106" s="131"/>
      <c r="O106" s="131"/>
      <c r="P106" s="131"/>
      <c r="Q106" s="131"/>
      <c r="R106" s="131"/>
      <c r="S106" s="131"/>
      <c r="T106" s="131"/>
      <c r="U106" s="131"/>
      <c r="V106" s="131"/>
      <c r="W106" s="131"/>
      <c r="X106" s="131"/>
      <c r="Y106" s="131"/>
      <c r="Z106" s="131"/>
      <c r="AA106" s="131"/>
      <c r="AB106" s="131"/>
      <c r="AC106" s="131"/>
      <c r="AD106" s="131"/>
      <c r="AE106" s="131"/>
      <c r="AF106" s="131"/>
      <c r="AG106" s="131"/>
      <c r="AH106" s="131"/>
      <c r="AI106" s="131"/>
      <c r="AJ106" s="131"/>
      <c r="AK106" s="131"/>
      <c r="AL106" s="131"/>
      <c r="AM106" s="131"/>
      <c r="AN106" s="131"/>
    </row>
    <row r="107" spans="1:40">
      <c r="A107" s="131"/>
      <c r="B107" s="131"/>
      <c r="C107" s="131"/>
      <c r="D107" s="131"/>
      <c r="E107" s="131"/>
      <c r="G107" s="131"/>
      <c r="H107" s="131"/>
      <c r="I107" s="131"/>
      <c r="J107" s="131"/>
      <c r="K107" s="131"/>
      <c r="L107" s="131"/>
      <c r="M107" s="131"/>
      <c r="N107" s="131"/>
      <c r="O107" s="131"/>
      <c r="P107" s="131"/>
      <c r="Q107" s="131"/>
      <c r="R107" s="131"/>
      <c r="S107" s="131"/>
      <c r="T107" s="131"/>
      <c r="U107" s="131"/>
      <c r="V107" s="131"/>
      <c r="W107" s="131"/>
      <c r="X107" s="131"/>
      <c r="Y107" s="131"/>
      <c r="Z107" s="131"/>
      <c r="AA107" s="131"/>
      <c r="AB107" s="131"/>
      <c r="AC107" s="131"/>
      <c r="AD107" s="131"/>
      <c r="AE107" s="131"/>
      <c r="AF107" s="131"/>
      <c r="AG107" s="131"/>
      <c r="AH107" s="131"/>
      <c r="AI107" s="131"/>
      <c r="AJ107" s="131"/>
      <c r="AK107" s="131"/>
      <c r="AL107" s="131"/>
      <c r="AM107" s="131"/>
      <c r="AN107" s="131"/>
    </row>
    <row r="108" spans="1:40">
      <c r="A108" s="131"/>
      <c r="B108" s="131"/>
      <c r="C108" s="131"/>
      <c r="D108" s="131"/>
      <c r="E108" s="131"/>
      <c r="G108" s="131"/>
      <c r="H108" s="131"/>
      <c r="I108" s="131"/>
      <c r="J108" s="131"/>
      <c r="K108" s="131"/>
      <c r="L108" s="131"/>
      <c r="M108" s="131"/>
      <c r="N108" s="131"/>
      <c r="O108" s="131"/>
      <c r="P108" s="131"/>
      <c r="Q108" s="131"/>
      <c r="R108" s="131"/>
      <c r="S108" s="131"/>
      <c r="T108" s="131"/>
      <c r="U108" s="131"/>
      <c r="V108" s="131"/>
      <c r="W108" s="131"/>
      <c r="X108" s="131"/>
      <c r="Y108" s="131"/>
      <c r="Z108" s="131"/>
      <c r="AA108" s="131"/>
      <c r="AB108" s="131"/>
      <c r="AC108" s="131"/>
      <c r="AD108" s="131"/>
      <c r="AE108" s="131"/>
      <c r="AF108" s="131"/>
      <c r="AG108" s="131"/>
      <c r="AH108" s="131"/>
      <c r="AI108" s="131"/>
      <c r="AJ108" s="131"/>
      <c r="AK108" s="131"/>
      <c r="AL108" s="131"/>
      <c r="AM108" s="131"/>
      <c r="AN108" s="131"/>
    </row>
    <row r="109" spans="1:40">
      <c r="A109" s="131"/>
      <c r="B109" s="131"/>
      <c r="C109" s="131"/>
      <c r="D109" s="131"/>
      <c r="E109" s="131"/>
      <c r="G109" s="131"/>
      <c r="H109" s="131"/>
      <c r="I109" s="131"/>
      <c r="J109" s="131"/>
      <c r="K109" s="131"/>
      <c r="L109" s="131"/>
      <c r="M109" s="131"/>
      <c r="N109" s="131"/>
      <c r="O109" s="131"/>
      <c r="P109" s="131"/>
      <c r="Q109" s="131"/>
      <c r="R109" s="131"/>
      <c r="S109" s="131"/>
      <c r="T109" s="131"/>
      <c r="U109" s="131"/>
      <c r="V109" s="131"/>
      <c r="W109" s="131"/>
      <c r="X109" s="131"/>
      <c r="Y109" s="131"/>
      <c r="Z109" s="131"/>
      <c r="AA109" s="131"/>
      <c r="AB109" s="131"/>
      <c r="AC109" s="131"/>
      <c r="AD109" s="131"/>
      <c r="AE109" s="131"/>
      <c r="AF109" s="131"/>
      <c r="AG109" s="131"/>
      <c r="AH109" s="131"/>
      <c r="AI109" s="131"/>
      <c r="AJ109" s="131"/>
      <c r="AK109" s="131"/>
      <c r="AL109" s="131"/>
      <c r="AM109" s="131"/>
      <c r="AN109" s="131"/>
    </row>
    <row r="110" spans="1:40">
      <c r="A110" s="131"/>
      <c r="B110" s="131"/>
      <c r="C110" s="131"/>
      <c r="D110" s="131"/>
      <c r="E110" s="131"/>
      <c r="G110" s="131"/>
      <c r="H110" s="131"/>
      <c r="I110" s="131"/>
      <c r="J110" s="131"/>
      <c r="K110" s="131"/>
      <c r="L110" s="131"/>
      <c r="M110" s="131"/>
      <c r="N110" s="131"/>
      <c r="O110" s="131"/>
      <c r="P110" s="131"/>
      <c r="Q110" s="131"/>
      <c r="R110" s="131"/>
      <c r="S110" s="131"/>
      <c r="T110" s="131"/>
      <c r="U110" s="131"/>
      <c r="V110" s="131"/>
      <c r="W110" s="131"/>
      <c r="X110" s="131"/>
      <c r="Y110" s="131"/>
      <c r="Z110" s="131"/>
      <c r="AA110" s="131"/>
      <c r="AB110" s="131"/>
      <c r="AC110" s="131"/>
      <c r="AD110" s="131"/>
      <c r="AE110" s="131"/>
      <c r="AF110" s="131"/>
      <c r="AG110" s="131"/>
      <c r="AH110" s="131"/>
      <c r="AI110" s="131"/>
      <c r="AJ110" s="131"/>
      <c r="AK110" s="131"/>
      <c r="AL110" s="131"/>
      <c r="AM110" s="131"/>
      <c r="AN110" s="131"/>
    </row>
    <row r="111" spans="1:40">
      <c r="A111" s="131"/>
      <c r="B111" s="131"/>
      <c r="C111" s="131"/>
      <c r="D111" s="131"/>
      <c r="E111" s="131"/>
      <c r="G111" s="131"/>
      <c r="H111" s="131"/>
      <c r="I111" s="131"/>
      <c r="J111" s="131"/>
      <c r="K111" s="131"/>
      <c r="L111" s="131"/>
      <c r="M111" s="131"/>
      <c r="N111" s="131"/>
      <c r="O111" s="131"/>
      <c r="P111" s="131"/>
      <c r="Q111" s="131"/>
      <c r="R111" s="131"/>
      <c r="S111" s="131"/>
      <c r="T111" s="131"/>
      <c r="U111" s="131"/>
      <c r="V111" s="131"/>
      <c r="W111" s="131"/>
      <c r="X111" s="131"/>
      <c r="Y111" s="131"/>
      <c r="Z111" s="131"/>
      <c r="AA111" s="131"/>
      <c r="AB111" s="131"/>
      <c r="AC111" s="131"/>
      <c r="AD111" s="131"/>
      <c r="AE111" s="131"/>
      <c r="AF111" s="131"/>
      <c r="AG111" s="131"/>
      <c r="AH111" s="131"/>
      <c r="AI111" s="131"/>
      <c r="AJ111" s="131"/>
      <c r="AK111" s="131"/>
      <c r="AL111" s="131"/>
      <c r="AM111" s="131"/>
      <c r="AN111" s="131"/>
    </row>
    <row r="112" spans="1:40">
      <c r="A112" s="131"/>
      <c r="B112" s="131"/>
      <c r="C112" s="131"/>
      <c r="D112" s="131"/>
      <c r="E112" s="131"/>
      <c r="G112" s="131"/>
      <c r="H112" s="131"/>
      <c r="I112" s="131"/>
      <c r="J112" s="131"/>
      <c r="K112" s="131"/>
      <c r="L112" s="131"/>
      <c r="M112" s="131"/>
      <c r="N112" s="131"/>
      <c r="O112" s="131"/>
      <c r="P112" s="131"/>
      <c r="Q112" s="131"/>
      <c r="R112" s="131"/>
      <c r="S112" s="131"/>
      <c r="T112" s="131"/>
      <c r="U112" s="131"/>
      <c r="V112" s="131"/>
      <c r="W112" s="131"/>
      <c r="X112" s="131"/>
      <c r="Y112" s="131"/>
      <c r="Z112" s="131"/>
      <c r="AA112" s="131"/>
      <c r="AB112" s="131"/>
      <c r="AC112" s="131"/>
      <c r="AD112" s="131"/>
      <c r="AE112" s="131"/>
      <c r="AF112" s="131"/>
      <c r="AG112" s="131"/>
      <c r="AH112" s="131"/>
      <c r="AI112" s="131"/>
      <c r="AJ112" s="131"/>
      <c r="AK112" s="131"/>
      <c r="AL112" s="131"/>
      <c r="AM112" s="131"/>
      <c r="AN112" s="131"/>
    </row>
    <row r="113" spans="1:40">
      <c r="A113" s="131"/>
      <c r="B113" s="131"/>
      <c r="C113" s="131"/>
      <c r="D113" s="131"/>
      <c r="E113" s="131"/>
      <c r="G113" s="131"/>
      <c r="H113" s="131"/>
      <c r="I113" s="131"/>
      <c r="J113" s="131"/>
      <c r="K113" s="131"/>
      <c r="L113" s="131"/>
      <c r="M113" s="131"/>
      <c r="N113" s="131"/>
      <c r="O113" s="131"/>
      <c r="P113" s="131"/>
      <c r="Q113" s="131"/>
      <c r="R113" s="131"/>
      <c r="S113" s="131"/>
      <c r="T113" s="131"/>
      <c r="U113" s="131"/>
      <c r="V113" s="131"/>
      <c r="W113" s="131"/>
      <c r="X113" s="131"/>
      <c r="Y113" s="131"/>
      <c r="Z113" s="131"/>
      <c r="AA113" s="131"/>
      <c r="AB113" s="131"/>
      <c r="AC113" s="131"/>
      <c r="AD113" s="131"/>
      <c r="AE113" s="131"/>
      <c r="AF113" s="131"/>
      <c r="AG113" s="131"/>
      <c r="AH113" s="131"/>
      <c r="AI113" s="131"/>
      <c r="AJ113" s="131"/>
      <c r="AK113" s="131"/>
      <c r="AL113" s="131"/>
      <c r="AM113" s="131"/>
      <c r="AN113" s="131"/>
    </row>
    <row r="114" spans="1:40">
      <c r="A114" s="131"/>
      <c r="B114" s="131"/>
      <c r="C114" s="131"/>
      <c r="D114" s="131"/>
      <c r="E114" s="131"/>
      <c r="G114" s="131"/>
      <c r="H114" s="131"/>
      <c r="I114" s="131"/>
      <c r="J114" s="131"/>
      <c r="K114" s="131"/>
      <c r="L114" s="131"/>
      <c r="M114" s="131"/>
      <c r="N114" s="131"/>
      <c r="O114" s="131"/>
      <c r="P114" s="131"/>
      <c r="Q114" s="131"/>
      <c r="R114" s="131"/>
      <c r="S114" s="131"/>
      <c r="T114" s="131"/>
      <c r="U114" s="131"/>
      <c r="V114" s="131"/>
      <c r="W114" s="131"/>
      <c r="X114" s="131"/>
      <c r="Y114" s="131"/>
      <c r="Z114" s="131"/>
      <c r="AA114" s="131"/>
      <c r="AB114" s="131"/>
      <c r="AC114" s="131"/>
      <c r="AD114" s="131"/>
      <c r="AE114" s="131"/>
      <c r="AF114" s="131"/>
      <c r="AG114" s="131"/>
      <c r="AH114" s="131"/>
      <c r="AI114" s="131"/>
      <c r="AJ114" s="131"/>
      <c r="AK114" s="131"/>
      <c r="AL114" s="131"/>
      <c r="AM114" s="131"/>
      <c r="AN114" s="131"/>
    </row>
    <row r="115" spans="1:40">
      <c r="A115" s="131"/>
      <c r="B115" s="131"/>
      <c r="C115" s="131"/>
      <c r="D115" s="131"/>
      <c r="E115" s="131"/>
      <c r="G115" s="131"/>
      <c r="H115" s="131"/>
      <c r="I115" s="131"/>
      <c r="J115" s="131"/>
      <c r="K115" s="131"/>
      <c r="L115" s="131"/>
      <c r="M115" s="131"/>
      <c r="N115" s="131"/>
      <c r="O115" s="131"/>
      <c r="P115" s="131"/>
      <c r="Q115" s="131"/>
      <c r="R115" s="131"/>
      <c r="S115" s="131"/>
      <c r="T115" s="131"/>
      <c r="U115" s="131"/>
      <c r="V115" s="131"/>
      <c r="W115" s="131"/>
      <c r="X115" s="131"/>
      <c r="Y115" s="131"/>
      <c r="Z115" s="131"/>
      <c r="AA115" s="131"/>
      <c r="AB115" s="131"/>
      <c r="AC115" s="131"/>
      <c r="AD115" s="131"/>
      <c r="AE115" s="131"/>
      <c r="AF115" s="131"/>
      <c r="AG115" s="131"/>
      <c r="AH115" s="131"/>
      <c r="AI115" s="131"/>
      <c r="AJ115" s="131"/>
      <c r="AK115" s="131"/>
      <c r="AL115" s="131"/>
      <c r="AM115" s="131"/>
      <c r="AN115" s="131"/>
    </row>
    <row r="116" spans="1:40">
      <c r="A116" s="131"/>
      <c r="B116" s="131"/>
      <c r="C116" s="131"/>
      <c r="D116" s="131"/>
      <c r="E116" s="131"/>
      <c r="G116" s="131"/>
      <c r="H116" s="131"/>
      <c r="I116" s="131"/>
      <c r="J116" s="131"/>
      <c r="K116" s="131"/>
      <c r="L116" s="131"/>
      <c r="M116" s="131"/>
      <c r="N116" s="131"/>
      <c r="O116" s="131"/>
      <c r="P116" s="131"/>
      <c r="Q116" s="131"/>
      <c r="R116" s="131"/>
      <c r="S116" s="131"/>
      <c r="T116" s="131"/>
      <c r="U116" s="131"/>
      <c r="V116" s="131"/>
      <c r="W116" s="131"/>
      <c r="X116" s="131"/>
      <c r="Y116" s="131"/>
      <c r="Z116" s="131"/>
      <c r="AA116" s="131"/>
      <c r="AB116" s="131"/>
      <c r="AC116" s="131"/>
      <c r="AD116" s="131"/>
      <c r="AE116" s="131"/>
      <c r="AF116" s="131"/>
      <c r="AG116" s="131"/>
      <c r="AH116" s="131"/>
      <c r="AI116" s="131"/>
      <c r="AJ116" s="131"/>
      <c r="AK116" s="131"/>
      <c r="AL116" s="131"/>
      <c r="AM116" s="131"/>
      <c r="AN116" s="131"/>
    </row>
    <row r="117" spans="1:40">
      <c r="A117" s="131"/>
      <c r="B117" s="131"/>
      <c r="C117" s="131"/>
      <c r="D117" s="131"/>
      <c r="E117" s="131"/>
      <c r="G117" s="131"/>
      <c r="H117" s="131"/>
      <c r="I117" s="131"/>
      <c r="J117" s="131"/>
      <c r="K117" s="131"/>
      <c r="L117" s="131"/>
      <c r="M117" s="131"/>
      <c r="N117" s="131"/>
      <c r="O117" s="131"/>
      <c r="P117" s="131"/>
      <c r="Q117" s="131"/>
      <c r="R117" s="131"/>
      <c r="S117" s="131"/>
      <c r="T117" s="131"/>
      <c r="U117" s="131"/>
      <c r="V117" s="131"/>
      <c r="W117" s="131"/>
      <c r="X117" s="131"/>
      <c r="Y117" s="131"/>
      <c r="Z117" s="131"/>
      <c r="AA117" s="131"/>
      <c r="AB117" s="131"/>
      <c r="AC117" s="131"/>
      <c r="AD117" s="131"/>
      <c r="AE117" s="131"/>
      <c r="AF117" s="131"/>
      <c r="AG117" s="131"/>
      <c r="AH117" s="131"/>
      <c r="AI117" s="131"/>
      <c r="AJ117" s="131"/>
      <c r="AK117" s="131"/>
      <c r="AL117" s="131"/>
      <c r="AM117" s="131"/>
      <c r="AN117" s="131"/>
    </row>
    <row r="118" spans="1:40">
      <c r="A118" s="131"/>
      <c r="B118" s="131"/>
      <c r="C118" s="131"/>
      <c r="D118" s="131"/>
      <c r="E118" s="131"/>
      <c r="G118" s="131"/>
      <c r="H118" s="131"/>
      <c r="I118" s="131"/>
      <c r="J118" s="131"/>
      <c r="K118" s="131"/>
      <c r="L118" s="131"/>
      <c r="M118" s="131"/>
      <c r="N118" s="131"/>
      <c r="O118" s="131"/>
      <c r="P118" s="131"/>
      <c r="Q118" s="131"/>
      <c r="R118" s="131"/>
      <c r="S118" s="131"/>
      <c r="T118" s="131"/>
      <c r="U118" s="131"/>
      <c r="V118" s="131"/>
      <c r="W118" s="131"/>
      <c r="X118" s="131"/>
      <c r="Y118" s="131"/>
      <c r="Z118" s="131"/>
      <c r="AA118" s="131"/>
      <c r="AB118" s="131"/>
      <c r="AC118" s="131"/>
      <c r="AD118" s="131"/>
      <c r="AE118" s="131"/>
      <c r="AF118" s="131"/>
      <c r="AG118" s="131"/>
      <c r="AH118" s="131"/>
      <c r="AI118" s="131"/>
      <c r="AJ118" s="131"/>
      <c r="AK118" s="131"/>
      <c r="AL118" s="131"/>
      <c r="AM118" s="131"/>
      <c r="AN118" s="131"/>
    </row>
    <row r="119" spans="1:40">
      <c r="A119" s="131"/>
      <c r="B119" s="131"/>
      <c r="C119" s="131"/>
      <c r="D119" s="131"/>
      <c r="E119" s="131"/>
      <c r="G119" s="131"/>
      <c r="H119" s="131"/>
      <c r="I119" s="131"/>
      <c r="J119" s="131"/>
      <c r="K119" s="131"/>
      <c r="L119" s="131"/>
      <c r="M119" s="131"/>
      <c r="N119" s="131"/>
      <c r="O119" s="131"/>
      <c r="P119" s="131"/>
      <c r="Q119" s="131"/>
      <c r="R119" s="131"/>
      <c r="S119" s="131"/>
      <c r="T119" s="131"/>
      <c r="U119" s="131"/>
      <c r="V119" s="131"/>
      <c r="W119" s="131"/>
      <c r="X119" s="131"/>
      <c r="Y119" s="131"/>
      <c r="Z119" s="131"/>
      <c r="AA119" s="131"/>
      <c r="AB119" s="131"/>
      <c r="AC119" s="131"/>
      <c r="AD119" s="131"/>
      <c r="AE119" s="131"/>
      <c r="AF119" s="131"/>
      <c r="AG119" s="131"/>
      <c r="AH119" s="131"/>
      <c r="AI119" s="131"/>
      <c r="AJ119" s="131"/>
      <c r="AK119" s="131"/>
      <c r="AL119" s="131"/>
      <c r="AM119" s="131"/>
      <c r="AN119" s="131"/>
    </row>
    <row r="120" spans="1:40">
      <c r="A120" s="131"/>
      <c r="B120" s="131"/>
      <c r="C120" s="131"/>
      <c r="D120" s="131"/>
      <c r="E120" s="131"/>
      <c r="G120" s="131"/>
      <c r="H120" s="131"/>
      <c r="I120" s="131"/>
      <c r="J120" s="131"/>
      <c r="K120" s="131"/>
    </row>
  </sheetData>
  <mergeCells count="49">
    <mergeCell ref="B7:E7"/>
    <mergeCell ref="E20:G20"/>
    <mergeCell ref="E39:F39"/>
    <mergeCell ref="E40:F40"/>
    <mergeCell ref="E41:F41"/>
    <mergeCell ref="E29:F29"/>
    <mergeCell ref="E30:F30"/>
    <mergeCell ref="E25:F25"/>
    <mergeCell ref="E21:F21"/>
    <mergeCell ref="E22:F22"/>
    <mergeCell ref="A36:K36"/>
    <mergeCell ref="B38:C38"/>
    <mergeCell ref="E38:G38"/>
    <mergeCell ref="I38:J38"/>
    <mergeCell ref="E31:F31"/>
    <mergeCell ref="E32:F32"/>
    <mergeCell ref="G7:J7"/>
    <mergeCell ref="H8:J8"/>
    <mergeCell ref="H9:J9"/>
    <mergeCell ref="H10:J10"/>
    <mergeCell ref="H11:J11"/>
    <mergeCell ref="E53:F53"/>
    <mergeCell ref="E51:F51"/>
    <mergeCell ref="E52:F52"/>
    <mergeCell ref="E49:F49"/>
    <mergeCell ref="E50:F50"/>
    <mergeCell ref="E47:F47"/>
    <mergeCell ref="E48:F48"/>
    <mergeCell ref="E45:F45"/>
    <mergeCell ref="E46:F46"/>
    <mergeCell ref="E42:F42"/>
    <mergeCell ref="E43:F43"/>
    <mergeCell ref="E44:F44"/>
    <mergeCell ref="M23:N23"/>
    <mergeCell ref="M24:Q30"/>
    <mergeCell ref="E26:F26"/>
    <mergeCell ref="I25:J25"/>
    <mergeCell ref="E27:F27"/>
    <mergeCell ref="E23:F23"/>
    <mergeCell ref="B20:C20"/>
    <mergeCell ref="I20:J20"/>
    <mergeCell ref="C12:E12"/>
    <mergeCell ref="H12:J12"/>
    <mergeCell ref="C8:E8"/>
    <mergeCell ref="C9:E9"/>
    <mergeCell ref="C10:E10"/>
    <mergeCell ref="C11:E11"/>
    <mergeCell ref="B14:J14"/>
    <mergeCell ref="B15:J18"/>
  </mergeCells>
  <phoneticPr fontId="4" type="noConversion"/>
  <dataValidations count="1">
    <dataValidation type="list" allowBlank="1" showInputMessage="1" showErrorMessage="1" sqref="H9">
      <formula1>$AG$2:$AG$3</formula1>
    </dataValidation>
  </dataValidations>
  <pageMargins left="0" right="0" top="0" bottom="0" header="0" footer="0"/>
  <pageSetup orientation="landscape" horizontalDpi="0" verticalDpi="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BE108"/>
  <sheetViews>
    <sheetView showGridLines="0" topLeftCell="A11" zoomScale="70" zoomScaleNormal="70" workbookViewId="0">
      <selection activeCell="D10" sqref="D10"/>
    </sheetView>
  </sheetViews>
  <sheetFormatPr defaultColWidth="9.125" defaultRowHeight="12.75" outlineLevelRow="1"/>
  <cols>
    <col min="1" max="1" width="2.875" style="50" customWidth="1"/>
    <col min="2" max="2" width="40.625" style="52" customWidth="1"/>
    <col min="3" max="3" width="11.875" style="52" customWidth="1"/>
    <col min="4" max="4" width="15.125" style="52" customWidth="1"/>
    <col min="5" max="5" width="4" style="216" customWidth="1"/>
    <col min="6" max="6" width="40.625" style="62" customWidth="1"/>
    <col min="7" max="7" width="13.375" style="62" customWidth="1"/>
    <col min="8" max="8" width="15.5" style="52" customWidth="1"/>
    <col min="9" max="9" width="4.5" style="51" customWidth="1"/>
    <col min="10" max="13" width="9.125" style="245" customWidth="1"/>
    <col min="14" max="15" width="9.125" style="50" customWidth="1"/>
    <col min="16" max="55" width="9.125" style="50"/>
    <col min="56" max="56" width="13.375" style="50" bestFit="1" customWidth="1"/>
    <col min="57" max="16384" width="9.125" style="50"/>
  </cols>
  <sheetData>
    <row r="1" spans="1:57" s="120" customFormat="1" ht="72" customHeight="1" thickBot="1">
      <c r="B1" s="124" t="s">
        <v>310</v>
      </c>
      <c r="C1" s="125"/>
      <c r="D1" s="125"/>
      <c r="E1" s="125"/>
      <c r="F1" s="125"/>
      <c r="G1" s="99"/>
      <c r="H1" s="99"/>
      <c r="I1" s="99"/>
      <c r="J1" s="125"/>
      <c r="K1" s="125"/>
      <c r="L1" s="125"/>
      <c r="M1" s="125"/>
    </row>
    <row r="2" spans="1:57" s="101" customFormat="1" ht="15" hidden="1" customHeight="1">
      <c r="B2" s="116"/>
      <c r="C2" s="121"/>
      <c r="D2" s="121"/>
      <c r="E2" s="121"/>
      <c r="F2" s="121"/>
      <c r="G2" s="121"/>
      <c r="H2" s="121"/>
      <c r="J2" s="109"/>
      <c r="K2" s="109"/>
      <c r="L2" s="109"/>
      <c r="M2" s="109"/>
      <c r="BC2" s="102" t="s">
        <v>230</v>
      </c>
      <c r="BD2" s="103" t="s">
        <v>231</v>
      </c>
      <c r="BE2" s="257">
        <f>SUM('Deal Information'!C11:E11)</f>
        <v>2068</v>
      </c>
    </row>
    <row r="3" spans="1:57" s="101" customFormat="1" ht="15" hidden="1" customHeight="1">
      <c r="B3" s="116"/>
      <c r="C3" s="122"/>
      <c r="D3" s="122"/>
      <c r="E3" s="122"/>
      <c r="F3" s="116"/>
      <c r="G3" s="118"/>
      <c r="H3" s="117"/>
      <c r="J3" s="109"/>
      <c r="K3" s="109"/>
      <c r="L3" s="109"/>
      <c r="M3" s="109"/>
      <c r="BC3" s="105" t="s">
        <v>232</v>
      </c>
      <c r="BD3" s="106" t="s">
        <v>233</v>
      </c>
    </row>
    <row r="4" spans="1:57" s="101" customFormat="1" ht="15" hidden="1" customHeight="1" thickBot="1">
      <c r="B4" s="116"/>
      <c r="C4" s="123"/>
      <c r="D4" s="123"/>
      <c r="E4" s="123"/>
      <c r="F4" s="116"/>
      <c r="G4" s="119"/>
      <c r="J4" s="109"/>
      <c r="K4" s="109"/>
      <c r="L4" s="109"/>
      <c r="M4" s="109"/>
      <c r="BC4" s="107"/>
      <c r="BD4" s="108" t="s">
        <v>235</v>
      </c>
    </row>
    <row r="5" spans="1:57" s="101" customFormat="1" ht="15" customHeight="1" thickBot="1">
      <c r="A5" s="261"/>
      <c r="B5" s="262"/>
      <c r="C5" s="263"/>
      <c r="D5" s="263"/>
      <c r="E5" s="263"/>
      <c r="F5" s="262"/>
      <c r="G5" s="264"/>
      <c r="H5" s="265"/>
      <c r="I5" s="266"/>
      <c r="J5" s="109"/>
      <c r="K5" s="109"/>
      <c r="L5" s="109"/>
      <c r="M5" s="109"/>
      <c r="BC5" s="126"/>
      <c r="BD5" s="126"/>
    </row>
    <row r="6" spans="1:57" s="209" customFormat="1" ht="23.1" customHeight="1" thickBot="1">
      <c r="A6" s="267"/>
      <c r="B6" s="485" t="s">
        <v>399</v>
      </c>
      <c r="C6" s="486"/>
      <c r="D6" s="487"/>
      <c r="E6" s="227"/>
      <c r="F6" s="220" t="s">
        <v>400</v>
      </c>
      <c r="G6" s="221" t="s">
        <v>236</v>
      </c>
      <c r="H6" s="222" t="s">
        <v>237</v>
      </c>
      <c r="I6" s="241"/>
      <c r="J6" s="208"/>
      <c r="K6" s="208"/>
      <c r="L6" s="208"/>
      <c r="M6" s="208"/>
    </row>
    <row r="7" spans="1:57" s="209" customFormat="1" ht="20.100000000000001" customHeight="1" outlineLevel="1">
      <c r="A7" s="267"/>
      <c r="B7" s="488" t="s">
        <v>238</v>
      </c>
      <c r="C7" s="489"/>
      <c r="D7" s="345">
        <f>SUM('Deal Information'!C21)</f>
        <v>375000</v>
      </c>
      <c r="E7" s="228"/>
      <c r="F7" s="218" t="s">
        <v>239</v>
      </c>
      <c r="G7" s="346">
        <f>SUM('Deal Information'!C25)</f>
        <v>2437.5</v>
      </c>
      <c r="H7" s="347">
        <f>G7/12</f>
        <v>203.125</v>
      </c>
      <c r="I7" s="241"/>
      <c r="J7" s="208"/>
      <c r="K7" s="208"/>
      <c r="L7" s="208"/>
      <c r="M7" s="208"/>
    </row>
    <row r="8" spans="1:57" s="209" customFormat="1" ht="20.100000000000001" customHeight="1" outlineLevel="1">
      <c r="A8" s="267"/>
      <c r="B8" s="490" t="s">
        <v>240</v>
      </c>
      <c r="C8" s="491"/>
      <c r="D8" s="344">
        <f>SUM('Deal Information'!C22)</f>
        <v>280000</v>
      </c>
      <c r="E8" s="228"/>
      <c r="F8" s="218" t="s">
        <v>241</v>
      </c>
      <c r="G8" s="348">
        <f>SUM(H8*12)</f>
        <v>0</v>
      </c>
      <c r="H8" s="344">
        <f>SUM('Deal Information'!C27)</f>
        <v>0</v>
      </c>
      <c r="I8" s="241"/>
      <c r="J8" s="208"/>
      <c r="K8" s="208"/>
      <c r="L8" s="208"/>
      <c r="M8" s="208"/>
    </row>
    <row r="9" spans="1:57" s="209" customFormat="1" ht="20.100000000000001" customHeight="1" outlineLevel="1">
      <c r="A9" s="267"/>
      <c r="B9" s="490" t="s">
        <v>242</v>
      </c>
      <c r="C9" s="491"/>
      <c r="D9" s="219">
        <f>SUM('Repair Estimator'!G239:K239)</f>
        <v>55200</v>
      </c>
      <c r="E9" s="228"/>
      <c r="F9" s="218" t="s">
        <v>243</v>
      </c>
      <c r="G9" s="346">
        <f>SUM('Deal Information'!C26)</f>
        <v>700</v>
      </c>
      <c r="H9" s="349">
        <f>G9/12</f>
        <v>58.333333333333336</v>
      </c>
      <c r="I9" s="241"/>
      <c r="J9" s="208"/>
      <c r="K9" s="208"/>
      <c r="L9" s="208"/>
      <c r="M9" s="208"/>
    </row>
    <row r="10" spans="1:57" s="209" customFormat="1" ht="20.100000000000001" customHeight="1" outlineLevel="1">
      <c r="A10" s="267"/>
      <c r="B10" s="492" t="s">
        <v>235</v>
      </c>
      <c r="C10" s="493"/>
      <c r="D10" s="344">
        <f>SUM('Deal Information'!C23)</f>
        <v>215000</v>
      </c>
      <c r="E10" s="229"/>
      <c r="F10" s="218" t="s">
        <v>397</v>
      </c>
      <c r="G10" s="350"/>
      <c r="H10" s="351">
        <f>SUM('Deal Information'!C28:C31)</f>
        <v>3430</v>
      </c>
      <c r="I10" s="241"/>
      <c r="J10" s="208"/>
      <c r="K10" s="208"/>
      <c r="L10" s="208"/>
      <c r="M10" s="208"/>
    </row>
    <row r="11" spans="1:57" s="209" customFormat="1" ht="20.100000000000001" customHeight="1" outlineLevel="1" thickBot="1">
      <c r="A11" s="267"/>
      <c r="B11" s="490" t="s">
        <v>244</v>
      </c>
      <c r="C11" s="491"/>
      <c r="D11" s="343">
        <f>SUM('Deal Information'!C24)</f>
        <v>6</v>
      </c>
      <c r="E11" s="230"/>
      <c r="F11" s="223" t="s">
        <v>245</v>
      </c>
      <c r="G11" s="352"/>
      <c r="H11" s="344">
        <f>SUM('Deal Information'!C32)</f>
        <v>400</v>
      </c>
      <c r="I11" s="241"/>
      <c r="J11" s="208"/>
      <c r="K11" s="208"/>
      <c r="L11" s="208"/>
      <c r="M11" s="208"/>
    </row>
    <row r="12" spans="1:57" s="209" customFormat="1" ht="23.1" customHeight="1" thickTop="1">
      <c r="A12" s="267"/>
      <c r="B12" s="497" t="s">
        <v>401</v>
      </c>
      <c r="C12" s="498"/>
      <c r="D12" s="499"/>
      <c r="E12" s="212"/>
      <c r="F12" s="497" t="s">
        <v>402</v>
      </c>
      <c r="G12" s="498"/>
      <c r="H12" s="499"/>
      <c r="I12" s="241"/>
      <c r="J12" s="208"/>
      <c r="K12" s="208"/>
      <c r="L12" s="208"/>
      <c r="M12" s="208"/>
    </row>
    <row r="13" spans="1:57" s="209" customFormat="1" ht="36" customHeight="1" thickBot="1">
      <c r="A13" s="267"/>
      <c r="B13" s="494">
        <f>SUM(D9:D10)</f>
        <v>270200</v>
      </c>
      <c r="C13" s="495"/>
      <c r="D13" s="496"/>
      <c r="E13" s="212"/>
      <c r="F13" s="494">
        <f>SUM(H7:H11)</f>
        <v>4091.4583333333335</v>
      </c>
      <c r="G13" s="495"/>
      <c r="H13" s="496"/>
      <c r="I13" s="241"/>
      <c r="J13" s="208"/>
      <c r="K13" s="208"/>
      <c r="L13" s="208"/>
      <c r="M13" s="208"/>
    </row>
    <row r="14" spans="1:57" s="208" customFormat="1" ht="23.1" customHeight="1" thickTop="1" thickBot="1">
      <c r="A14" s="267"/>
      <c r="B14" s="211"/>
      <c r="C14" s="211"/>
      <c r="D14" s="212"/>
      <c r="E14" s="212"/>
      <c r="F14" s="211"/>
      <c r="G14" s="211"/>
      <c r="H14" s="213"/>
      <c r="I14" s="241"/>
    </row>
    <row r="15" spans="1:57" s="208" customFormat="1" ht="23.1" customHeight="1" thickBot="1">
      <c r="A15" s="267"/>
      <c r="B15" s="500" t="s">
        <v>409</v>
      </c>
      <c r="C15" s="500"/>
      <c r="D15" s="500"/>
      <c r="E15" s="212"/>
      <c r="F15" s="342" t="s">
        <v>233</v>
      </c>
      <c r="G15" s="214"/>
      <c r="H15" s="229"/>
      <c r="I15" s="241"/>
    </row>
    <row r="16" spans="1:57" s="208" customFormat="1" ht="23.1" customHeight="1" thickBot="1">
      <c r="A16" s="267"/>
      <c r="B16" s="211"/>
      <c r="C16" s="211"/>
      <c r="D16" s="212"/>
      <c r="E16" s="212"/>
      <c r="F16" s="211"/>
      <c r="G16" s="211"/>
      <c r="H16" s="213"/>
      <c r="I16" s="241"/>
    </row>
    <row r="17" spans="1:13" s="209" customFormat="1" ht="23.1" customHeight="1" thickBot="1">
      <c r="A17" s="267"/>
      <c r="B17" s="231" t="s">
        <v>372</v>
      </c>
      <c r="C17" s="232"/>
      <c r="D17" s="233"/>
      <c r="E17" s="229"/>
      <c r="F17" s="220" t="s">
        <v>403</v>
      </c>
      <c r="G17" s="221" t="s">
        <v>404</v>
      </c>
      <c r="H17" s="222" t="s">
        <v>160</v>
      </c>
      <c r="I17" s="241"/>
      <c r="J17" s="208"/>
      <c r="K17" s="208"/>
      <c r="L17" s="208"/>
      <c r="M17" s="208"/>
    </row>
    <row r="18" spans="1:13" s="209" customFormat="1" ht="18.95" customHeight="1" outlineLevel="1">
      <c r="A18" s="267"/>
      <c r="B18" s="236" t="s">
        <v>246</v>
      </c>
      <c r="C18" s="353">
        <f>SUM('Deal Information'!G21)</f>
        <v>0.77</v>
      </c>
      <c r="D18" s="243">
        <f>IF($F$15="ARV",$D$7*C18,IF($F$15="Purchase+Rehab",(($D$10+$D$9)*C18),IF($F$15="Purchase Price",($D$10*C18))))</f>
        <v>208054</v>
      </c>
      <c r="E18" s="234"/>
      <c r="F18" s="236" t="s">
        <v>247</v>
      </c>
      <c r="G18" s="361"/>
      <c r="H18" s="362">
        <f>SUM('Deal Information'!J23)</f>
        <v>1000</v>
      </c>
      <c r="I18" s="241"/>
      <c r="J18" s="208"/>
      <c r="K18" s="208"/>
      <c r="L18" s="208"/>
      <c r="M18" s="208"/>
    </row>
    <row r="19" spans="1:13" s="209" customFormat="1" ht="18.95" customHeight="1" outlineLevel="1">
      <c r="A19" s="267"/>
      <c r="B19" s="236" t="s">
        <v>248</v>
      </c>
      <c r="C19" s="354">
        <f>SUM('Deal Information'!G22)</f>
        <v>3</v>
      </c>
      <c r="D19" s="355">
        <f>C19/100*D18</f>
        <v>6241.62</v>
      </c>
      <c r="E19" s="235"/>
      <c r="F19" s="236" t="s">
        <v>249</v>
      </c>
      <c r="G19" s="361">
        <f>SUM('Deal Information'!J21)</f>
        <v>0.01</v>
      </c>
      <c r="H19" s="362">
        <f>(500)+(G19*D10)</f>
        <v>2650</v>
      </c>
      <c r="I19" s="241"/>
      <c r="J19" s="208"/>
      <c r="K19" s="208"/>
      <c r="L19" s="208"/>
      <c r="M19" s="208"/>
    </row>
    <row r="20" spans="1:13" s="209" customFormat="1" ht="18.95" customHeight="1" outlineLevel="1" thickBot="1">
      <c r="A20" s="267"/>
      <c r="B20" s="237" t="s">
        <v>250</v>
      </c>
      <c r="C20" s="353">
        <f>SUM('Deal Information'!G23)</f>
        <v>0.1</v>
      </c>
      <c r="D20" s="356">
        <f>D18*C20/12*D11</f>
        <v>10402.700000000001</v>
      </c>
      <c r="E20" s="235"/>
      <c r="F20" s="244" t="s">
        <v>251</v>
      </c>
      <c r="G20" s="364"/>
      <c r="H20" s="366">
        <f>SUM('Deal Information'!J22)</f>
        <v>2000</v>
      </c>
      <c r="I20" s="241"/>
      <c r="J20" s="208"/>
      <c r="K20" s="208"/>
      <c r="L20" s="208"/>
      <c r="M20" s="208"/>
    </row>
    <row r="21" spans="1:13" s="209" customFormat="1" ht="18.95" customHeight="1" outlineLevel="1" thickTop="1">
      <c r="A21" s="267"/>
      <c r="B21" s="237" t="s">
        <v>252</v>
      </c>
      <c r="C21" s="350"/>
      <c r="D21" s="355">
        <f>D20/D11</f>
        <v>1733.7833333333335</v>
      </c>
      <c r="E21" s="235"/>
      <c r="F21" s="497" t="s">
        <v>406</v>
      </c>
      <c r="G21" s="498"/>
      <c r="H21" s="499"/>
      <c r="I21" s="241"/>
      <c r="J21" s="208"/>
      <c r="K21" s="208"/>
      <c r="L21" s="208"/>
      <c r="M21" s="208"/>
    </row>
    <row r="22" spans="1:13" s="209" customFormat="1" ht="17.100000000000001" customHeight="1" outlineLevel="1">
      <c r="A22" s="267"/>
      <c r="B22" s="237"/>
      <c r="C22" s="350"/>
      <c r="D22" s="355"/>
      <c r="E22" s="235"/>
      <c r="F22" s="504">
        <f>SUM(H18:H20)</f>
        <v>5650</v>
      </c>
      <c r="G22" s="505"/>
      <c r="H22" s="506"/>
      <c r="I22" s="241"/>
      <c r="J22" s="208"/>
      <c r="K22" s="208"/>
      <c r="L22" s="208"/>
      <c r="M22" s="208"/>
    </row>
    <row r="23" spans="1:13" s="209" customFormat="1" ht="18.95" customHeight="1" outlineLevel="1" thickBot="1">
      <c r="A23" s="267"/>
      <c r="B23" s="236" t="s">
        <v>253</v>
      </c>
      <c r="C23" s="353">
        <f>SUM('Deal Information'!G25)</f>
        <v>0</v>
      </c>
      <c r="D23" s="243">
        <f>IF($F$15="ARV",$D$7*C23,IF($F$15="Purchase+Rehab",(($D$10+$D$9)*C23),IF($F$15="Purchase Price",($D$10*C23))))</f>
        <v>0</v>
      </c>
      <c r="E23" s="235"/>
      <c r="F23" s="494"/>
      <c r="G23" s="495"/>
      <c r="H23" s="496"/>
      <c r="I23" s="241"/>
      <c r="J23" s="208"/>
      <c r="K23" s="208"/>
      <c r="L23" s="208"/>
      <c r="M23" s="208"/>
    </row>
    <row r="24" spans="1:13" s="209" customFormat="1" ht="18.95" customHeight="1" outlineLevel="1" thickTop="1" thickBot="1">
      <c r="A24" s="267"/>
      <c r="B24" s="236" t="s">
        <v>254</v>
      </c>
      <c r="C24" s="354">
        <f>SUM('Deal Information'!G26)</f>
        <v>0</v>
      </c>
      <c r="D24" s="355">
        <f>C24/100*D23</f>
        <v>0</v>
      </c>
      <c r="E24" s="235"/>
      <c r="F24" s="211"/>
      <c r="G24" s="211"/>
      <c r="H24" s="213"/>
      <c r="I24" s="241"/>
      <c r="J24" s="208"/>
      <c r="K24" s="208"/>
      <c r="L24" s="208"/>
      <c r="M24" s="208"/>
    </row>
    <row r="25" spans="1:13" s="209" customFormat="1" ht="18.95" customHeight="1" outlineLevel="1" thickBot="1">
      <c r="A25" s="267"/>
      <c r="B25" s="236" t="s">
        <v>255</v>
      </c>
      <c r="C25" s="353">
        <f>SUM('Deal Information'!G27)</f>
        <v>0</v>
      </c>
      <c r="D25" s="356">
        <f>D23*C25/12*D11</f>
        <v>0</v>
      </c>
      <c r="E25" s="234"/>
      <c r="F25" s="220" t="s">
        <v>407</v>
      </c>
      <c r="G25" s="221" t="s">
        <v>408</v>
      </c>
      <c r="H25" s="222" t="s">
        <v>160</v>
      </c>
      <c r="I25" s="268"/>
      <c r="J25" s="208"/>
      <c r="K25" s="208"/>
      <c r="L25" s="208"/>
      <c r="M25" s="208"/>
    </row>
    <row r="26" spans="1:13" s="209" customFormat="1" ht="18.95" customHeight="1" outlineLevel="1">
      <c r="A26" s="267"/>
      <c r="B26" s="237" t="s">
        <v>257</v>
      </c>
      <c r="C26" s="350"/>
      <c r="D26" s="355">
        <f>D25/D11</f>
        <v>0</v>
      </c>
      <c r="E26" s="235"/>
      <c r="F26" s="236" t="s">
        <v>247</v>
      </c>
      <c r="G26" s="361"/>
      <c r="H26" s="362">
        <f>SUM('Deal Information'!J30)</f>
        <v>0</v>
      </c>
      <c r="I26" s="268"/>
      <c r="J26" s="208"/>
      <c r="K26" s="208"/>
      <c r="L26" s="208"/>
      <c r="M26" s="208"/>
    </row>
    <row r="27" spans="1:13" s="209" customFormat="1" ht="18.95" customHeight="1" outlineLevel="1">
      <c r="A27" s="267"/>
      <c r="B27" s="240"/>
      <c r="C27" s="357"/>
      <c r="D27" s="358"/>
      <c r="E27" s="235"/>
      <c r="F27" s="236" t="s">
        <v>256</v>
      </c>
      <c r="G27" s="361"/>
      <c r="H27" s="243">
        <f>SUM('Deal Information'!J31)</f>
        <v>75</v>
      </c>
      <c r="I27" s="268"/>
      <c r="J27" s="208"/>
      <c r="K27" s="208"/>
      <c r="L27" s="208"/>
      <c r="M27" s="208"/>
    </row>
    <row r="28" spans="1:13" s="209" customFormat="1" ht="18.95" customHeight="1" outlineLevel="1">
      <c r="A28" s="267"/>
      <c r="B28" s="236" t="s">
        <v>259</v>
      </c>
      <c r="C28" s="353">
        <f>SUM('Deal Information'!G29)</f>
        <v>0</v>
      </c>
      <c r="D28" s="243">
        <f>IF($F$15="ARV",$D$7*C28,IF($F$15="Purchase+Rehab",(($D$10+$D$9)*C28),IF($F$15="Purchase Price",($D$10*C28))))</f>
        <v>0</v>
      </c>
      <c r="E28" s="235"/>
      <c r="F28" s="236" t="s">
        <v>258</v>
      </c>
      <c r="G28" s="361">
        <f>SUM('Deal Information'!J26)</f>
        <v>0.05</v>
      </c>
      <c r="H28" s="355">
        <f>G28*D7</f>
        <v>18750</v>
      </c>
      <c r="I28" s="268"/>
      <c r="J28" s="208"/>
      <c r="K28" s="208"/>
      <c r="L28" s="208"/>
      <c r="M28" s="208"/>
    </row>
    <row r="29" spans="1:13" s="209" customFormat="1" ht="18.95" customHeight="1" outlineLevel="1">
      <c r="A29" s="267"/>
      <c r="B29" s="236" t="s">
        <v>261</v>
      </c>
      <c r="C29" s="354">
        <f>SUM('Deal Information'!G30)</f>
        <v>0</v>
      </c>
      <c r="D29" s="355">
        <f>C29/100*D28</f>
        <v>0</v>
      </c>
      <c r="E29" s="234"/>
      <c r="F29" s="236" t="s">
        <v>260</v>
      </c>
      <c r="G29" s="361">
        <f>SUM('Deal Information'!J27)</f>
        <v>5.0000000000000001E-3</v>
      </c>
      <c r="H29" s="355">
        <f>G29*D7</f>
        <v>1875</v>
      </c>
      <c r="I29" s="268"/>
      <c r="J29" s="208"/>
      <c r="K29" s="208"/>
      <c r="L29" s="208"/>
      <c r="M29" s="208"/>
    </row>
    <row r="30" spans="1:13" s="209" customFormat="1" ht="18.95" customHeight="1" outlineLevel="1">
      <c r="A30" s="267"/>
      <c r="B30" s="238" t="s">
        <v>263</v>
      </c>
      <c r="C30" s="353">
        <f>SUM('Deal Information'!G31)</f>
        <v>0</v>
      </c>
      <c r="D30" s="356">
        <f>D28*C30/12*D11</f>
        <v>0</v>
      </c>
      <c r="E30" s="235"/>
      <c r="F30" s="236" t="s">
        <v>262</v>
      </c>
      <c r="G30" s="363"/>
      <c r="H30" s="243">
        <f>SUM('Deal Information'!J32)</f>
        <v>500</v>
      </c>
      <c r="I30" s="268"/>
      <c r="J30" s="208"/>
      <c r="K30" s="208"/>
      <c r="L30" s="208"/>
      <c r="M30" s="208"/>
    </row>
    <row r="31" spans="1:13" s="209" customFormat="1" ht="18.95" customHeight="1" outlineLevel="1">
      <c r="A31" s="267"/>
      <c r="B31" s="237" t="s">
        <v>265</v>
      </c>
      <c r="C31" s="350"/>
      <c r="D31" s="355">
        <f>D30/D11</f>
        <v>0</v>
      </c>
      <c r="E31" s="235"/>
      <c r="F31" s="236" t="s">
        <v>264</v>
      </c>
      <c r="G31" s="363"/>
      <c r="H31" s="243">
        <f>SUM('Deal Information'!J29)</f>
        <v>2000</v>
      </c>
      <c r="I31" s="268"/>
      <c r="J31" s="242"/>
      <c r="K31" s="242"/>
      <c r="L31" s="208"/>
      <c r="M31" s="208"/>
    </row>
    <row r="32" spans="1:13" s="209" customFormat="1" ht="18.95" customHeight="1" outlineLevel="1">
      <c r="A32" s="267"/>
      <c r="B32" s="240"/>
      <c r="C32" s="357"/>
      <c r="D32" s="358"/>
      <c r="E32" s="235"/>
      <c r="F32" s="236" t="s">
        <v>266</v>
      </c>
      <c r="G32" s="363"/>
      <c r="H32" s="243">
        <f>SUM('Deal Information'!J33)</f>
        <v>1000</v>
      </c>
      <c r="I32" s="269"/>
      <c r="J32" s="210"/>
      <c r="K32" s="208"/>
      <c r="L32" s="208"/>
      <c r="M32" s="208"/>
    </row>
    <row r="33" spans="1:13" s="209" customFormat="1" ht="18.95" customHeight="1" outlineLevel="1" thickBot="1">
      <c r="A33" s="267"/>
      <c r="B33" s="239" t="s">
        <v>267</v>
      </c>
      <c r="C33" s="359"/>
      <c r="D33" s="360">
        <f>SUM('Deal Information'!G32)</f>
        <v>0</v>
      </c>
      <c r="E33" s="228"/>
      <c r="F33" s="244" t="s">
        <v>268</v>
      </c>
      <c r="G33" s="364"/>
      <c r="H33" s="365">
        <f>SUM('Deal Information'!J28)</f>
        <v>0</v>
      </c>
      <c r="I33" s="268"/>
      <c r="J33" s="210"/>
      <c r="K33" s="208"/>
      <c r="L33" s="208"/>
      <c r="M33" s="208"/>
    </row>
    <row r="34" spans="1:13" s="209" customFormat="1" ht="23.1" customHeight="1" thickTop="1">
      <c r="A34" s="267"/>
      <c r="B34" s="501" t="s">
        <v>273</v>
      </c>
      <c r="C34" s="502"/>
      <c r="D34" s="503"/>
      <c r="E34" s="212"/>
      <c r="F34" s="497" t="s">
        <v>405</v>
      </c>
      <c r="G34" s="498"/>
      <c r="H34" s="499"/>
      <c r="I34" s="268"/>
      <c r="J34" s="210"/>
      <c r="K34" s="208"/>
      <c r="L34" s="208"/>
      <c r="M34" s="208"/>
    </row>
    <row r="35" spans="1:13" s="209" customFormat="1" ht="36" customHeight="1" thickBot="1">
      <c r="A35" s="267"/>
      <c r="B35" s="494">
        <f>SUM(D19,D20,D24,D25,D29,D30,D33)</f>
        <v>16644.32</v>
      </c>
      <c r="C35" s="495"/>
      <c r="D35" s="496"/>
      <c r="E35" s="212"/>
      <c r="F35" s="494">
        <f>SUM(H26:H33)</f>
        <v>24200</v>
      </c>
      <c r="G35" s="495"/>
      <c r="H35" s="496"/>
      <c r="I35" s="268"/>
      <c r="J35" s="210"/>
      <c r="K35" s="208"/>
      <c r="L35" s="208"/>
      <c r="M35" s="208"/>
    </row>
    <row r="36" spans="1:13" s="209" customFormat="1" ht="23.1" customHeight="1" thickTop="1" thickBot="1">
      <c r="A36" s="267"/>
      <c r="B36" s="211"/>
      <c r="C36" s="211"/>
      <c r="D36" s="212"/>
      <c r="E36" s="212"/>
      <c r="F36" s="211"/>
      <c r="G36" s="211"/>
      <c r="H36" s="213"/>
      <c r="I36" s="268"/>
      <c r="J36" s="210"/>
      <c r="K36" s="208"/>
      <c r="L36" s="208"/>
      <c r="M36" s="208"/>
    </row>
    <row r="37" spans="1:13" s="209" customFormat="1" ht="39" customHeight="1" thickBot="1">
      <c r="A37" s="482" t="s">
        <v>410</v>
      </c>
      <c r="B37" s="483"/>
      <c r="C37" s="483"/>
      <c r="D37" s="483"/>
      <c r="E37" s="483"/>
      <c r="F37" s="483"/>
      <c r="G37" s="483"/>
      <c r="H37" s="483"/>
      <c r="I37" s="484"/>
      <c r="J37" s="248"/>
      <c r="K37" s="248"/>
      <c r="L37" s="208"/>
      <c r="M37" s="208"/>
    </row>
    <row r="38" spans="1:13" s="209" customFormat="1" ht="23.1" customHeight="1" thickBot="1">
      <c r="A38" s="267"/>
      <c r="B38" s="211"/>
      <c r="C38" s="211"/>
      <c r="D38" s="212"/>
      <c r="E38" s="212"/>
      <c r="F38" s="211"/>
      <c r="G38" s="211"/>
      <c r="H38" s="213"/>
      <c r="I38" s="268"/>
      <c r="J38" s="210"/>
      <c r="K38" s="208"/>
      <c r="L38" s="208"/>
      <c r="M38" s="208"/>
    </row>
    <row r="39" spans="1:13" s="252" customFormat="1" ht="27.95" customHeight="1" thickTop="1">
      <c r="A39" s="270"/>
      <c r="B39" s="473" t="s">
        <v>411</v>
      </c>
      <c r="C39" s="474"/>
      <c r="D39" s="475"/>
      <c r="E39" s="249"/>
      <c r="F39" s="473" t="s">
        <v>412</v>
      </c>
      <c r="G39" s="474"/>
      <c r="H39" s="475"/>
      <c r="I39" s="271"/>
      <c r="J39" s="250"/>
      <c r="K39" s="251"/>
      <c r="L39" s="251"/>
      <c r="M39" s="251"/>
    </row>
    <row r="40" spans="1:13" s="256" customFormat="1" ht="39.950000000000003" customHeight="1" thickBot="1">
      <c r="A40" s="272"/>
      <c r="B40" s="476">
        <f>D43-D44-D45-D46-D47-D48-D49</f>
        <v>33756.929999999993</v>
      </c>
      <c r="C40" s="477"/>
      <c r="D40" s="478"/>
      <c r="E40" s="253"/>
      <c r="F40" s="479">
        <f>B40/(D44+D45+D46+D47+D48+D49)</f>
        <v>9.8923415499690567E-2</v>
      </c>
      <c r="G40" s="480"/>
      <c r="H40" s="481"/>
      <c r="I40" s="273"/>
      <c r="J40" s="254"/>
      <c r="K40" s="255"/>
      <c r="L40" s="255"/>
      <c r="M40" s="255"/>
    </row>
    <row r="41" spans="1:13" s="209" customFormat="1" ht="23.1" customHeight="1" thickTop="1" thickBot="1">
      <c r="A41" s="267"/>
      <c r="B41" s="214"/>
      <c r="C41" s="211"/>
      <c r="D41" s="212"/>
      <c r="E41" s="212"/>
      <c r="F41" s="211"/>
      <c r="G41" s="211"/>
      <c r="H41" s="213"/>
      <c r="I41" s="268"/>
      <c r="J41" s="210"/>
      <c r="K41" s="208"/>
      <c r="L41" s="208"/>
      <c r="M41" s="208"/>
    </row>
    <row r="42" spans="1:13" s="209" customFormat="1" ht="23.1" customHeight="1" thickBot="1">
      <c r="A42" s="267"/>
      <c r="B42" s="231" t="s">
        <v>413</v>
      </c>
      <c r="C42" s="232"/>
      <c r="D42" s="233"/>
      <c r="E42" s="258"/>
      <c r="F42" s="231" t="s">
        <v>414</v>
      </c>
      <c r="G42" s="232"/>
      <c r="H42" s="233"/>
      <c r="I42" s="241"/>
      <c r="J42" s="210"/>
      <c r="K42" s="208"/>
      <c r="L42" s="208"/>
      <c r="M42" s="208"/>
    </row>
    <row r="43" spans="1:13" s="209" customFormat="1" ht="23.1" customHeight="1" outlineLevel="1">
      <c r="A43" s="267"/>
      <c r="B43" s="508" t="s">
        <v>269</v>
      </c>
      <c r="C43" s="509"/>
      <c r="D43" s="367">
        <f>D7</f>
        <v>375000</v>
      </c>
      <c r="E43" s="259"/>
      <c r="F43" s="514" t="s">
        <v>270</v>
      </c>
      <c r="G43" s="515"/>
      <c r="H43" s="369">
        <f>'Deal Information'!H8:J8+(D11*30)</f>
        <v>41787</v>
      </c>
      <c r="I43" s="241"/>
      <c r="J43" s="210"/>
      <c r="K43" s="208"/>
      <c r="L43" s="208"/>
      <c r="M43" s="208"/>
    </row>
    <row r="44" spans="1:13" s="209" customFormat="1" ht="23.1" customHeight="1" outlineLevel="1">
      <c r="A44" s="267"/>
      <c r="B44" s="510" t="s">
        <v>235</v>
      </c>
      <c r="C44" s="511"/>
      <c r="D44" s="367">
        <f>D10</f>
        <v>215000</v>
      </c>
      <c r="E44" s="259"/>
      <c r="F44" s="516" t="s">
        <v>271</v>
      </c>
      <c r="G44" s="517"/>
      <c r="H44" s="370">
        <f>SUM(D44+D45)/BE2</f>
        <v>130.65764023210832</v>
      </c>
      <c r="I44" s="241"/>
      <c r="J44" s="210"/>
      <c r="K44" s="208"/>
      <c r="L44" s="208"/>
      <c r="M44" s="208"/>
    </row>
    <row r="45" spans="1:13" s="209" customFormat="1" ht="23.1" customHeight="1" outlineLevel="1">
      <c r="A45" s="267"/>
      <c r="B45" s="510" t="s">
        <v>242</v>
      </c>
      <c r="C45" s="511"/>
      <c r="D45" s="367">
        <f>D9</f>
        <v>55200</v>
      </c>
      <c r="E45" s="259"/>
      <c r="F45" s="516" t="s">
        <v>272</v>
      </c>
      <c r="G45" s="517"/>
      <c r="H45" s="367">
        <f>D44+H21+D19+D24+D29-D18-D23-D28</f>
        <v>13187.619999999995</v>
      </c>
      <c r="I45" s="268"/>
      <c r="J45" s="210"/>
      <c r="K45" s="208"/>
      <c r="L45" s="208"/>
      <c r="M45" s="208"/>
    </row>
    <row r="46" spans="1:13" s="209" customFormat="1" ht="23.1" customHeight="1" outlineLevel="1">
      <c r="A46" s="267"/>
      <c r="B46" s="510" t="s">
        <v>273</v>
      </c>
      <c r="C46" s="511"/>
      <c r="D46" s="367">
        <f>SUM(B35)</f>
        <v>16644.32</v>
      </c>
      <c r="E46" s="259"/>
      <c r="F46" s="516" t="s">
        <v>274</v>
      </c>
      <c r="G46" s="517"/>
      <c r="H46" s="367">
        <f>D44+D45+D19+D24+D29+D47+D48+H31+H32+H33-D18-D23-D28</f>
        <v>101586.37</v>
      </c>
      <c r="I46" s="274"/>
      <c r="J46" s="210"/>
      <c r="K46" s="208"/>
      <c r="L46" s="208"/>
      <c r="M46" s="208"/>
    </row>
    <row r="47" spans="1:13" s="209" customFormat="1" ht="23.1" customHeight="1" outlineLevel="1">
      <c r="A47" s="267"/>
      <c r="B47" s="510" t="s">
        <v>275</v>
      </c>
      <c r="C47" s="511"/>
      <c r="D47" s="367">
        <f>SUM(D11*F13)</f>
        <v>24548.75</v>
      </c>
      <c r="E47" s="259"/>
      <c r="F47" s="516" t="s">
        <v>276</v>
      </c>
      <c r="G47" s="517"/>
      <c r="H47" s="371">
        <f>B40/H46*12/D11</f>
        <v>0.66459565392483255</v>
      </c>
      <c r="I47" s="268"/>
      <c r="J47" s="210"/>
      <c r="K47" s="208"/>
      <c r="L47" s="208"/>
      <c r="M47" s="208"/>
    </row>
    <row r="48" spans="1:13" s="209" customFormat="1" ht="23.1" customHeight="1" outlineLevel="1">
      <c r="A48" s="267"/>
      <c r="B48" s="510" t="s">
        <v>277</v>
      </c>
      <c r="C48" s="511"/>
      <c r="D48" s="367">
        <f>SUM(F22)</f>
        <v>5650</v>
      </c>
      <c r="E48" s="259"/>
      <c r="F48" s="516" t="s">
        <v>278</v>
      </c>
      <c r="G48" s="517"/>
      <c r="H48" s="371">
        <f>F40*(12/D11)</f>
        <v>0.19784683099938113</v>
      </c>
      <c r="I48" s="268"/>
      <c r="J48" s="210"/>
      <c r="K48" s="208"/>
      <c r="L48" s="208"/>
      <c r="M48" s="208"/>
    </row>
    <row r="49" spans="1:13" s="209" customFormat="1" ht="23.1" customHeight="1" outlineLevel="1" thickBot="1">
      <c r="A49" s="267"/>
      <c r="B49" s="512" t="s">
        <v>279</v>
      </c>
      <c r="C49" s="513"/>
      <c r="D49" s="368">
        <f>SUM(F35)</f>
        <v>24200</v>
      </c>
      <c r="E49" s="259"/>
      <c r="F49" s="518" t="s">
        <v>280</v>
      </c>
      <c r="G49" s="519"/>
      <c r="H49" s="372">
        <f>B40/(D44+D45)</f>
        <v>0.12493312361213912</v>
      </c>
      <c r="I49" s="268"/>
      <c r="J49" s="210"/>
      <c r="K49" s="208"/>
      <c r="L49" s="208"/>
      <c r="M49" s="208"/>
    </row>
    <row r="50" spans="1:13" s="209" customFormat="1" ht="23.1" customHeight="1" thickBot="1">
      <c r="A50" s="275"/>
      <c r="B50" s="260"/>
      <c r="C50" s="260"/>
      <c r="D50" s="260"/>
      <c r="E50" s="260"/>
      <c r="F50" s="507"/>
      <c r="G50" s="507"/>
      <c r="H50" s="507"/>
      <c r="I50" s="276"/>
      <c r="J50" s="210"/>
      <c r="K50" s="208"/>
      <c r="L50" s="208"/>
      <c r="M50" s="208"/>
    </row>
    <row r="51" spans="1:13" ht="27.95" customHeight="1">
      <c r="D51" s="54"/>
      <c r="E51" s="215"/>
      <c r="F51" s="53"/>
      <c r="G51" s="53"/>
      <c r="H51" s="55"/>
      <c r="I51" s="56"/>
      <c r="J51" s="104"/>
      <c r="K51" s="109"/>
    </row>
    <row r="52" spans="1:13" ht="27.95" customHeight="1">
      <c r="F52" s="57"/>
      <c r="G52" s="57"/>
      <c r="H52" s="58"/>
      <c r="I52" s="56"/>
      <c r="J52" s="104"/>
      <c r="K52" s="109"/>
    </row>
    <row r="53" spans="1:13" ht="27.95" customHeight="1">
      <c r="B53" s="59"/>
      <c r="C53" s="59"/>
      <c r="D53" s="60"/>
      <c r="E53" s="217"/>
      <c r="F53" s="61"/>
      <c r="G53" s="61"/>
      <c r="I53" s="56"/>
      <c r="J53" s="104"/>
      <c r="K53" s="109"/>
    </row>
    <row r="54" spans="1:13" ht="27.95" customHeight="1">
      <c r="H54" s="58"/>
      <c r="I54" s="56"/>
      <c r="J54" s="104"/>
      <c r="K54" s="109"/>
    </row>
    <row r="55" spans="1:13" ht="27.95" customHeight="1">
      <c r="J55" s="104"/>
      <c r="K55" s="109"/>
    </row>
    <row r="56" spans="1:13" ht="27.95" customHeight="1">
      <c r="G56" s="63"/>
      <c r="I56" s="56"/>
      <c r="J56" s="104"/>
      <c r="K56" s="109"/>
    </row>
    <row r="57" spans="1:13" ht="27.95" customHeight="1">
      <c r="G57" s="63"/>
      <c r="I57" s="56"/>
    </row>
    <row r="58" spans="1:13" ht="27.95" customHeight="1">
      <c r="G58" s="63"/>
      <c r="I58" s="56"/>
    </row>
    <row r="59" spans="1:13" ht="27.95" customHeight="1">
      <c r="I59" s="56"/>
    </row>
    <row r="60" spans="1:13">
      <c r="I60" s="56"/>
    </row>
    <row r="61" spans="1:13">
      <c r="I61" s="56"/>
    </row>
    <row r="62" spans="1:13">
      <c r="I62" s="56"/>
    </row>
    <row r="63" spans="1:13">
      <c r="I63" s="56"/>
    </row>
    <row r="64" spans="1:13">
      <c r="I64" s="56"/>
    </row>
    <row r="65" spans="9:10">
      <c r="I65" s="56"/>
    </row>
    <row r="66" spans="9:10">
      <c r="I66" s="56"/>
    </row>
    <row r="67" spans="9:10">
      <c r="I67" s="56"/>
    </row>
    <row r="68" spans="9:10">
      <c r="I68" s="56"/>
    </row>
    <row r="69" spans="9:10">
      <c r="I69" s="56"/>
      <c r="J69" s="246"/>
    </row>
    <row r="70" spans="9:10">
      <c r="I70" s="56"/>
    </row>
    <row r="71" spans="9:10">
      <c r="I71" s="56"/>
    </row>
    <row r="72" spans="9:10">
      <c r="I72" s="56"/>
    </row>
    <row r="87" spans="2:13" s="51" customFormat="1">
      <c r="B87" s="52"/>
      <c r="C87" s="52"/>
      <c r="D87" s="52"/>
      <c r="E87" s="216"/>
      <c r="F87" s="62"/>
      <c r="G87" s="62"/>
      <c r="H87" s="52"/>
      <c r="J87" s="245"/>
      <c r="K87" s="245"/>
      <c r="L87" s="247"/>
      <c r="M87" s="247"/>
    </row>
    <row r="89" spans="2:13" s="51" customFormat="1">
      <c r="B89" s="52"/>
      <c r="C89" s="52"/>
      <c r="D89" s="52"/>
      <c r="E89" s="216"/>
      <c r="F89" s="62"/>
      <c r="G89" s="62"/>
      <c r="H89" s="52"/>
      <c r="J89" s="245"/>
      <c r="K89" s="245"/>
      <c r="L89" s="247"/>
      <c r="M89" s="247"/>
    </row>
    <row r="90" spans="2:13" s="51" customFormat="1">
      <c r="B90" s="52"/>
      <c r="C90" s="52"/>
      <c r="D90" s="52"/>
      <c r="E90" s="216"/>
      <c r="F90" s="62"/>
      <c r="G90" s="62"/>
      <c r="H90" s="52"/>
      <c r="J90" s="245"/>
      <c r="K90" s="245"/>
      <c r="L90" s="247"/>
      <c r="M90" s="247"/>
    </row>
    <row r="91" spans="2:13" s="51" customFormat="1">
      <c r="B91" s="52"/>
      <c r="C91" s="52"/>
      <c r="D91" s="52"/>
      <c r="E91" s="216"/>
      <c r="F91" s="62"/>
      <c r="G91" s="62"/>
      <c r="H91" s="52"/>
      <c r="J91" s="245"/>
      <c r="K91" s="245"/>
      <c r="L91" s="247"/>
      <c r="M91" s="247"/>
    </row>
    <row r="92" spans="2:13" s="51" customFormat="1">
      <c r="B92" s="52"/>
      <c r="C92" s="52"/>
      <c r="D92" s="52"/>
      <c r="E92" s="216"/>
      <c r="F92" s="62"/>
      <c r="G92" s="62"/>
      <c r="H92" s="52"/>
      <c r="J92" s="245"/>
      <c r="K92" s="245"/>
      <c r="L92" s="247"/>
      <c r="M92" s="247"/>
    </row>
    <row r="93" spans="2:13" s="51" customFormat="1">
      <c r="B93" s="52"/>
      <c r="C93" s="52"/>
      <c r="D93" s="52"/>
      <c r="E93" s="216"/>
      <c r="F93" s="62"/>
      <c r="G93" s="62"/>
      <c r="H93" s="52"/>
      <c r="J93" s="245"/>
      <c r="K93" s="245"/>
      <c r="L93" s="247"/>
      <c r="M93" s="247"/>
    </row>
    <row r="95" spans="2:13" s="51" customFormat="1">
      <c r="B95" s="52"/>
      <c r="C95" s="52"/>
      <c r="D95" s="52"/>
      <c r="E95" s="216"/>
      <c r="F95" s="62"/>
      <c r="G95" s="62"/>
      <c r="H95" s="52"/>
      <c r="J95" s="245"/>
      <c r="K95" s="245"/>
      <c r="L95" s="247"/>
      <c r="M95" s="247"/>
    </row>
    <row r="96" spans="2:13" s="51" customFormat="1">
      <c r="B96" s="52"/>
      <c r="C96" s="52"/>
      <c r="D96" s="52"/>
      <c r="E96" s="216"/>
      <c r="F96" s="62"/>
      <c r="G96" s="62"/>
      <c r="H96" s="52"/>
      <c r="J96" s="245"/>
      <c r="K96" s="245"/>
      <c r="L96" s="247"/>
      <c r="M96" s="247"/>
    </row>
    <row r="97" spans="2:13" s="51" customFormat="1">
      <c r="B97" s="52"/>
      <c r="C97" s="52"/>
      <c r="D97" s="52"/>
      <c r="E97" s="216"/>
      <c r="F97" s="62"/>
      <c r="G97" s="62"/>
      <c r="H97" s="52"/>
      <c r="J97" s="245"/>
      <c r="K97" s="245"/>
      <c r="L97" s="247"/>
      <c r="M97" s="247"/>
    </row>
    <row r="98" spans="2:13" s="51" customFormat="1">
      <c r="B98" s="52"/>
      <c r="C98" s="52"/>
      <c r="D98" s="52"/>
      <c r="E98" s="216"/>
      <c r="F98" s="62"/>
      <c r="G98" s="62"/>
      <c r="H98" s="52"/>
      <c r="J98" s="245"/>
      <c r="K98" s="245"/>
      <c r="L98" s="247"/>
      <c r="M98" s="247"/>
    </row>
    <row r="99" spans="2:13" s="51" customFormat="1">
      <c r="B99" s="52"/>
      <c r="C99" s="52"/>
      <c r="D99" s="52"/>
      <c r="E99" s="216"/>
      <c r="F99" s="62"/>
      <c r="G99" s="62"/>
      <c r="H99" s="52"/>
      <c r="J99" s="245"/>
      <c r="K99" s="245"/>
      <c r="L99" s="247"/>
      <c r="M99" s="247"/>
    </row>
    <row r="100" spans="2:13" s="51" customFormat="1">
      <c r="B100" s="52"/>
      <c r="C100" s="52"/>
      <c r="D100" s="52"/>
      <c r="E100" s="216"/>
      <c r="F100" s="62"/>
      <c r="G100" s="62"/>
      <c r="H100" s="52"/>
      <c r="J100" s="245"/>
      <c r="K100" s="245"/>
      <c r="L100" s="247"/>
      <c r="M100" s="247"/>
    </row>
    <row r="101" spans="2:13" s="51" customFormat="1">
      <c r="B101" s="52"/>
      <c r="C101" s="52"/>
      <c r="D101" s="52"/>
      <c r="E101" s="216"/>
      <c r="F101" s="62"/>
      <c r="G101" s="62"/>
      <c r="H101" s="52"/>
      <c r="J101" s="245"/>
      <c r="K101" s="245"/>
      <c r="L101" s="247"/>
      <c r="M101" s="247"/>
    </row>
    <row r="102" spans="2:13" s="51" customFormat="1">
      <c r="B102" s="52"/>
      <c r="C102" s="52"/>
      <c r="D102" s="52"/>
      <c r="E102" s="216"/>
      <c r="F102" s="62"/>
      <c r="G102" s="62"/>
      <c r="H102" s="52"/>
      <c r="J102" s="245"/>
      <c r="K102" s="245"/>
      <c r="L102" s="247"/>
      <c r="M102" s="247"/>
    </row>
    <row r="103" spans="2:13" s="51" customFormat="1">
      <c r="B103" s="52"/>
      <c r="C103" s="52"/>
      <c r="D103" s="52"/>
      <c r="E103" s="216"/>
      <c r="F103" s="62"/>
      <c r="G103" s="62"/>
      <c r="H103" s="52"/>
      <c r="J103" s="245"/>
      <c r="K103" s="245"/>
      <c r="L103" s="247"/>
      <c r="M103" s="247"/>
    </row>
    <row r="104" spans="2:13" s="51" customFormat="1">
      <c r="B104" s="52"/>
      <c r="C104" s="52"/>
      <c r="D104" s="52"/>
      <c r="E104" s="216"/>
      <c r="F104" s="62"/>
      <c r="G104" s="62"/>
      <c r="H104" s="52"/>
      <c r="J104" s="245"/>
      <c r="K104" s="245"/>
      <c r="L104" s="247"/>
      <c r="M104" s="247"/>
    </row>
    <row r="107" spans="2:13" s="51" customFormat="1">
      <c r="B107" s="52"/>
      <c r="C107" s="52"/>
      <c r="D107" s="52"/>
      <c r="E107" s="216"/>
      <c r="F107" s="62"/>
      <c r="G107" s="62"/>
      <c r="H107" s="52"/>
      <c r="J107" s="245"/>
      <c r="K107" s="245"/>
      <c r="L107" s="247"/>
      <c r="M107" s="247"/>
    </row>
    <row r="108" spans="2:13" s="51" customFormat="1">
      <c r="B108" s="52"/>
      <c r="C108" s="52"/>
      <c r="D108" s="52"/>
      <c r="E108" s="216"/>
      <c r="F108" s="62"/>
      <c r="G108" s="62"/>
      <c r="H108" s="52"/>
      <c r="J108" s="245"/>
      <c r="K108" s="245"/>
      <c r="L108" s="247"/>
      <c r="M108" s="247"/>
    </row>
  </sheetData>
  <sheetProtection sheet="1" objects="1" scenarios="1"/>
  <mergeCells count="37">
    <mergeCell ref="F50:H50"/>
    <mergeCell ref="B43:C43"/>
    <mergeCell ref="B44:C44"/>
    <mergeCell ref="B45:C45"/>
    <mergeCell ref="B46:C46"/>
    <mergeCell ref="B47:C47"/>
    <mergeCell ref="B48:C48"/>
    <mergeCell ref="B49:C49"/>
    <mergeCell ref="F43:G43"/>
    <mergeCell ref="F44:G44"/>
    <mergeCell ref="F45:G45"/>
    <mergeCell ref="F46:G46"/>
    <mergeCell ref="F47:G47"/>
    <mergeCell ref="F48:G48"/>
    <mergeCell ref="F49:G49"/>
    <mergeCell ref="B15:D15"/>
    <mergeCell ref="B35:D35"/>
    <mergeCell ref="B34:D34"/>
    <mergeCell ref="F35:H35"/>
    <mergeCell ref="F34:H34"/>
    <mergeCell ref="F21:H21"/>
    <mergeCell ref="F22:H23"/>
    <mergeCell ref="B11:C11"/>
    <mergeCell ref="B13:D13"/>
    <mergeCell ref="B12:D12"/>
    <mergeCell ref="F13:H13"/>
    <mergeCell ref="F12:H12"/>
    <mergeCell ref="B6:D6"/>
    <mergeCell ref="B7:C7"/>
    <mergeCell ref="B8:C8"/>
    <mergeCell ref="B9:C9"/>
    <mergeCell ref="B10:C10"/>
    <mergeCell ref="B39:D39"/>
    <mergeCell ref="F39:H39"/>
    <mergeCell ref="B40:D40"/>
    <mergeCell ref="F40:H40"/>
    <mergeCell ref="A37:I37"/>
  </mergeCells>
  <phoneticPr fontId="4" type="noConversion"/>
  <dataValidations count="1">
    <dataValidation type="list" showInputMessage="1" showErrorMessage="1" sqref="E17 F15">
      <formula1>$BD$2:$BD$4</formula1>
    </dataValidation>
  </dataValidations>
  <pageMargins left="0.62" right="0.35" top="0.42" bottom="0.56000000000000005" header="0.18" footer="0.16"/>
  <pageSetup scale="52" orientation="landscape" r:id="rId1"/>
  <headerFooter>
    <oddHeader>&amp;C&amp;"Arial,Bold"&amp;12Flip with Mortgage/Private Money Financing</oddHeader>
    <oddFooter>&amp;C&amp;"Arial,Bold"Printed &amp;D&amp;R&amp;"Arial,Bold"Page &amp;P of &amp;N</oddFooter>
  </headerFooter>
  <rowBreaks count="2" manualBreakCount="2">
    <brk id="50" min="1" max="4" man="1"/>
    <brk id="52" min="1" max="4" man="1"/>
  </rowBreaks>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288"/>
  <sheetViews>
    <sheetView showGridLines="0" showZeros="0" topLeftCell="A94" zoomScale="150" zoomScaleNormal="150" zoomScalePageLayoutView="150" workbookViewId="0">
      <selection activeCell="A195" sqref="A195:L195"/>
    </sheetView>
  </sheetViews>
  <sheetFormatPr defaultColWidth="10.875" defaultRowHeight="15.75"/>
  <cols>
    <col min="1" max="1" width="8.375" style="49" customWidth="1"/>
    <col min="2" max="2" width="8.375" style="3" customWidth="1"/>
    <col min="3" max="3" width="5" style="3" customWidth="1"/>
    <col min="4" max="4" width="7.625" style="3" customWidth="1"/>
    <col min="5" max="5" width="13" style="3" customWidth="1"/>
    <col min="6" max="6" width="7.625" style="3" customWidth="1"/>
    <col min="7" max="7" width="13" style="3" customWidth="1"/>
    <col min="8" max="8" width="3.875" style="3" customWidth="1"/>
    <col min="9" max="9" width="5" style="316" customWidth="1"/>
    <col min="10" max="10" width="5" style="3" customWidth="1"/>
    <col min="11" max="12" width="9.875" style="3" customWidth="1"/>
    <col min="13" max="13" width="3.375" style="3" customWidth="1"/>
    <col min="14" max="19" width="11.125" style="80" customWidth="1"/>
    <col min="20" max="22" width="10.875" style="80"/>
    <col min="23" max="16384" width="10.875" style="21"/>
  </cols>
  <sheetData>
    <row r="1" spans="1:23" ht="69" customHeight="1">
      <c r="A1" s="1" t="s">
        <v>211</v>
      </c>
      <c r="B1" s="1"/>
      <c r="C1" s="2"/>
      <c r="D1" s="2"/>
      <c r="E1" s="2"/>
      <c r="F1" s="2"/>
      <c r="G1" s="2"/>
      <c r="H1" s="2"/>
      <c r="I1" s="322"/>
      <c r="J1" s="2"/>
      <c r="K1" s="2"/>
      <c r="L1" s="2"/>
    </row>
    <row r="2" spans="1:23" ht="24" customHeight="1">
      <c r="A2" s="81" t="s">
        <v>281</v>
      </c>
      <c r="B2" s="520" t="str">
        <f>'Deal Information'!$C$8</f>
        <v>31611 saddle Ridge rd Lake Elsinor</v>
      </c>
      <c r="C2" s="520"/>
      <c r="D2" s="520"/>
      <c r="E2" s="520"/>
      <c r="F2" s="520"/>
      <c r="G2" s="81" t="s">
        <v>314</v>
      </c>
      <c r="H2" s="521" t="str">
        <f>'Deal Information'!$H$9</f>
        <v>N</v>
      </c>
      <c r="I2" s="521"/>
      <c r="J2" s="521"/>
      <c r="K2" s="81" t="s">
        <v>234</v>
      </c>
      <c r="L2" s="64"/>
      <c r="N2" s="82" t="s">
        <v>429</v>
      </c>
      <c r="O2" s="83"/>
      <c r="P2" s="83"/>
      <c r="Q2" s="83"/>
      <c r="R2" s="83"/>
      <c r="S2" s="83"/>
      <c r="T2" s="83"/>
      <c r="U2" s="83"/>
      <c r="W2" s="339"/>
    </row>
    <row r="3" spans="1:23" ht="24" customHeight="1">
      <c r="A3" s="81" t="s">
        <v>282</v>
      </c>
      <c r="B3" s="522">
        <f>SUM('Deal Information'!C9:E9)</f>
        <v>3</v>
      </c>
      <c r="C3" s="522"/>
      <c r="D3" s="81" t="s">
        <v>316</v>
      </c>
      <c r="E3" s="400">
        <f>SUM('Deal Information'!C10:E10)</f>
        <v>2</v>
      </c>
      <c r="F3" s="81" t="s">
        <v>302</v>
      </c>
      <c r="G3" s="79">
        <f>SUM('Deal Information'!C11:E11)</f>
        <v>2068</v>
      </c>
      <c r="H3" s="99"/>
      <c r="I3" s="323"/>
      <c r="J3" s="81" t="s">
        <v>315</v>
      </c>
      <c r="K3" s="523"/>
      <c r="L3" s="523"/>
      <c r="W3" s="341"/>
    </row>
    <row r="4" spans="1:23" ht="24.95" customHeight="1">
      <c r="A4" s="524" t="s">
        <v>212</v>
      </c>
      <c r="B4" s="524"/>
      <c r="C4" s="524"/>
      <c r="D4" s="524"/>
      <c r="E4" s="524"/>
      <c r="F4" s="524"/>
      <c r="G4" s="524"/>
      <c r="H4" s="524"/>
      <c r="I4" s="524"/>
      <c r="J4" s="524"/>
      <c r="K4" s="524"/>
      <c r="L4" s="524"/>
      <c r="M4" s="21"/>
      <c r="W4" s="340"/>
    </row>
    <row r="5" spans="1:23" s="10" customFormat="1" ht="20.100000000000001" customHeight="1">
      <c r="A5" s="92"/>
      <c r="B5" s="93"/>
      <c r="C5" s="94"/>
      <c r="D5" s="93"/>
      <c r="E5" s="94"/>
      <c r="F5" s="94"/>
      <c r="G5" s="93"/>
      <c r="H5" s="94"/>
      <c r="I5" s="324"/>
      <c r="J5" s="93"/>
      <c r="K5" s="93"/>
      <c r="L5" s="95"/>
      <c r="N5" s="84"/>
      <c r="O5" s="84"/>
      <c r="P5" s="84"/>
      <c r="Q5" s="84"/>
      <c r="R5" s="84"/>
      <c r="S5" s="84"/>
      <c r="T5" s="84"/>
      <c r="U5" s="84"/>
      <c r="V5" s="84"/>
    </row>
    <row r="6" spans="1:23" s="85" customFormat="1" ht="20.100000000000001" customHeight="1">
      <c r="A6" s="96"/>
      <c r="B6" s="97"/>
      <c r="C6" s="97"/>
      <c r="D6" s="97"/>
      <c r="E6" s="97"/>
      <c r="F6" s="97"/>
      <c r="G6" s="97"/>
      <c r="H6" s="97"/>
      <c r="I6" s="325"/>
      <c r="J6" s="97"/>
      <c r="K6" s="97"/>
      <c r="L6" s="98"/>
      <c r="N6" s="86"/>
      <c r="O6" s="86"/>
      <c r="P6" s="86"/>
      <c r="Q6" s="86"/>
      <c r="R6" s="86"/>
      <c r="S6" s="86"/>
      <c r="T6" s="86"/>
      <c r="U6" s="86"/>
      <c r="V6" s="86"/>
      <c r="W6" s="10"/>
    </row>
    <row r="7" spans="1:23" s="22" customFormat="1" ht="29.1" customHeight="1" thickBot="1">
      <c r="A7" s="525" t="s">
        <v>26</v>
      </c>
      <c r="B7" s="525"/>
      <c r="C7" s="525"/>
      <c r="D7" s="525"/>
      <c r="E7" s="525"/>
      <c r="F7" s="525"/>
      <c r="G7" s="525"/>
      <c r="H7" s="525"/>
      <c r="I7" s="525"/>
      <c r="J7" s="525"/>
      <c r="K7" s="525"/>
      <c r="L7" s="525"/>
      <c r="M7" s="16"/>
      <c r="N7" s="25"/>
      <c r="O7" s="25"/>
      <c r="P7" s="25"/>
      <c r="Q7" s="25"/>
      <c r="R7" s="25"/>
      <c r="S7" s="25"/>
      <c r="T7" s="25"/>
      <c r="U7" s="25"/>
      <c r="V7" s="25"/>
    </row>
    <row r="8" spans="1:23" s="22" customFormat="1" ht="14.1" customHeight="1" thickBot="1">
      <c r="A8" s="529" t="s">
        <v>158</v>
      </c>
      <c r="B8" s="530"/>
      <c r="C8" s="298" t="s">
        <v>27</v>
      </c>
      <c r="D8" s="530" t="s">
        <v>159</v>
      </c>
      <c r="E8" s="530"/>
      <c r="F8" s="530"/>
      <c r="G8" s="530"/>
      <c r="H8" s="530"/>
      <c r="I8" s="298" t="s">
        <v>28</v>
      </c>
      <c r="J8" s="298" t="s">
        <v>161</v>
      </c>
      <c r="K8" s="298" t="s">
        <v>15</v>
      </c>
      <c r="L8" s="299" t="s">
        <v>160</v>
      </c>
      <c r="M8" s="16"/>
      <c r="N8" s="25"/>
      <c r="O8" s="25"/>
      <c r="P8" s="25"/>
      <c r="Q8" s="25"/>
      <c r="R8" s="25"/>
      <c r="S8" s="25"/>
      <c r="T8" s="25"/>
      <c r="U8" s="25"/>
      <c r="V8" s="25"/>
    </row>
    <row r="9" spans="1:23" s="22" customFormat="1" ht="14.1" customHeight="1">
      <c r="A9" s="114" t="s">
        <v>213</v>
      </c>
      <c r="B9" s="115"/>
      <c r="C9" s="295"/>
      <c r="D9" s="531" t="s">
        <v>341</v>
      </c>
      <c r="E9" s="532"/>
      <c r="F9" s="532"/>
      <c r="G9" s="532"/>
      <c r="H9" s="533"/>
      <c r="I9" s="296">
        <v>1500</v>
      </c>
      <c r="J9" s="296" t="s">
        <v>428</v>
      </c>
      <c r="K9" s="297">
        <v>4</v>
      </c>
      <c r="L9" s="300">
        <f>SUM(I9*K9)</f>
        <v>6000</v>
      </c>
      <c r="M9" s="16"/>
      <c r="N9" s="25"/>
      <c r="O9" s="25"/>
      <c r="P9" s="25"/>
      <c r="Q9" s="25"/>
      <c r="R9" s="25"/>
      <c r="S9" s="25"/>
      <c r="T9" s="25"/>
      <c r="U9" s="25"/>
      <c r="V9" s="25"/>
    </row>
    <row r="10" spans="1:23" s="22" customFormat="1" ht="14.1" customHeight="1">
      <c r="A10" s="534" t="s">
        <v>336</v>
      </c>
      <c r="B10" s="535"/>
      <c r="C10" s="23"/>
      <c r="D10" s="526" t="s">
        <v>342</v>
      </c>
      <c r="E10" s="527"/>
      <c r="F10" s="527"/>
      <c r="G10" s="527"/>
      <c r="H10" s="528"/>
      <c r="I10" s="15"/>
      <c r="J10" s="15" t="s">
        <v>428</v>
      </c>
      <c r="K10" s="24">
        <v>2.5</v>
      </c>
      <c r="L10" s="301">
        <f t="shared" ref="L10:L42" si="0">SUM(I10*K10)</f>
        <v>0</v>
      </c>
      <c r="M10" s="26"/>
      <c r="N10" s="26"/>
      <c r="O10" s="26"/>
      <c r="P10" s="26"/>
      <c r="Q10" s="26"/>
      <c r="R10" s="26"/>
      <c r="S10" s="27"/>
      <c r="T10" s="25"/>
      <c r="U10" s="25"/>
      <c r="V10" s="25"/>
    </row>
    <row r="11" spans="1:23" s="22" customFormat="1" ht="14.1" customHeight="1">
      <c r="A11" s="534"/>
      <c r="B11" s="535"/>
      <c r="C11" s="23"/>
      <c r="D11" s="526" t="s">
        <v>163</v>
      </c>
      <c r="E11" s="527"/>
      <c r="F11" s="527"/>
      <c r="G11" s="527"/>
      <c r="H11" s="528"/>
      <c r="I11" s="15"/>
      <c r="J11" s="15" t="s">
        <v>428</v>
      </c>
      <c r="K11" s="24">
        <v>2</v>
      </c>
      <c r="L11" s="301">
        <f t="shared" si="0"/>
        <v>0</v>
      </c>
      <c r="M11" s="26"/>
      <c r="N11" s="26"/>
      <c r="O11" s="26"/>
      <c r="P11" s="26"/>
      <c r="Q11" s="26"/>
      <c r="R11" s="26"/>
      <c r="S11" s="27"/>
      <c r="T11" s="25"/>
      <c r="U11" s="25"/>
      <c r="V11" s="25"/>
    </row>
    <row r="12" spans="1:23" s="22" customFormat="1" ht="14.1" customHeight="1">
      <c r="A12" s="76"/>
      <c r="B12" s="77"/>
      <c r="C12" s="23"/>
      <c r="D12" s="526" t="s">
        <v>164</v>
      </c>
      <c r="E12" s="527"/>
      <c r="F12" s="527"/>
      <c r="G12" s="527"/>
      <c r="H12" s="528"/>
      <c r="I12" s="15"/>
      <c r="J12" s="15" t="s">
        <v>165</v>
      </c>
      <c r="K12" s="24">
        <v>900</v>
      </c>
      <c r="L12" s="301">
        <f t="shared" si="0"/>
        <v>0</v>
      </c>
      <c r="M12" s="16"/>
      <c r="N12" s="25"/>
      <c r="O12" s="25"/>
      <c r="P12" s="25"/>
      <c r="Q12" s="25"/>
      <c r="R12" s="25"/>
      <c r="S12" s="25"/>
      <c r="T12" s="25"/>
      <c r="U12" s="25"/>
      <c r="V12" s="25"/>
    </row>
    <row r="13" spans="1:23" s="22" customFormat="1" ht="14.1" customHeight="1">
      <c r="A13" s="70"/>
      <c r="B13" s="71"/>
      <c r="C13" s="23"/>
      <c r="D13" s="526" t="s">
        <v>166</v>
      </c>
      <c r="E13" s="527"/>
      <c r="F13" s="527"/>
      <c r="G13" s="527"/>
      <c r="H13" s="528"/>
      <c r="I13" s="15"/>
      <c r="J13" s="15" t="s">
        <v>165</v>
      </c>
      <c r="K13" s="24">
        <v>600</v>
      </c>
      <c r="L13" s="301">
        <f t="shared" si="0"/>
        <v>0</v>
      </c>
      <c r="M13" s="16"/>
      <c r="N13" s="25"/>
      <c r="O13" s="25"/>
      <c r="P13" s="25"/>
      <c r="Q13" s="25"/>
      <c r="R13" s="25"/>
      <c r="S13" s="25"/>
      <c r="T13" s="25"/>
      <c r="U13" s="25"/>
      <c r="V13" s="25"/>
    </row>
    <row r="14" spans="1:23" s="22" customFormat="1" ht="14.1" customHeight="1">
      <c r="A14" s="70"/>
      <c r="B14" s="71"/>
      <c r="C14" s="23"/>
      <c r="D14" s="526" t="s">
        <v>167</v>
      </c>
      <c r="E14" s="527"/>
      <c r="F14" s="527"/>
      <c r="G14" s="527"/>
      <c r="H14" s="528"/>
      <c r="I14" s="15"/>
      <c r="J14" s="15" t="s">
        <v>428</v>
      </c>
      <c r="K14" s="24">
        <v>0.35</v>
      </c>
      <c r="L14" s="301">
        <f t="shared" si="0"/>
        <v>0</v>
      </c>
      <c r="M14" s="16"/>
      <c r="N14" s="25"/>
      <c r="O14" s="25"/>
      <c r="P14" s="25"/>
      <c r="Q14" s="25"/>
      <c r="R14" s="25"/>
      <c r="S14" s="25"/>
      <c r="T14" s="25"/>
      <c r="U14" s="25"/>
      <c r="V14" s="25"/>
    </row>
    <row r="15" spans="1:23" s="22" customFormat="1" ht="14.1" customHeight="1">
      <c r="A15" s="70"/>
      <c r="B15" s="71"/>
      <c r="C15" s="23"/>
      <c r="D15" s="526" t="s">
        <v>168</v>
      </c>
      <c r="E15" s="527"/>
      <c r="F15" s="527"/>
      <c r="G15" s="527"/>
      <c r="H15" s="528"/>
      <c r="I15" s="15"/>
      <c r="J15" s="15" t="s">
        <v>428</v>
      </c>
      <c r="K15" s="24">
        <v>0.2</v>
      </c>
      <c r="L15" s="301">
        <f t="shared" si="0"/>
        <v>0</v>
      </c>
      <c r="M15" s="16"/>
      <c r="N15" s="25"/>
      <c r="O15" s="25"/>
      <c r="P15" s="25"/>
      <c r="Q15" s="25"/>
      <c r="R15" s="25"/>
      <c r="S15" s="25"/>
      <c r="T15" s="25"/>
      <c r="U15" s="25"/>
      <c r="V15" s="25"/>
    </row>
    <row r="16" spans="1:23" s="22" customFormat="1" ht="14.1" customHeight="1">
      <c r="A16" s="70"/>
      <c r="B16" s="71"/>
      <c r="C16" s="23"/>
      <c r="D16" s="526" t="s">
        <v>169</v>
      </c>
      <c r="E16" s="527"/>
      <c r="F16" s="527"/>
      <c r="G16" s="527"/>
      <c r="H16" s="528"/>
      <c r="I16" s="15"/>
      <c r="J16" s="15" t="s">
        <v>170</v>
      </c>
      <c r="K16" s="24">
        <v>3</v>
      </c>
      <c r="L16" s="301">
        <f t="shared" si="0"/>
        <v>0</v>
      </c>
      <c r="M16" s="16"/>
      <c r="N16" s="25"/>
      <c r="O16" s="25"/>
      <c r="P16" s="25"/>
      <c r="Q16" s="25"/>
      <c r="R16" s="25"/>
      <c r="S16" s="25"/>
      <c r="T16" s="25"/>
      <c r="U16" s="25"/>
      <c r="V16" s="25"/>
    </row>
    <row r="17" spans="1:28" s="22" customFormat="1" ht="14.1" customHeight="1">
      <c r="A17" s="72"/>
      <c r="B17" s="73"/>
      <c r="C17" s="23"/>
      <c r="D17" s="526" t="s">
        <v>171</v>
      </c>
      <c r="E17" s="527"/>
      <c r="F17" s="527"/>
      <c r="G17" s="527"/>
      <c r="H17" s="528"/>
      <c r="I17" s="15"/>
      <c r="J17" s="15" t="s">
        <v>170</v>
      </c>
      <c r="K17" s="24">
        <v>4</v>
      </c>
      <c r="L17" s="301">
        <f t="shared" si="0"/>
        <v>0</v>
      </c>
      <c r="M17" s="16"/>
      <c r="N17" s="25"/>
      <c r="O17" s="25"/>
      <c r="P17" s="25"/>
      <c r="Q17" s="25"/>
      <c r="R17" s="25"/>
      <c r="S17" s="25"/>
      <c r="T17" s="25"/>
      <c r="U17" s="25"/>
      <c r="V17" s="25"/>
    </row>
    <row r="18" spans="1:28" s="22" customFormat="1" ht="14.1" customHeight="1">
      <c r="A18" s="74" t="s">
        <v>29</v>
      </c>
      <c r="B18" s="75"/>
      <c r="C18" s="23"/>
      <c r="D18" s="526" t="s">
        <v>172</v>
      </c>
      <c r="E18" s="527"/>
      <c r="F18" s="527"/>
      <c r="G18" s="527"/>
      <c r="H18" s="528"/>
      <c r="I18" s="326"/>
      <c r="J18" s="15" t="s">
        <v>428</v>
      </c>
      <c r="K18" s="24">
        <v>0.5</v>
      </c>
      <c r="L18" s="301">
        <f t="shared" si="0"/>
        <v>0</v>
      </c>
      <c r="M18" s="16"/>
      <c r="N18" s="25"/>
      <c r="O18" s="25"/>
      <c r="P18" s="25"/>
      <c r="Q18" s="25"/>
      <c r="R18" s="25"/>
      <c r="S18" s="25"/>
      <c r="T18" s="25"/>
      <c r="U18" s="25"/>
      <c r="V18" s="25"/>
    </row>
    <row r="19" spans="1:28" s="22" customFormat="1" ht="14.1" customHeight="1">
      <c r="A19" s="72"/>
      <c r="B19" s="73"/>
      <c r="C19" s="23"/>
      <c r="D19" s="526" t="s">
        <v>173</v>
      </c>
      <c r="E19" s="527"/>
      <c r="F19" s="527"/>
      <c r="G19" s="527"/>
      <c r="H19" s="528"/>
      <c r="I19" s="326"/>
      <c r="J19" s="15" t="s">
        <v>170</v>
      </c>
      <c r="K19" s="24">
        <v>6</v>
      </c>
      <c r="L19" s="301">
        <f t="shared" si="0"/>
        <v>0</v>
      </c>
      <c r="M19" s="16"/>
      <c r="N19" s="25"/>
      <c r="O19" s="25"/>
      <c r="P19" s="25"/>
      <c r="Q19" s="25"/>
      <c r="R19" s="25"/>
      <c r="S19" s="25"/>
      <c r="T19" s="25"/>
      <c r="U19" s="25"/>
      <c r="V19" s="25"/>
    </row>
    <row r="20" spans="1:28" s="22" customFormat="1" ht="14.1" customHeight="1">
      <c r="A20" s="74" t="s">
        <v>30</v>
      </c>
      <c r="B20" s="75"/>
      <c r="C20" s="23"/>
      <c r="D20" s="526" t="s">
        <v>174</v>
      </c>
      <c r="E20" s="527"/>
      <c r="F20" s="527"/>
      <c r="G20" s="527"/>
      <c r="H20" s="528"/>
      <c r="I20" s="326">
        <v>1500</v>
      </c>
      <c r="J20" s="15" t="s">
        <v>428</v>
      </c>
      <c r="K20" s="24">
        <v>0.75</v>
      </c>
      <c r="L20" s="301">
        <f t="shared" si="0"/>
        <v>1125</v>
      </c>
      <c r="M20" s="16"/>
      <c r="N20" s="25"/>
      <c r="O20" s="25"/>
      <c r="P20" s="25"/>
      <c r="Q20" s="25"/>
      <c r="R20" s="25"/>
      <c r="S20" s="25"/>
      <c r="T20" s="25"/>
      <c r="U20" s="25"/>
      <c r="V20" s="25"/>
    </row>
    <row r="21" spans="1:28" s="3" customFormat="1" ht="14.1" customHeight="1">
      <c r="A21" s="70"/>
      <c r="B21" s="71"/>
      <c r="C21" s="28"/>
      <c r="D21" s="526" t="s">
        <v>175</v>
      </c>
      <c r="E21" s="527"/>
      <c r="F21" s="527"/>
      <c r="G21" s="527"/>
      <c r="H21" s="528"/>
      <c r="I21" s="327"/>
      <c r="J21" s="15" t="s">
        <v>428</v>
      </c>
      <c r="K21" s="24">
        <v>7</v>
      </c>
      <c r="L21" s="301">
        <f t="shared" si="0"/>
        <v>0</v>
      </c>
      <c r="M21" s="17"/>
      <c r="N21" s="17"/>
      <c r="O21" s="17"/>
      <c r="P21" s="17"/>
      <c r="Q21" s="17"/>
      <c r="R21" s="17"/>
      <c r="S21" s="17"/>
      <c r="T21" s="17"/>
      <c r="U21" s="17"/>
      <c r="V21" s="17"/>
    </row>
    <row r="22" spans="1:28" s="30" customFormat="1" ht="14.1" customHeight="1">
      <c r="A22" s="70"/>
      <c r="B22" s="71"/>
      <c r="C22" s="29"/>
      <c r="D22" s="526" t="s">
        <v>176</v>
      </c>
      <c r="E22" s="527"/>
      <c r="F22" s="527"/>
      <c r="G22" s="527"/>
      <c r="H22" s="528"/>
      <c r="I22" s="328"/>
      <c r="J22" s="15" t="s">
        <v>428</v>
      </c>
      <c r="K22" s="24">
        <v>6</v>
      </c>
      <c r="L22" s="301">
        <f t="shared" si="0"/>
        <v>0</v>
      </c>
      <c r="M22" s="18"/>
      <c r="N22" s="87"/>
      <c r="O22" s="87"/>
      <c r="P22" s="87"/>
      <c r="Q22" s="87"/>
      <c r="R22" s="87"/>
      <c r="S22" s="87"/>
      <c r="T22" s="87"/>
      <c r="U22" s="87"/>
      <c r="V22" s="87"/>
      <c r="W22" s="87"/>
      <c r="X22" s="87"/>
      <c r="Y22" s="87"/>
      <c r="Z22" s="18"/>
      <c r="AA22" s="18"/>
    </row>
    <row r="23" spans="1:28" s="22" customFormat="1" ht="14.1" customHeight="1">
      <c r="A23" s="70"/>
      <c r="B23" s="71"/>
      <c r="C23" s="23"/>
      <c r="D23" s="526" t="s">
        <v>177</v>
      </c>
      <c r="E23" s="527"/>
      <c r="F23" s="527"/>
      <c r="G23" s="527"/>
      <c r="H23" s="528"/>
      <c r="I23" s="326">
        <v>1500</v>
      </c>
      <c r="J23" s="15" t="s">
        <v>428</v>
      </c>
      <c r="K23" s="24">
        <v>2.25</v>
      </c>
      <c r="L23" s="301">
        <f t="shared" si="0"/>
        <v>3375</v>
      </c>
      <c r="M23" s="16"/>
      <c r="N23" s="88"/>
      <c r="O23" s="88"/>
      <c r="P23" s="88"/>
      <c r="Q23" s="88"/>
      <c r="R23" s="88"/>
      <c r="S23" s="88"/>
      <c r="T23" s="88"/>
      <c r="U23" s="88"/>
      <c r="V23" s="88"/>
      <c r="W23" s="88"/>
      <c r="X23" s="88"/>
      <c r="Y23" s="88"/>
      <c r="Z23" s="16"/>
      <c r="AA23" s="16"/>
    </row>
    <row r="24" spans="1:28" s="22" customFormat="1" ht="14.1" customHeight="1">
      <c r="A24" s="70"/>
      <c r="B24" s="71"/>
      <c r="C24" s="23"/>
      <c r="D24" s="526" t="s">
        <v>178</v>
      </c>
      <c r="E24" s="527"/>
      <c r="F24" s="527"/>
      <c r="G24" s="527"/>
      <c r="H24" s="528"/>
      <c r="I24" s="326"/>
      <c r="J24" s="15" t="s">
        <v>428</v>
      </c>
      <c r="K24" s="24">
        <v>7</v>
      </c>
      <c r="L24" s="301">
        <f t="shared" si="0"/>
        <v>0</v>
      </c>
      <c r="M24" s="16"/>
      <c r="N24" s="16"/>
      <c r="O24" s="16"/>
      <c r="P24" s="16"/>
      <c r="Q24" s="16"/>
      <c r="R24" s="16"/>
      <c r="S24" s="16"/>
      <c r="T24" s="16"/>
      <c r="U24" s="16"/>
      <c r="V24" s="16"/>
      <c r="W24" s="16"/>
      <c r="X24" s="16"/>
      <c r="Y24" s="16"/>
      <c r="Z24" s="16"/>
      <c r="AA24" s="16"/>
    </row>
    <row r="25" spans="1:28" s="22" customFormat="1" ht="14.1" customHeight="1">
      <c r="A25" s="70"/>
      <c r="B25" s="71"/>
      <c r="C25" s="23"/>
      <c r="D25" s="526" t="s">
        <v>179</v>
      </c>
      <c r="E25" s="527"/>
      <c r="F25" s="527"/>
      <c r="G25" s="527"/>
      <c r="H25" s="528"/>
      <c r="I25" s="326"/>
      <c r="J25" s="15" t="s">
        <v>428</v>
      </c>
      <c r="K25" s="24">
        <v>2.5</v>
      </c>
      <c r="L25" s="301">
        <f t="shared" si="0"/>
        <v>0</v>
      </c>
      <c r="M25" s="16"/>
      <c r="N25" s="25"/>
      <c r="O25" s="25"/>
      <c r="P25" s="25"/>
      <c r="Q25" s="25"/>
      <c r="R25" s="25"/>
      <c r="S25" s="25"/>
      <c r="T25" s="25"/>
      <c r="U25" s="25"/>
      <c r="V25" s="25"/>
    </row>
    <row r="26" spans="1:28" s="22" customFormat="1" ht="14.1" customHeight="1">
      <c r="A26" s="70"/>
      <c r="B26" s="71"/>
      <c r="C26" s="23"/>
      <c r="D26" s="526" t="s">
        <v>180</v>
      </c>
      <c r="E26" s="527"/>
      <c r="F26" s="527"/>
      <c r="G26" s="527"/>
      <c r="H26" s="528"/>
      <c r="I26" s="326"/>
      <c r="J26" s="15" t="s">
        <v>181</v>
      </c>
      <c r="K26" s="24">
        <v>500</v>
      </c>
      <c r="L26" s="301">
        <f t="shared" si="0"/>
        <v>0</v>
      </c>
      <c r="M26" s="16"/>
      <c r="N26" s="25"/>
      <c r="O26" s="25"/>
      <c r="P26" s="25"/>
      <c r="Q26" s="25"/>
      <c r="R26" s="25"/>
      <c r="S26" s="25"/>
      <c r="T26" s="25"/>
      <c r="U26" s="25"/>
      <c r="V26" s="25"/>
    </row>
    <row r="27" spans="1:28" s="22" customFormat="1" ht="14.1" customHeight="1">
      <c r="A27" s="72"/>
      <c r="B27" s="73"/>
      <c r="C27" s="23"/>
      <c r="D27" s="526" t="s">
        <v>182</v>
      </c>
      <c r="E27" s="527"/>
      <c r="F27" s="527"/>
      <c r="G27" s="527"/>
      <c r="H27" s="528"/>
      <c r="I27" s="326"/>
      <c r="J27" s="15" t="s">
        <v>428</v>
      </c>
      <c r="K27" s="24">
        <v>0.75</v>
      </c>
      <c r="L27" s="301">
        <f t="shared" si="0"/>
        <v>0</v>
      </c>
      <c r="M27" s="16"/>
      <c r="N27" s="25"/>
      <c r="O27" s="25"/>
      <c r="P27" s="25"/>
      <c r="Q27" s="25"/>
      <c r="R27" s="25"/>
      <c r="S27" s="25"/>
      <c r="T27" s="25"/>
      <c r="U27" s="25"/>
      <c r="V27" s="25"/>
    </row>
    <row r="28" spans="1:28" s="22" customFormat="1" ht="14.1" customHeight="1">
      <c r="A28" s="74" t="s">
        <v>31</v>
      </c>
      <c r="B28" s="75"/>
      <c r="C28" s="23"/>
      <c r="D28" s="526" t="s">
        <v>7</v>
      </c>
      <c r="E28" s="527"/>
      <c r="F28" s="527"/>
      <c r="G28" s="527"/>
      <c r="H28" s="528"/>
      <c r="I28" s="326"/>
      <c r="J28" s="15" t="s">
        <v>181</v>
      </c>
      <c r="K28" s="24">
        <v>5000</v>
      </c>
      <c r="L28" s="301">
        <f t="shared" si="0"/>
        <v>0</v>
      </c>
      <c r="M28" s="16"/>
      <c r="N28" s="25"/>
      <c r="O28" s="25"/>
      <c r="P28" s="25"/>
      <c r="Q28" s="25"/>
      <c r="R28" s="25"/>
      <c r="S28" s="25"/>
      <c r="T28" s="25"/>
      <c r="U28" s="25"/>
      <c r="V28" s="25"/>
    </row>
    <row r="29" spans="1:28" s="22" customFormat="1" ht="14.1" customHeight="1">
      <c r="A29" s="70"/>
      <c r="B29" s="71"/>
      <c r="C29" s="23"/>
      <c r="D29" s="526" t="s">
        <v>183</v>
      </c>
      <c r="E29" s="527"/>
      <c r="F29" s="527"/>
      <c r="G29" s="527"/>
      <c r="H29" s="528"/>
      <c r="I29" s="329"/>
      <c r="J29" s="15" t="s">
        <v>162</v>
      </c>
      <c r="K29" s="24">
        <v>6</v>
      </c>
      <c r="L29" s="301">
        <f t="shared" si="0"/>
        <v>0</v>
      </c>
      <c r="M29" s="8"/>
      <c r="N29" s="25"/>
      <c r="O29" s="25"/>
      <c r="P29" s="25"/>
      <c r="Q29" s="25"/>
      <c r="R29" s="25"/>
      <c r="S29" s="25"/>
      <c r="T29" s="25"/>
      <c r="U29" s="25"/>
      <c r="V29" s="25"/>
    </row>
    <row r="30" spans="1:28" s="22" customFormat="1" ht="14.1" customHeight="1">
      <c r="A30" s="70"/>
      <c r="B30" s="71"/>
      <c r="C30" s="23"/>
      <c r="D30" s="526" t="s">
        <v>184</v>
      </c>
      <c r="E30" s="527"/>
      <c r="F30" s="527"/>
      <c r="G30" s="527"/>
      <c r="H30" s="528"/>
      <c r="I30" s="329"/>
      <c r="J30" s="15" t="s">
        <v>162</v>
      </c>
      <c r="K30" s="24">
        <v>18</v>
      </c>
      <c r="L30" s="301">
        <f t="shared" si="0"/>
        <v>0</v>
      </c>
      <c r="M30" s="8"/>
      <c r="N30" s="25"/>
      <c r="O30" s="25"/>
      <c r="P30" s="89"/>
      <c r="Q30" s="25"/>
      <c r="R30" s="25"/>
      <c r="S30" s="25"/>
      <c r="T30" s="25"/>
      <c r="U30" s="25"/>
      <c r="V30" s="25"/>
    </row>
    <row r="31" spans="1:28" s="22" customFormat="1" ht="14.1" customHeight="1">
      <c r="A31" s="70"/>
      <c r="B31" s="71"/>
      <c r="C31" s="23"/>
      <c r="D31" s="526" t="s">
        <v>185</v>
      </c>
      <c r="E31" s="527"/>
      <c r="F31" s="527"/>
      <c r="G31" s="527"/>
      <c r="H31" s="528"/>
      <c r="I31" s="329"/>
      <c r="J31" s="15" t="s">
        <v>162</v>
      </c>
      <c r="K31" s="24">
        <v>11.5</v>
      </c>
      <c r="L31" s="301">
        <f t="shared" si="0"/>
        <v>0</v>
      </c>
      <c r="M31" s="8"/>
      <c r="N31" s="25"/>
      <c r="O31" s="25"/>
      <c r="P31" s="25"/>
      <c r="Q31" s="90"/>
      <c r="R31" s="90"/>
      <c r="S31" s="25"/>
      <c r="T31" s="25"/>
      <c r="U31" s="25"/>
      <c r="V31" s="25"/>
    </row>
    <row r="32" spans="1:28" s="22" customFormat="1" ht="14.1" customHeight="1">
      <c r="A32" s="70"/>
      <c r="B32" s="71"/>
      <c r="C32" s="23"/>
      <c r="D32" s="526" t="s">
        <v>186</v>
      </c>
      <c r="E32" s="527"/>
      <c r="F32" s="527"/>
      <c r="G32" s="527"/>
      <c r="H32" s="528"/>
      <c r="I32" s="329"/>
      <c r="J32" s="15" t="s">
        <v>162</v>
      </c>
      <c r="K32" s="24">
        <v>3.5</v>
      </c>
      <c r="L32" s="301">
        <f t="shared" si="0"/>
        <v>0</v>
      </c>
      <c r="M32" s="8"/>
      <c r="N32" s="25"/>
      <c r="O32" s="25"/>
      <c r="P32" s="16"/>
      <c r="Q32" s="16"/>
      <c r="R32" s="16"/>
      <c r="S32" s="16"/>
      <c r="T32" s="16"/>
      <c r="U32" s="16"/>
      <c r="V32" s="16"/>
      <c r="W32" s="8"/>
      <c r="X32" s="8"/>
      <c r="Y32" s="8"/>
      <c r="Z32" s="8"/>
      <c r="AA32" s="8"/>
      <c r="AB32" s="8"/>
    </row>
    <row r="33" spans="1:28" s="22" customFormat="1" ht="14.1" customHeight="1">
      <c r="A33" s="72"/>
      <c r="B33" s="73"/>
      <c r="C33" s="23"/>
      <c r="D33" s="526" t="s">
        <v>187</v>
      </c>
      <c r="E33" s="527"/>
      <c r="F33" s="527"/>
      <c r="G33" s="527"/>
      <c r="H33" s="528"/>
      <c r="I33" s="329"/>
      <c r="J33" s="15" t="s">
        <v>162</v>
      </c>
      <c r="K33" s="24">
        <v>0.75</v>
      </c>
      <c r="L33" s="301">
        <f t="shared" si="0"/>
        <v>0</v>
      </c>
      <c r="M33" s="8"/>
      <c r="N33" s="25"/>
      <c r="O33" s="25"/>
      <c r="P33" s="16"/>
      <c r="Q33" s="25"/>
      <c r="R33" s="87"/>
      <c r="S33" s="87"/>
      <c r="T33" s="87"/>
      <c r="U33" s="87"/>
      <c r="V33" s="87"/>
      <c r="W33" s="91"/>
      <c r="X33" s="91"/>
      <c r="Y33" s="91"/>
      <c r="Z33" s="91"/>
      <c r="AA33" s="91"/>
      <c r="AB33" s="91"/>
    </row>
    <row r="34" spans="1:28" s="22" customFormat="1" ht="14.1" customHeight="1">
      <c r="A34" s="74" t="s">
        <v>32</v>
      </c>
      <c r="B34" s="75"/>
      <c r="C34" s="23"/>
      <c r="D34" s="526" t="s">
        <v>188</v>
      </c>
      <c r="E34" s="527"/>
      <c r="F34" s="527"/>
      <c r="G34" s="527"/>
      <c r="H34" s="528"/>
      <c r="I34" s="329"/>
      <c r="J34" s="15" t="s">
        <v>428</v>
      </c>
      <c r="K34" s="24">
        <v>3</v>
      </c>
      <c r="L34" s="301">
        <f t="shared" si="0"/>
        <v>0</v>
      </c>
      <c r="M34" s="8"/>
      <c r="N34" s="25"/>
      <c r="O34" s="25"/>
      <c r="P34" s="16"/>
      <c r="Q34" s="16"/>
      <c r="R34" s="16"/>
      <c r="S34" s="16"/>
      <c r="T34" s="16"/>
      <c r="U34" s="16"/>
      <c r="V34" s="16"/>
      <c r="W34" s="8"/>
      <c r="X34" s="8"/>
      <c r="Y34" s="8"/>
      <c r="Z34" s="8"/>
      <c r="AA34" s="8"/>
      <c r="AB34" s="8"/>
    </row>
    <row r="35" spans="1:28" s="22" customFormat="1" ht="14.1" customHeight="1">
      <c r="A35" s="70"/>
      <c r="B35" s="71"/>
      <c r="C35" s="23"/>
      <c r="D35" s="526" t="s">
        <v>189</v>
      </c>
      <c r="E35" s="527"/>
      <c r="F35" s="527"/>
      <c r="G35" s="527"/>
      <c r="H35" s="528"/>
      <c r="I35" s="329"/>
      <c r="J35" s="15" t="s">
        <v>428</v>
      </c>
      <c r="K35" s="24">
        <v>2</v>
      </c>
      <c r="L35" s="301">
        <f t="shared" si="0"/>
        <v>0</v>
      </c>
      <c r="M35" s="8"/>
      <c r="N35" s="25"/>
      <c r="O35" s="25"/>
      <c r="P35" s="16"/>
      <c r="Q35" s="16"/>
      <c r="R35" s="16"/>
      <c r="S35" s="16"/>
      <c r="T35" s="16"/>
      <c r="U35" s="16"/>
      <c r="V35" s="16"/>
      <c r="W35" s="8"/>
      <c r="X35" s="8"/>
      <c r="Y35" s="8"/>
      <c r="Z35" s="8"/>
      <c r="AA35" s="8"/>
      <c r="AB35" s="8"/>
    </row>
    <row r="36" spans="1:28" s="22" customFormat="1" ht="14.1" customHeight="1">
      <c r="A36" s="70"/>
      <c r="B36" s="71"/>
      <c r="C36" s="23"/>
      <c r="D36" s="526" t="s">
        <v>190</v>
      </c>
      <c r="E36" s="527"/>
      <c r="F36" s="527"/>
      <c r="G36" s="527"/>
      <c r="H36" s="528"/>
      <c r="I36" s="329"/>
      <c r="J36" s="15" t="s">
        <v>170</v>
      </c>
      <c r="K36" s="24">
        <v>1.65</v>
      </c>
      <c r="L36" s="301">
        <f t="shared" si="0"/>
        <v>0</v>
      </c>
      <c r="M36" s="8"/>
      <c r="N36" s="25"/>
      <c r="O36" s="25"/>
      <c r="P36" s="16"/>
      <c r="Q36" s="16"/>
      <c r="R36" s="16"/>
      <c r="S36" s="16"/>
      <c r="T36" s="16"/>
      <c r="U36" s="16"/>
      <c r="V36" s="16"/>
      <c r="W36" s="8"/>
      <c r="X36" s="8"/>
      <c r="Y36" s="8"/>
      <c r="Z36" s="8"/>
      <c r="AA36" s="8"/>
      <c r="AB36" s="8"/>
    </row>
    <row r="37" spans="1:28" s="22" customFormat="1" ht="14.1" customHeight="1">
      <c r="A37" s="70"/>
      <c r="B37" s="71"/>
      <c r="C37" s="23"/>
      <c r="D37" s="526" t="s">
        <v>191</v>
      </c>
      <c r="E37" s="527"/>
      <c r="F37" s="527"/>
      <c r="G37" s="527"/>
      <c r="H37" s="528"/>
      <c r="I37" s="329"/>
      <c r="J37" s="15" t="s">
        <v>162</v>
      </c>
      <c r="K37" s="24">
        <v>1.75</v>
      </c>
      <c r="L37" s="301">
        <f t="shared" si="0"/>
        <v>0</v>
      </c>
      <c r="M37" s="8"/>
      <c r="O37" s="25"/>
      <c r="P37" s="25"/>
      <c r="Q37" s="25"/>
      <c r="R37" s="25"/>
      <c r="S37" s="25"/>
      <c r="T37" s="25"/>
      <c r="U37" s="25"/>
      <c r="V37" s="25"/>
    </row>
    <row r="38" spans="1:28" s="22" customFormat="1" ht="14.1" customHeight="1">
      <c r="A38" s="70"/>
      <c r="B38" s="71"/>
      <c r="C38" s="23"/>
      <c r="D38" s="526" t="s">
        <v>192</v>
      </c>
      <c r="E38" s="527"/>
      <c r="F38" s="527"/>
      <c r="G38" s="527"/>
      <c r="H38" s="528"/>
      <c r="I38" s="329"/>
      <c r="J38" s="15" t="s">
        <v>162</v>
      </c>
      <c r="K38" s="24">
        <v>1</v>
      </c>
      <c r="L38" s="301">
        <f t="shared" si="0"/>
        <v>0</v>
      </c>
      <c r="M38" s="8"/>
      <c r="N38" s="25"/>
      <c r="O38" s="25"/>
      <c r="P38" s="25"/>
      <c r="Q38" s="25"/>
      <c r="R38" s="25"/>
      <c r="S38" s="25"/>
      <c r="T38" s="25"/>
      <c r="U38" s="25"/>
      <c r="V38" s="25"/>
    </row>
    <row r="39" spans="1:28" s="22" customFormat="1" ht="14.1" customHeight="1">
      <c r="A39" s="72"/>
      <c r="B39" s="73"/>
      <c r="C39" s="23"/>
      <c r="D39" s="526" t="s">
        <v>193</v>
      </c>
      <c r="E39" s="527"/>
      <c r="F39" s="527"/>
      <c r="G39" s="527"/>
      <c r="H39" s="528"/>
      <c r="I39" s="329"/>
      <c r="J39" s="15" t="s">
        <v>162</v>
      </c>
      <c r="K39" s="24">
        <v>1</v>
      </c>
      <c r="L39" s="301">
        <f t="shared" si="0"/>
        <v>0</v>
      </c>
      <c r="M39" s="8"/>
      <c r="N39" s="25"/>
      <c r="O39" s="25"/>
      <c r="P39" s="25"/>
      <c r="Q39" s="25"/>
      <c r="R39" s="25"/>
      <c r="S39" s="25"/>
      <c r="T39" s="25"/>
      <c r="U39" s="25"/>
      <c r="V39" s="25"/>
    </row>
    <row r="40" spans="1:28" s="22" customFormat="1" ht="14.1" customHeight="1">
      <c r="A40" s="74" t="s">
        <v>33</v>
      </c>
      <c r="B40" s="75"/>
      <c r="C40" s="23"/>
      <c r="D40" s="526" t="s">
        <v>194</v>
      </c>
      <c r="E40" s="527"/>
      <c r="F40" s="527"/>
      <c r="G40" s="527"/>
      <c r="H40" s="528"/>
      <c r="I40" s="329">
        <v>15</v>
      </c>
      <c r="J40" s="15" t="s">
        <v>165</v>
      </c>
      <c r="K40" s="24">
        <v>250</v>
      </c>
      <c r="L40" s="301">
        <f t="shared" si="0"/>
        <v>3750</v>
      </c>
      <c r="M40" s="8"/>
      <c r="N40" s="25"/>
      <c r="O40" s="25"/>
      <c r="P40" s="25"/>
      <c r="Q40" s="25"/>
      <c r="R40" s="25"/>
      <c r="S40" s="25"/>
      <c r="T40" s="25"/>
      <c r="U40" s="25"/>
      <c r="V40" s="25"/>
    </row>
    <row r="41" spans="1:28" s="22" customFormat="1" ht="14.1" customHeight="1">
      <c r="A41" s="70"/>
      <c r="B41" s="71"/>
      <c r="C41" s="23"/>
      <c r="D41" s="526" t="s">
        <v>195</v>
      </c>
      <c r="E41" s="527"/>
      <c r="F41" s="527"/>
      <c r="G41" s="527"/>
      <c r="H41" s="528"/>
      <c r="I41" s="329"/>
      <c r="J41" s="15" t="s">
        <v>165</v>
      </c>
      <c r="K41" s="24">
        <v>450</v>
      </c>
      <c r="L41" s="301">
        <f t="shared" si="0"/>
        <v>0</v>
      </c>
      <c r="M41" s="8"/>
      <c r="N41" s="25"/>
      <c r="O41" s="25"/>
      <c r="P41" s="25"/>
      <c r="Q41" s="25"/>
      <c r="R41" s="25"/>
      <c r="S41" s="25"/>
      <c r="T41" s="25"/>
      <c r="U41" s="25"/>
      <c r="V41" s="25"/>
    </row>
    <row r="42" spans="1:28" s="22" customFormat="1" ht="14.1" customHeight="1">
      <c r="A42" s="72"/>
      <c r="B42" s="73"/>
      <c r="C42" s="23"/>
      <c r="D42" s="526" t="s">
        <v>196</v>
      </c>
      <c r="E42" s="527"/>
      <c r="F42" s="527"/>
      <c r="G42" s="527"/>
      <c r="H42" s="528"/>
      <c r="I42" s="329"/>
      <c r="J42" s="15" t="s">
        <v>165</v>
      </c>
      <c r="K42" s="24">
        <v>850</v>
      </c>
      <c r="L42" s="301">
        <f t="shared" si="0"/>
        <v>0</v>
      </c>
      <c r="M42" s="8"/>
      <c r="N42" s="25"/>
      <c r="O42" s="25"/>
      <c r="P42" s="25"/>
      <c r="Q42" s="25"/>
      <c r="R42" s="25"/>
      <c r="S42" s="25"/>
      <c r="T42" s="25"/>
      <c r="U42" s="25"/>
      <c r="V42" s="25"/>
    </row>
    <row r="43" spans="1:28" s="22" customFormat="1">
      <c r="A43" s="539"/>
      <c r="B43" s="539"/>
      <c r="C43" s="539"/>
      <c r="D43" s="539"/>
      <c r="E43" s="539"/>
      <c r="F43" s="539"/>
      <c r="G43" s="539"/>
      <c r="H43" s="539"/>
      <c r="I43" s="539"/>
      <c r="J43" s="539"/>
      <c r="K43" s="539"/>
      <c r="L43" s="539"/>
      <c r="M43" s="8"/>
      <c r="N43" s="25"/>
      <c r="O43" s="25"/>
      <c r="P43" s="25"/>
      <c r="Q43" s="25"/>
      <c r="R43" s="25"/>
      <c r="S43" s="25"/>
      <c r="T43" s="25"/>
      <c r="U43" s="25"/>
      <c r="V43" s="25"/>
    </row>
    <row r="44" spans="1:28" s="3" customFormat="1" ht="21.75" thickBot="1">
      <c r="A44" s="538" t="s">
        <v>49</v>
      </c>
      <c r="B44" s="538"/>
      <c r="C44" s="538"/>
      <c r="D44" s="538"/>
      <c r="E44" s="538"/>
      <c r="F44" s="538"/>
      <c r="G44" s="538"/>
      <c r="H44" s="538"/>
      <c r="I44" s="538"/>
      <c r="J44" s="538"/>
      <c r="K44" s="538"/>
      <c r="L44" s="538"/>
      <c r="N44" s="17"/>
      <c r="O44" s="17"/>
      <c r="P44" s="17"/>
      <c r="Q44" s="17"/>
      <c r="R44" s="17"/>
      <c r="S44" s="17"/>
      <c r="T44" s="17"/>
      <c r="U44" s="17"/>
      <c r="V44" s="17"/>
    </row>
    <row r="45" spans="1:28" s="22" customFormat="1" ht="14.1" customHeight="1" thickBot="1">
      <c r="A45" s="529" t="s">
        <v>158</v>
      </c>
      <c r="B45" s="530"/>
      <c r="C45" s="298" t="s">
        <v>27</v>
      </c>
      <c r="D45" s="530" t="s">
        <v>159</v>
      </c>
      <c r="E45" s="530"/>
      <c r="F45" s="530"/>
      <c r="G45" s="530"/>
      <c r="H45" s="530"/>
      <c r="I45" s="298" t="s">
        <v>28</v>
      </c>
      <c r="J45" s="298" t="s">
        <v>161</v>
      </c>
      <c r="K45" s="298" t="s">
        <v>15</v>
      </c>
      <c r="L45" s="299" t="s">
        <v>160</v>
      </c>
      <c r="M45" s="16"/>
      <c r="N45" s="25"/>
      <c r="O45" s="25"/>
      <c r="P45" s="25"/>
      <c r="Q45" s="25"/>
      <c r="R45" s="25"/>
      <c r="S45" s="25"/>
      <c r="T45" s="25"/>
      <c r="U45" s="25"/>
      <c r="V45" s="25"/>
    </row>
    <row r="46" spans="1:28" s="22" customFormat="1" ht="14.1" customHeight="1">
      <c r="A46" s="536" t="s">
        <v>34</v>
      </c>
      <c r="B46" s="537"/>
      <c r="C46" s="295"/>
      <c r="D46" s="531" t="s">
        <v>197</v>
      </c>
      <c r="E46" s="532"/>
      <c r="F46" s="532"/>
      <c r="G46" s="532"/>
      <c r="H46" s="533"/>
      <c r="I46" s="330"/>
      <c r="J46" s="296" t="s">
        <v>165</v>
      </c>
      <c r="K46" s="297">
        <v>775</v>
      </c>
      <c r="L46" s="300">
        <f>SUM(I46*K46)</f>
        <v>0</v>
      </c>
      <c r="N46" s="25"/>
      <c r="O46" s="25"/>
      <c r="P46" s="25"/>
      <c r="Q46" s="25"/>
      <c r="R46" s="25"/>
      <c r="S46" s="25"/>
      <c r="T46" s="25"/>
      <c r="U46" s="25"/>
      <c r="V46" s="25"/>
    </row>
    <row r="47" spans="1:28" s="22" customFormat="1" ht="14.1" customHeight="1">
      <c r="A47" s="536"/>
      <c r="B47" s="537"/>
      <c r="C47" s="23"/>
      <c r="D47" s="526" t="s">
        <v>198</v>
      </c>
      <c r="E47" s="527"/>
      <c r="F47" s="527"/>
      <c r="G47" s="527"/>
      <c r="H47" s="528"/>
      <c r="I47" s="329"/>
      <c r="J47" s="15" t="s">
        <v>165</v>
      </c>
      <c r="K47" s="24">
        <v>1000</v>
      </c>
      <c r="L47" s="301">
        <f t="shared" ref="L47:L78" si="1">SUM(I47*K47)</f>
        <v>0</v>
      </c>
      <c r="N47" s="25"/>
      <c r="O47" s="25"/>
      <c r="P47" s="25"/>
      <c r="Q47" s="25"/>
      <c r="R47" s="25"/>
      <c r="S47" s="25"/>
      <c r="T47" s="25"/>
      <c r="U47" s="25"/>
      <c r="V47" s="25"/>
    </row>
    <row r="48" spans="1:28" s="22" customFormat="1" ht="14.1" customHeight="1">
      <c r="A48" s="536"/>
      <c r="B48" s="537"/>
      <c r="C48" s="23"/>
      <c r="D48" s="526" t="s">
        <v>199</v>
      </c>
      <c r="E48" s="527"/>
      <c r="F48" s="527"/>
      <c r="G48" s="527"/>
      <c r="H48" s="528"/>
      <c r="I48" s="329"/>
      <c r="J48" s="15" t="s">
        <v>165</v>
      </c>
      <c r="K48" s="24">
        <v>225</v>
      </c>
      <c r="L48" s="301">
        <f t="shared" si="1"/>
        <v>0</v>
      </c>
      <c r="N48" s="25"/>
      <c r="O48" s="25"/>
      <c r="P48" s="25"/>
      <c r="Q48" s="25"/>
      <c r="R48" s="25"/>
      <c r="S48" s="25"/>
      <c r="T48" s="25"/>
      <c r="U48" s="25"/>
      <c r="V48" s="25"/>
    </row>
    <row r="49" spans="1:22" s="22" customFormat="1" ht="14.1" customHeight="1">
      <c r="A49" s="536"/>
      <c r="B49" s="537"/>
      <c r="C49" s="23"/>
      <c r="D49" s="526" t="s">
        <v>200</v>
      </c>
      <c r="E49" s="527"/>
      <c r="F49" s="527"/>
      <c r="G49" s="527"/>
      <c r="H49" s="528"/>
      <c r="I49" s="329"/>
      <c r="J49" s="15" t="s">
        <v>162</v>
      </c>
      <c r="K49" s="24">
        <v>4</v>
      </c>
      <c r="L49" s="301">
        <f t="shared" si="1"/>
        <v>0</v>
      </c>
      <c r="N49" s="25"/>
      <c r="O49" s="25"/>
      <c r="P49" s="25"/>
      <c r="Q49" s="25"/>
      <c r="R49" s="25"/>
      <c r="S49" s="25"/>
      <c r="T49" s="25"/>
      <c r="U49" s="25"/>
      <c r="V49" s="25"/>
    </row>
    <row r="50" spans="1:22" s="22" customFormat="1" ht="14.1" customHeight="1">
      <c r="A50" s="540"/>
      <c r="B50" s="541"/>
      <c r="C50" s="23"/>
      <c r="D50" s="526" t="s">
        <v>201</v>
      </c>
      <c r="E50" s="527"/>
      <c r="F50" s="527"/>
      <c r="G50" s="527"/>
      <c r="H50" s="528"/>
      <c r="I50" s="329"/>
      <c r="J50" s="15" t="s">
        <v>162</v>
      </c>
      <c r="K50" s="24">
        <v>30</v>
      </c>
      <c r="L50" s="301">
        <f t="shared" si="1"/>
        <v>0</v>
      </c>
      <c r="N50" s="25"/>
      <c r="O50" s="25"/>
      <c r="P50" s="25"/>
      <c r="Q50" s="25"/>
      <c r="R50" s="25"/>
      <c r="S50" s="25"/>
      <c r="T50" s="25"/>
      <c r="U50" s="25"/>
      <c r="V50" s="25"/>
    </row>
    <row r="51" spans="1:22" s="22" customFormat="1" ht="14.1" customHeight="1">
      <c r="A51" s="542" t="s">
        <v>35</v>
      </c>
      <c r="B51" s="543"/>
      <c r="C51" s="23"/>
      <c r="D51" s="526" t="s">
        <v>202</v>
      </c>
      <c r="E51" s="527"/>
      <c r="F51" s="527"/>
      <c r="G51" s="527"/>
      <c r="H51" s="528"/>
      <c r="I51" s="329"/>
      <c r="J51" s="15" t="s">
        <v>181</v>
      </c>
      <c r="K51" s="24">
        <v>5000</v>
      </c>
      <c r="L51" s="301">
        <f t="shared" si="1"/>
        <v>0</v>
      </c>
      <c r="N51" s="25"/>
      <c r="O51" s="25"/>
      <c r="P51" s="25"/>
      <c r="Q51" s="25"/>
      <c r="R51" s="25"/>
      <c r="S51" s="25"/>
      <c r="T51" s="25"/>
      <c r="U51" s="25"/>
      <c r="V51" s="25"/>
    </row>
    <row r="52" spans="1:22" s="22" customFormat="1" ht="14.1" customHeight="1">
      <c r="A52" s="536"/>
      <c r="B52" s="537"/>
      <c r="C52" s="23"/>
      <c r="D52" s="526" t="s">
        <v>203</v>
      </c>
      <c r="E52" s="527"/>
      <c r="F52" s="527"/>
      <c r="G52" s="527"/>
      <c r="H52" s="528"/>
      <c r="I52" s="329"/>
      <c r="J52" s="15" t="s">
        <v>181</v>
      </c>
      <c r="K52" s="24">
        <v>3500</v>
      </c>
      <c r="L52" s="301">
        <f t="shared" si="1"/>
        <v>0</v>
      </c>
      <c r="N52" s="25"/>
      <c r="O52" s="25"/>
      <c r="P52" s="25"/>
      <c r="Q52" s="25"/>
      <c r="R52" s="25"/>
      <c r="S52" s="25"/>
      <c r="T52" s="25"/>
      <c r="U52" s="25"/>
      <c r="V52" s="25"/>
    </row>
    <row r="53" spans="1:22" s="22" customFormat="1" ht="14.1" customHeight="1">
      <c r="A53" s="536"/>
      <c r="B53" s="537"/>
      <c r="C53" s="23"/>
      <c r="D53" s="526" t="s">
        <v>204</v>
      </c>
      <c r="E53" s="527"/>
      <c r="F53" s="527"/>
      <c r="G53" s="527"/>
      <c r="H53" s="528"/>
      <c r="I53" s="329">
        <v>1</v>
      </c>
      <c r="J53" s="15" t="s">
        <v>181</v>
      </c>
      <c r="K53" s="24">
        <v>2000</v>
      </c>
      <c r="L53" s="301">
        <f t="shared" si="1"/>
        <v>2000</v>
      </c>
      <c r="N53" s="25"/>
      <c r="O53" s="25"/>
      <c r="P53" s="25"/>
      <c r="Q53" s="25"/>
      <c r="R53" s="25"/>
      <c r="S53" s="25"/>
      <c r="T53" s="25"/>
      <c r="U53" s="25"/>
      <c r="V53" s="25"/>
    </row>
    <row r="54" spans="1:22" s="22" customFormat="1" ht="14.1" customHeight="1">
      <c r="A54" s="536"/>
      <c r="B54" s="537"/>
      <c r="C54" s="23"/>
      <c r="D54" s="526" t="s">
        <v>205</v>
      </c>
      <c r="E54" s="527"/>
      <c r="F54" s="527"/>
      <c r="G54" s="527"/>
      <c r="H54" s="528"/>
      <c r="I54" s="329"/>
      <c r="J54" s="15" t="s">
        <v>181</v>
      </c>
      <c r="K54" s="24">
        <v>500</v>
      </c>
      <c r="L54" s="301">
        <f t="shared" si="1"/>
        <v>0</v>
      </c>
      <c r="N54" s="25"/>
      <c r="O54" s="25"/>
      <c r="P54" s="25"/>
      <c r="Q54" s="25"/>
      <c r="R54" s="25"/>
      <c r="S54" s="25"/>
      <c r="T54" s="25"/>
      <c r="U54" s="25"/>
      <c r="V54" s="25"/>
    </row>
    <row r="55" spans="1:22" s="22" customFormat="1" ht="14.1" customHeight="1">
      <c r="A55" s="536"/>
      <c r="B55" s="537"/>
      <c r="C55" s="23"/>
      <c r="D55" s="526" t="s">
        <v>206</v>
      </c>
      <c r="E55" s="527"/>
      <c r="F55" s="527"/>
      <c r="G55" s="527"/>
      <c r="H55" s="528"/>
      <c r="I55" s="329"/>
      <c r="J55" s="15" t="s">
        <v>165</v>
      </c>
      <c r="K55" s="24">
        <v>500</v>
      </c>
      <c r="L55" s="301">
        <f t="shared" si="1"/>
        <v>0</v>
      </c>
      <c r="N55" s="25"/>
      <c r="O55" s="25"/>
      <c r="P55" s="25"/>
      <c r="Q55" s="25"/>
      <c r="R55" s="25"/>
      <c r="S55" s="25"/>
      <c r="T55" s="25"/>
      <c r="U55" s="25"/>
      <c r="V55" s="25"/>
    </row>
    <row r="56" spans="1:22" s="22" customFormat="1" ht="14.1" customHeight="1">
      <c r="A56" s="540"/>
      <c r="B56" s="541"/>
      <c r="C56" s="23"/>
      <c r="D56" s="526" t="s">
        <v>207</v>
      </c>
      <c r="E56" s="527"/>
      <c r="F56" s="527"/>
      <c r="G56" s="527"/>
      <c r="H56" s="528"/>
      <c r="I56" s="329"/>
      <c r="J56" s="15" t="s">
        <v>165</v>
      </c>
      <c r="K56" s="24">
        <v>130</v>
      </c>
      <c r="L56" s="301">
        <f t="shared" si="1"/>
        <v>0</v>
      </c>
      <c r="N56" s="25"/>
      <c r="O56" s="25"/>
      <c r="P56" s="25"/>
      <c r="Q56" s="25"/>
      <c r="R56" s="25"/>
      <c r="S56" s="25"/>
      <c r="T56" s="25"/>
      <c r="U56" s="25"/>
      <c r="V56" s="25"/>
    </row>
    <row r="57" spans="1:22" s="22" customFormat="1" ht="14.1" customHeight="1">
      <c r="A57" s="542" t="s">
        <v>14</v>
      </c>
      <c r="B57" s="543"/>
      <c r="C57" s="23"/>
      <c r="D57" s="526" t="s">
        <v>208</v>
      </c>
      <c r="E57" s="527"/>
      <c r="F57" s="527"/>
      <c r="G57" s="527"/>
      <c r="H57" s="528"/>
      <c r="I57" s="329"/>
      <c r="J57" s="15" t="s">
        <v>162</v>
      </c>
      <c r="K57" s="24">
        <v>2</v>
      </c>
      <c r="L57" s="301">
        <f t="shared" si="1"/>
        <v>0</v>
      </c>
      <c r="N57" s="25"/>
      <c r="O57" s="25"/>
      <c r="P57" s="25"/>
      <c r="Q57" s="25"/>
      <c r="R57" s="25"/>
      <c r="S57" s="25"/>
      <c r="T57" s="25"/>
      <c r="U57" s="25"/>
      <c r="V57" s="25"/>
    </row>
    <row r="58" spans="1:22" s="22" customFormat="1" ht="14.1" customHeight="1">
      <c r="A58" s="536"/>
      <c r="B58" s="537"/>
      <c r="C58" s="23"/>
      <c r="D58" s="526" t="s">
        <v>209</v>
      </c>
      <c r="E58" s="527"/>
      <c r="F58" s="527"/>
      <c r="G58" s="527"/>
      <c r="H58" s="528"/>
      <c r="I58" s="329"/>
      <c r="J58" s="15" t="s">
        <v>162</v>
      </c>
      <c r="K58" s="24">
        <v>7</v>
      </c>
      <c r="L58" s="301">
        <f t="shared" si="1"/>
        <v>0</v>
      </c>
      <c r="N58" s="25"/>
      <c r="O58" s="25"/>
      <c r="P58" s="25"/>
      <c r="Q58" s="25"/>
      <c r="R58" s="25"/>
      <c r="S58" s="25"/>
      <c r="T58" s="25"/>
      <c r="U58" s="25"/>
      <c r="V58" s="25"/>
    </row>
    <row r="59" spans="1:22" s="22" customFormat="1" ht="14.1" customHeight="1">
      <c r="A59" s="536"/>
      <c r="B59" s="537"/>
      <c r="C59" s="23"/>
      <c r="D59" s="526" t="s">
        <v>210</v>
      </c>
      <c r="E59" s="527"/>
      <c r="F59" s="527"/>
      <c r="G59" s="527"/>
      <c r="H59" s="528"/>
      <c r="I59" s="329"/>
      <c r="J59" s="15" t="s">
        <v>162</v>
      </c>
      <c r="K59" s="24">
        <v>4</v>
      </c>
      <c r="L59" s="301">
        <f t="shared" si="1"/>
        <v>0</v>
      </c>
      <c r="N59" s="25"/>
      <c r="O59" s="25"/>
      <c r="P59" s="25"/>
      <c r="Q59" s="25"/>
      <c r="R59" s="25"/>
      <c r="S59" s="25"/>
      <c r="T59" s="25"/>
      <c r="U59" s="25"/>
      <c r="V59" s="25"/>
    </row>
    <row r="60" spans="1:22" s="22" customFormat="1" ht="14.1" customHeight="1">
      <c r="A60" s="540"/>
      <c r="B60" s="541"/>
      <c r="C60" s="23"/>
      <c r="D60" s="526" t="s">
        <v>98</v>
      </c>
      <c r="E60" s="527"/>
      <c r="F60" s="527"/>
      <c r="G60" s="527"/>
      <c r="H60" s="528"/>
      <c r="I60" s="329"/>
      <c r="J60" s="15" t="s">
        <v>162</v>
      </c>
      <c r="K60" s="24">
        <v>2</v>
      </c>
      <c r="L60" s="301">
        <f t="shared" si="1"/>
        <v>0</v>
      </c>
      <c r="N60" s="25"/>
      <c r="O60" s="25"/>
      <c r="P60" s="25"/>
      <c r="Q60" s="25"/>
      <c r="R60" s="25"/>
      <c r="S60" s="25"/>
      <c r="T60" s="25"/>
      <c r="U60" s="25"/>
      <c r="V60" s="25"/>
    </row>
    <row r="61" spans="1:22" s="22" customFormat="1" ht="14.1" customHeight="1">
      <c r="A61" s="542" t="s">
        <v>36</v>
      </c>
      <c r="B61" s="543"/>
      <c r="C61" s="23"/>
      <c r="D61" s="526" t="s">
        <v>99</v>
      </c>
      <c r="E61" s="527"/>
      <c r="F61" s="527"/>
      <c r="G61" s="527"/>
      <c r="H61" s="528"/>
      <c r="I61" s="329"/>
      <c r="J61" s="15" t="s">
        <v>165</v>
      </c>
      <c r="K61" s="24">
        <v>3000</v>
      </c>
      <c r="L61" s="301">
        <f t="shared" si="1"/>
        <v>0</v>
      </c>
      <c r="N61" s="25"/>
      <c r="O61" s="25"/>
      <c r="P61" s="25"/>
      <c r="Q61" s="25"/>
      <c r="R61" s="25"/>
      <c r="S61" s="25"/>
      <c r="T61" s="25"/>
      <c r="U61" s="25"/>
      <c r="V61" s="25"/>
    </row>
    <row r="62" spans="1:22" s="22" customFormat="1" ht="14.1" customHeight="1">
      <c r="A62" s="536"/>
      <c r="B62" s="537"/>
      <c r="C62" s="23"/>
      <c r="D62" s="526" t="s">
        <v>100</v>
      </c>
      <c r="E62" s="527"/>
      <c r="F62" s="527"/>
      <c r="G62" s="527"/>
      <c r="H62" s="528"/>
      <c r="I62" s="329"/>
      <c r="J62" s="15" t="s">
        <v>165</v>
      </c>
      <c r="K62" s="24">
        <v>2000</v>
      </c>
      <c r="L62" s="301">
        <f t="shared" si="1"/>
        <v>0</v>
      </c>
      <c r="N62" s="25"/>
      <c r="O62" s="25"/>
      <c r="P62" s="25"/>
      <c r="Q62" s="25"/>
      <c r="R62" s="25"/>
      <c r="S62" s="25"/>
      <c r="T62" s="25"/>
      <c r="U62" s="25"/>
      <c r="V62" s="25"/>
    </row>
    <row r="63" spans="1:22" s="22" customFormat="1" ht="14.1" customHeight="1">
      <c r="A63" s="536"/>
      <c r="B63" s="537"/>
      <c r="C63" s="23"/>
      <c r="D63" s="526" t="s">
        <v>101</v>
      </c>
      <c r="E63" s="527"/>
      <c r="F63" s="527"/>
      <c r="G63" s="527"/>
      <c r="H63" s="528"/>
      <c r="I63" s="329"/>
      <c r="J63" s="15" t="s">
        <v>162</v>
      </c>
      <c r="K63" s="24">
        <v>15</v>
      </c>
      <c r="L63" s="301">
        <f t="shared" si="1"/>
        <v>0</v>
      </c>
      <c r="N63" s="25"/>
      <c r="O63" s="25"/>
      <c r="P63" s="25"/>
      <c r="Q63" s="25"/>
      <c r="R63" s="25"/>
      <c r="S63" s="25"/>
      <c r="T63" s="25"/>
      <c r="U63" s="25"/>
      <c r="V63" s="25"/>
    </row>
    <row r="64" spans="1:22" s="22" customFormat="1" ht="14.1" customHeight="1">
      <c r="A64" s="536"/>
      <c r="B64" s="537"/>
      <c r="C64" s="23"/>
      <c r="D64" s="526" t="s">
        <v>102</v>
      </c>
      <c r="E64" s="527"/>
      <c r="F64" s="527"/>
      <c r="G64" s="527"/>
      <c r="H64" s="528"/>
      <c r="I64" s="329"/>
      <c r="J64" s="15" t="s">
        <v>162</v>
      </c>
      <c r="K64" s="24">
        <v>19</v>
      </c>
      <c r="L64" s="301">
        <f t="shared" si="1"/>
        <v>0</v>
      </c>
      <c r="N64" s="25"/>
      <c r="O64" s="25"/>
      <c r="P64" s="25"/>
      <c r="Q64" s="25"/>
      <c r="R64" s="25"/>
      <c r="S64" s="25"/>
      <c r="T64" s="25"/>
      <c r="U64" s="25"/>
      <c r="V64" s="25"/>
    </row>
    <row r="65" spans="1:22" s="22" customFormat="1" ht="14.1" customHeight="1">
      <c r="A65" s="536"/>
      <c r="B65" s="537"/>
      <c r="C65" s="23"/>
      <c r="D65" s="526" t="s">
        <v>103</v>
      </c>
      <c r="E65" s="527"/>
      <c r="F65" s="527"/>
      <c r="G65" s="527"/>
      <c r="H65" s="528"/>
      <c r="I65" s="329"/>
      <c r="J65" s="15" t="s">
        <v>162</v>
      </c>
      <c r="K65" s="24">
        <v>7</v>
      </c>
      <c r="L65" s="301">
        <f t="shared" si="1"/>
        <v>0</v>
      </c>
      <c r="N65" s="25"/>
      <c r="O65" s="25"/>
      <c r="P65" s="25"/>
      <c r="Q65" s="25"/>
      <c r="R65" s="25"/>
      <c r="S65" s="25"/>
      <c r="T65" s="25"/>
      <c r="U65" s="25"/>
      <c r="V65" s="25"/>
    </row>
    <row r="66" spans="1:22" s="22" customFormat="1" ht="14.1" customHeight="1">
      <c r="A66" s="536"/>
      <c r="B66" s="537"/>
      <c r="C66" s="23"/>
      <c r="D66" s="526" t="s">
        <v>104</v>
      </c>
      <c r="E66" s="527"/>
      <c r="F66" s="527"/>
      <c r="G66" s="527"/>
      <c r="H66" s="528"/>
      <c r="I66" s="329"/>
      <c r="J66" s="15" t="s">
        <v>162</v>
      </c>
      <c r="K66" s="24">
        <v>2</v>
      </c>
      <c r="L66" s="301">
        <f t="shared" si="1"/>
        <v>0</v>
      </c>
      <c r="N66" s="25"/>
      <c r="O66" s="25"/>
      <c r="P66" s="25"/>
      <c r="Q66" s="25"/>
      <c r="R66" s="25"/>
      <c r="S66" s="25"/>
      <c r="T66" s="25"/>
      <c r="U66" s="25"/>
      <c r="V66" s="25"/>
    </row>
    <row r="67" spans="1:22" s="22" customFormat="1" ht="14.1" customHeight="1">
      <c r="A67" s="536"/>
      <c r="B67" s="537"/>
      <c r="C67" s="23"/>
      <c r="D67" s="526" t="s">
        <v>105</v>
      </c>
      <c r="E67" s="527"/>
      <c r="F67" s="527"/>
      <c r="G67" s="527"/>
      <c r="H67" s="528"/>
      <c r="I67" s="329"/>
      <c r="J67" s="15" t="s">
        <v>170</v>
      </c>
      <c r="K67" s="24">
        <v>20</v>
      </c>
      <c r="L67" s="301">
        <f t="shared" si="1"/>
        <v>0</v>
      </c>
      <c r="N67" s="25"/>
      <c r="O67" s="25"/>
      <c r="P67" s="25"/>
      <c r="Q67" s="25"/>
      <c r="R67" s="25"/>
      <c r="S67" s="25"/>
      <c r="T67" s="25"/>
      <c r="U67" s="25"/>
      <c r="V67" s="25"/>
    </row>
    <row r="68" spans="1:22" s="22" customFormat="1" ht="14.1" customHeight="1">
      <c r="A68" s="540"/>
      <c r="B68" s="541"/>
      <c r="C68" s="23"/>
      <c r="D68" s="526" t="s">
        <v>106</v>
      </c>
      <c r="E68" s="527"/>
      <c r="F68" s="527"/>
      <c r="G68" s="527"/>
      <c r="H68" s="528"/>
      <c r="I68" s="329"/>
      <c r="J68" s="15" t="s">
        <v>170</v>
      </c>
      <c r="K68" s="24">
        <v>40</v>
      </c>
      <c r="L68" s="301">
        <f t="shared" si="1"/>
        <v>0</v>
      </c>
      <c r="N68" s="25"/>
      <c r="O68" s="25"/>
      <c r="P68" s="25"/>
      <c r="Q68" s="25"/>
      <c r="R68" s="25"/>
      <c r="S68" s="25"/>
      <c r="T68" s="25"/>
      <c r="U68" s="25"/>
      <c r="V68" s="25"/>
    </row>
    <row r="69" spans="1:22" s="22" customFormat="1" ht="14.1" customHeight="1">
      <c r="A69" s="542" t="s">
        <v>37</v>
      </c>
      <c r="B69" s="543"/>
      <c r="C69" s="23"/>
      <c r="D69" s="526" t="s">
        <v>107</v>
      </c>
      <c r="E69" s="527"/>
      <c r="F69" s="527"/>
      <c r="G69" s="527"/>
      <c r="H69" s="528"/>
      <c r="I69" s="329"/>
      <c r="J69" s="15" t="s">
        <v>165</v>
      </c>
      <c r="K69" s="24">
        <v>2500</v>
      </c>
      <c r="L69" s="301">
        <f t="shared" si="1"/>
        <v>0</v>
      </c>
      <c r="N69" s="25"/>
      <c r="O69" s="25"/>
      <c r="P69" s="25"/>
      <c r="Q69" s="25"/>
      <c r="R69" s="25"/>
      <c r="S69" s="25"/>
      <c r="T69" s="25"/>
      <c r="U69" s="25"/>
      <c r="V69" s="25"/>
    </row>
    <row r="70" spans="1:22" s="22" customFormat="1" ht="14.1" customHeight="1">
      <c r="A70" s="540"/>
      <c r="B70" s="541"/>
      <c r="C70" s="23"/>
      <c r="D70" s="526" t="s">
        <v>108</v>
      </c>
      <c r="E70" s="527"/>
      <c r="F70" s="527"/>
      <c r="G70" s="527"/>
      <c r="H70" s="528"/>
      <c r="I70" s="329"/>
      <c r="J70" s="15" t="s">
        <v>165</v>
      </c>
      <c r="K70" s="24">
        <v>2000</v>
      </c>
      <c r="L70" s="301">
        <f t="shared" si="1"/>
        <v>0</v>
      </c>
      <c r="N70" s="25"/>
      <c r="O70" s="25"/>
      <c r="P70" s="25"/>
      <c r="Q70" s="25"/>
      <c r="R70" s="25"/>
      <c r="S70" s="25"/>
      <c r="T70" s="25"/>
      <c r="U70" s="25"/>
      <c r="V70" s="25"/>
    </row>
    <row r="71" spans="1:22" s="22" customFormat="1" ht="14.1" customHeight="1">
      <c r="A71" s="542" t="s">
        <v>38</v>
      </c>
      <c r="B71" s="543"/>
      <c r="C71" s="23"/>
      <c r="D71" s="526" t="s">
        <v>109</v>
      </c>
      <c r="E71" s="527"/>
      <c r="F71" s="527"/>
      <c r="G71" s="527"/>
      <c r="H71" s="528"/>
      <c r="I71" s="329"/>
      <c r="J71" s="15" t="s">
        <v>170</v>
      </c>
      <c r="K71" s="24">
        <v>15</v>
      </c>
      <c r="L71" s="301">
        <f t="shared" si="1"/>
        <v>0</v>
      </c>
      <c r="N71" s="25"/>
      <c r="O71" s="25"/>
      <c r="P71" s="25"/>
      <c r="Q71" s="25"/>
      <c r="R71" s="25"/>
      <c r="S71" s="25"/>
      <c r="T71" s="25"/>
      <c r="U71" s="25"/>
      <c r="V71" s="25"/>
    </row>
    <row r="72" spans="1:22" s="22" customFormat="1" ht="14.1" customHeight="1">
      <c r="A72" s="536"/>
      <c r="B72" s="537"/>
      <c r="C72" s="23"/>
      <c r="D72" s="526" t="s">
        <v>110</v>
      </c>
      <c r="E72" s="527"/>
      <c r="F72" s="527"/>
      <c r="G72" s="527"/>
      <c r="H72" s="528"/>
      <c r="I72" s="329"/>
      <c r="J72" s="15" t="s">
        <v>170</v>
      </c>
      <c r="K72" s="24">
        <v>45</v>
      </c>
      <c r="L72" s="301">
        <f t="shared" si="1"/>
        <v>0</v>
      </c>
      <c r="N72" s="25"/>
      <c r="O72" s="25"/>
      <c r="P72" s="25"/>
      <c r="Q72" s="25"/>
      <c r="R72" s="25"/>
      <c r="S72" s="25"/>
      <c r="T72" s="25"/>
      <c r="U72" s="25"/>
      <c r="V72" s="25"/>
    </row>
    <row r="73" spans="1:22" s="22" customFormat="1" ht="14.1" customHeight="1">
      <c r="A73" s="540"/>
      <c r="B73" s="541"/>
      <c r="C73" s="23"/>
      <c r="D73" s="526" t="s">
        <v>343</v>
      </c>
      <c r="E73" s="527"/>
      <c r="F73" s="527"/>
      <c r="G73" s="527"/>
      <c r="H73" s="528"/>
      <c r="I73" s="329"/>
      <c r="J73" s="15" t="s">
        <v>170</v>
      </c>
      <c r="K73" s="24">
        <v>8</v>
      </c>
      <c r="L73" s="301">
        <f t="shared" si="1"/>
        <v>0</v>
      </c>
      <c r="N73" s="25"/>
      <c r="O73" s="25"/>
      <c r="P73" s="25"/>
      <c r="Q73" s="25"/>
      <c r="R73" s="25"/>
      <c r="S73" s="25"/>
      <c r="T73" s="25"/>
      <c r="U73" s="25"/>
      <c r="V73" s="25"/>
    </row>
    <row r="74" spans="1:22" s="22" customFormat="1" ht="14.1" customHeight="1">
      <c r="A74" s="542" t="s">
        <v>214</v>
      </c>
      <c r="B74" s="543"/>
      <c r="C74" s="23"/>
      <c r="D74" s="526" t="s">
        <v>111</v>
      </c>
      <c r="E74" s="527"/>
      <c r="F74" s="527"/>
      <c r="G74" s="527"/>
      <c r="H74" s="528"/>
      <c r="I74" s="329"/>
      <c r="J74" s="15" t="s">
        <v>165</v>
      </c>
      <c r="K74" s="24">
        <v>10000</v>
      </c>
      <c r="L74" s="301">
        <f t="shared" si="1"/>
        <v>0</v>
      </c>
      <c r="N74" s="25"/>
      <c r="O74" s="25"/>
      <c r="P74" s="25"/>
      <c r="Q74" s="25"/>
      <c r="R74" s="25"/>
      <c r="S74" s="25"/>
      <c r="T74" s="25"/>
      <c r="U74" s="25"/>
      <c r="V74" s="25"/>
    </row>
    <row r="75" spans="1:22" s="22" customFormat="1" ht="14.1" customHeight="1">
      <c r="A75" s="551" t="s">
        <v>340</v>
      </c>
      <c r="B75" s="552"/>
      <c r="C75" s="23"/>
      <c r="D75" s="526" t="s">
        <v>112</v>
      </c>
      <c r="E75" s="527"/>
      <c r="F75" s="527"/>
      <c r="G75" s="527"/>
      <c r="H75" s="528"/>
      <c r="I75" s="329"/>
      <c r="J75" s="15" t="s">
        <v>165</v>
      </c>
      <c r="K75" s="24">
        <v>4500</v>
      </c>
      <c r="L75" s="301">
        <f t="shared" si="1"/>
        <v>0</v>
      </c>
      <c r="N75" s="25"/>
      <c r="O75" s="25"/>
      <c r="P75" s="25"/>
      <c r="Q75" s="25"/>
      <c r="R75" s="25"/>
      <c r="S75" s="25"/>
      <c r="T75" s="25"/>
      <c r="U75" s="25"/>
      <c r="V75" s="25"/>
    </row>
    <row r="76" spans="1:22" s="22" customFormat="1" ht="14.1" customHeight="1">
      <c r="A76" s="542" t="s">
        <v>215</v>
      </c>
      <c r="B76" s="543"/>
      <c r="C76" s="23"/>
      <c r="D76" s="526" t="s">
        <v>114</v>
      </c>
      <c r="E76" s="527"/>
      <c r="F76" s="527"/>
      <c r="G76" s="527"/>
      <c r="H76" s="528"/>
      <c r="I76" s="329"/>
      <c r="J76" s="15" t="s">
        <v>165</v>
      </c>
      <c r="K76" s="24">
        <v>15000</v>
      </c>
      <c r="L76" s="301">
        <f t="shared" si="1"/>
        <v>0</v>
      </c>
      <c r="N76" s="25"/>
      <c r="O76" s="25"/>
      <c r="P76" s="25"/>
      <c r="Q76" s="25"/>
      <c r="R76" s="25"/>
      <c r="S76" s="25"/>
      <c r="T76" s="25"/>
      <c r="U76" s="25"/>
      <c r="V76" s="25"/>
    </row>
    <row r="77" spans="1:22" s="22" customFormat="1" ht="14.1" customHeight="1">
      <c r="A77" s="544" t="s">
        <v>336</v>
      </c>
      <c r="B77" s="545"/>
      <c r="C77" s="23"/>
      <c r="D77" s="526" t="s">
        <v>115</v>
      </c>
      <c r="E77" s="527"/>
      <c r="F77" s="527"/>
      <c r="G77" s="527"/>
      <c r="H77" s="528"/>
      <c r="I77" s="329"/>
      <c r="J77" s="15" t="s">
        <v>165</v>
      </c>
      <c r="K77" s="24">
        <v>5500</v>
      </c>
      <c r="L77" s="301">
        <f t="shared" si="1"/>
        <v>0</v>
      </c>
      <c r="N77" s="25"/>
      <c r="O77" s="25"/>
      <c r="P77" s="25"/>
      <c r="Q77" s="25"/>
      <c r="R77" s="25"/>
      <c r="S77" s="25"/>
      <c r="T77" s="25"/>
      <c r="U77" s="25"/>
      <c r="V77" s="25"/>
    </row>
    <row r="78" spans="1:22" s="22" customFormat="1" ht="14.1" customHeight="1">
      <c r="A78" s="546"/>
      <c r="B78" s="547"/>
      <c r="C78" s="23"/>
      <c r="D78" s="526" t="s">
        <v>116</v>
      </c>
      <c r="E78" s="527"/>
      <c r="F78" s="527"/>
      <c r="G78" s="527"/>
      <c r="H78" s="528"/>
      <c r="I78" s="329"/>
      <c r="J78" s="15" t="s">
        <v>165</v>
      </c>
      <c r="K78" s="24">
        <v>3000</v>
      </c>
      <c r="L78" s="301">
        <f t="shared" si="1"/>
        <v>0</v>
      </c>
      <c r="N78" s="25"/>
      <c r="O78" s="25"/>
      <c r="P78" s="25"/>
      <c r="Q78" s="25"/>
      <c r="R78" s="25"/>
      <c r="S78" s="25"/>
      <c r="T78" s="25"/>
      <c r="U78" s="25"/>
      <c r="V78" s="25"/>
    </row>
    <row r="79" spans="1:22" s="3" customFormat="1">
      <c r="A79" s="31"/>
      <c r="B79" s="31"/>
      <c r="C79" s="2"/>
      <c r="D79" s="31"/>
      <c r="E79" s="2"/>
      <c r="F79" s="2"/>
      <c r="G79" s="32"/>
      <c r="I79" s="316"/>
      <c r="N79" s="17"/>
      <c r="O79" s="17"/>
      <c r="P79" s="17"/>
      <c r="Q79" s="17"/>
      <c r="R79" s="17"/>
      <c r="S79" s="17"/>
      <c r="T79" s="17"/>
      <c r="U79" s="17"/>
      <c r="V79" s="17"/>
    </row>
    <row r="80" spans="1:22" s="3" customFormat="1">
      <c r="A80" s="548" t="s">
        <v>50</v>
      </c>
      <c r="B80" s="548"/>
      <c r="C80" s="548"/>
      <c r="D80" s="548"/>
      <c r="E80" s="548"/>
      <c r="F80" s="548"/>
      <c r="G80" s="548"/>
      <c r="H80" s="548"/>
      <c r="I80" s="548"/>
      <c r="J80" s="548"/>
      <c r="K80" s="548"/>
      <c r="L80" s="548"/>
      <c r="N80" s="17"/>
      <c r="O80" s="17"/>
      <c r="P80" s="17"/>
      <c r="Q80" s="17"/>
      <c r="R80" s="17"/>
      <c r="S80" s="17"/>
      <c r="T80" s="17"/>
      <c r="U80" s="17"/>
      <c r="V80" s="17"/>
    </row>
    <row r="81" spans="1:22" s="3" customFormat="1">
      <c r="A81" s="549"/>
      <c r="B81" s="549"/>
      <c r="C81" s="549"/>
      <c r="D81" s="549"/>
      <c r="E81" s="549"/>
      <c r="F81" s="549"/>
      <c r="G81" s="549"/>
      <c r="H81" s="549"/>
      <c r="I81" s="549"/>
      <c r="J81" s="549"/>
      <c r="K81" s="549"/>
      <c r="L81" s="549"/>
      <c r="N81" s="17"/>
      <c r="O81" s="17"/>
      <c r="P81" s="17"/>
      <c r="Q81" s="17"/>
      <c r="R81" s="17"/>
      <c r="S81" s="17"/>
      <c r="T81" s="17"/>
      <c r="U81" s="17"/>
      <c r="V81" s="17"/>
    </row>
    <row r="82" spans="1:22" s="3" customFormat="1">
      <c r="A82" s="550"/>
      <c r="B82" s="550"/>
      <c r="C82" s="550"/>
      <c r="D82" s="550"/>
      <c r="E82" s="550"/>
      <c r="F82" s="550"/>
      <c r="G82" s="550"/>
      <c r="H82" s="550"/>
      <c r="I82" s="550"/>
      <c r="J82" s="550"/>
      <c r="K82" s="550"/>
      <c r="L82" s="550"/>
      <c r="N82" s="17"/>
      <c r="O82" s="17"/>
      <c r="P82" s="17"/>
      <c r="Q82" s="17"/>
      <c r="R82" s="17"/>
      <c r="S82" s="17"/>
      <c r="T82" s="17"/>
      <c r="U82" s="17"/>
      <c r="V82" s="17"/>
    </row>
    <row r="83" spans="1:22" s="3" customFormat="1">
      <c r="A83" s="550"/>
      <c r="B83" s="550"/>
      <c r="C83" s="550"/>
      <c r="D83" s="550"/>
      <c r="E83" s="550"/>
      <c r="F83" s="550"/>
      <c r="G83" s="550"/>
      <c r="H83" s="550"/>
      <c r="I83" s="550"/>
      <c r="J83" s="550"/>
      <c r="K83" s="550"/>
      <c r="L83" s="550"/>
      <c r="N83" s="17"/>
      <c r="O83" s="17"/>
      <c r="P83" s="17"/>
      <c r="Q83" s="17"/>
      <c r="R83" s="17"/>
      <c r="S83" s="17"/>
      <c r="T83" s="17"/>
      <c r="U83" s="17"/>
      <c r="V83" s="17"/>
    </row>
    <row r="84" spans="1:22" s="3" customFormat="1">
      <c r="A84" s="550"/>
      <c r="B84" s="550"/>
      <c r="C84" s="550"/>
      <c r="D84" s="550"/>
      <c r="E84" s="550"/>
      <c r="F84" s="550"/>
      <c r="G84" s="550"/>
      <c r="H84" s="550"/>
      <c r="I84" s="550"/>
      <c r="J84" s="550"/>
      <c r="K84" s="550"/>
      <c r="L84" s="550"/>
      <c r="N84" s="17"/>
      <c r="O84" s="17"/>
      <c r="P84" s="17"/>
      <c r="Q84" s="17"/>
      <c r="R84" s="17"/>
      <c r="S84" s="17"/>
      <c r="T84" s="17"/>
      <c r="U84" s="17"/>
      <c r="V84" s="17"/>
    </row>
    <row r="85" spans="1:22" s="3" customFormat="1">
      <c r="A85" s="550"/>
      <c r="B85" s="550"/>
      <c r="C85" s="550"/>
      <c r="D85" s="550"/>
      <c r="E85" s="550"/>
      <c r="F85" s="550"/>
      <c r="G85" s="550"/>
      <c r="H85" s="550"/>
      <c r="I85" s="550"/>
      <c r="J85" s="550"/>
      <c r="K85" s="550"/>
      <c r="L85" s="550"/>
      <c r="N85" s="17"/>
      <c r="O85" s="17"/>
      <c r="P85" s="17"/>
      <c r="Q85" s="17"/>
      <c r="R85" s="17"/>
      <c r="S85" s="17"/>
      <c r="T85" s="17"/>
      <c r="U85" s="17"/>
      <c r="V85" s="17"/>
    </row>
    <row r="86" spans="1:22" s="3" customFormat="1">
      <c r="A86" s="550"/>
      <c r="B86" s="550"/>
      <c r="C86" s="550"/>
      <c r="D86" s="550"/>
      <c r="E86" s="550"/>
      <c r="F86" s="550"/>
      <c r="G86" s="550"/>
      <c r="H86" s="550"/>
      <c r="I86" s="550"/>
      <c r="J86" s="550"/>
      <c r="K86" s="550"/>
      <c r="L86" s="550"/>
      <c r="N86" s="17"/>
      <c r="O86" s="17"/>
      <c r="P86" s="17"/>
      <c r="Q86" s="17"/>
      <c r="R86" s="17"/>
      <c r="S86" s="17"/>
      <c r="T86" s="17"/>
      <c r="U86" s="17"/>
      <c r="V86" s="17"/>
    </row>
    <row r="87" spans="1:22" s="3" customFormat="1">
      <c r="A87" s="550"/>
      <c r="B87" s="550"/>
      <c r="C87" s="550"/>
      <c r="D87" s="550"/>
      <c r="E87" s="550"/>
      <c r="F87" s="550"/>
      <c r="G87" s="550"/>
      <c r="H87" s="550"/>
      <c r="I87" s="550"/>
      <c r="J87" s="550"/>
      <c r="K87" s="550"/>
      <c r="L87" s="550"/>
      <c r="N87" s="17"/>
      <c r="O87" s="17"/>
      <c r="P87" s="17"/>
      <c r="Q87" s="17"/>
      <c r="R87" s="17"/>
      <c r="S87" s="17"/>
      <c r="T87" s="17"/>
      <c r="U87" s="17"/>
      <c r="V87" s="17"/>
    </row>
    <row r="88" spans="1:22" s="3" customFormat="1">
      <c r="A88" s="550"/>
      <c r="B88" s="550"/>
      <c r="C88" s="550"/>
      <c r="D88" s="550"/>
      <c r="E88" s="550"/>
      <c r="F88" s="550"/>
      <c r="G88" s="550"/>
      <c r="H88" s="550"/>
      <c r="I88" s="550"/>
      <c r="J88" s="550"/>
      <c r="K88" s="550"/>
      <c r="L88" s="550"/>
      <c r="N88" s="17"/>
      <c r="O88" s="17"/>
      <c r="P88" s="17"/>
      <c r="Q88" s="17"/>
      <c r="R88" s="17"/>
      <c r="S88" s="17"/>
      <c r="T88" s="17"/>
      <c r="U88" s="17"/>
      <c r="V88" s="17"/>
    </row>
    <row r="89" spans="1:22" s="3" customFormat="1">
      <c r="A89" s="550"/>
      <c r="B89" s="550"/>
      <c r="C89" s="550"/>
      <c r="D89" s="550"/>
      <c r="E89" s="550"/>
      <c r="F89" s="550"/>
      <c r="G89" s="550"/>
      <c r="H89" s="550"/>
      <c r="I89" s="550"/>
      <c r="J89" s="550"/>
      <c r="K89" s="550"/>
      <c r="L89" s="550"/>
      <c r="N89" s="17"/>
      <c r="O89" s="17"/>
      <c r="P89" s="17"/>
      <c r="Q89" s="17"/>
      <c r="R89" s="17"/>
      <c r="S89" s="17"/>
      <c r="T89" s="17"/>
      <c r="U89" s="17"/>
      <c r="V89" s="17"/>
    </row>
    <row r="90" spans="1:22" s="8" customFormat="1" ht="14.1" customHeight="1">
      <c r="A90" s="13"/>
      <c r="B90" s="13"/>
      <c r="C90" s="13"/>
      <c r="D90" s="13"/>
      <c r="E90" s="13"/>
      <c r="F90" s="13"/>
      <c r="G90" s="13"/>
      <c r="H90" s="13"/>
      <c r="I90" s="331"/>
      <c r="J90" s="13"/>
      <c r="K90" s="13"/>
      <c r="L90" s="13"/>
      <c r="N90" s="16"/>
      <c r="O90" s="16"/>
      <c r="P90" s="16"/>
      <c r="Q90" s="16"/>
      <c r="R90" s="16"/>
      <c r="S90" s="16"/>
      <c r="T90" s="16"/>
      <c r="U90" s="16"/>
      <c r="V90" s="16"/>
    </row>
    <row r="91" spans="1:22" s="8" customFormat="1" ht="14.1" customHeight="1">
      <c r="A91" s="13"/>
      <c r="B91" s="13"/>
      <c r="C91" s="13"/>
      <c r="D91" s="13"/>
      <c r="E91" s="13"/>
      <c r="F91" s="13"/>
      <c r="G91" s="13"/>
      <c r="H91" s="13"/>
      <c r="I91" s="331"/>
      <c r="J91" s="13"/>
      <c r="K91" s="13"/>
      <c r="L91" s="13"/>
      <c r="N91" s="16"/>
      <c r="O91" s="16"/>
      <c r="P91" s="16"/>
      <c r="Q91" s="16"/>
      <c r="R91" s="16"/>
      <c r="S91" s="16"/>
      <c r="T91" s="16"/>
      <c r="U91" s="16"/>
      <c r="V91" s="16"/>
    </row>
    <row r="92" spans="1:22" s="8" customFormat="1" ht="14.1" customHeight="1">
      <c r="A92" s="13"/>
      <c r="B92" s="13"/>
      <c r="C92" s="13"/>
      <c r="D92" s="13"/>
      <c r="E92" s="13"/>
      <c r="F92" s="13"/>
      <c r="G92" s="13"/>
      <c r="H92" s="13"/>
      <c r="I92" s="331"/>
      <c r="J92" s="13"/>
      <c r="K92" s="13"/>
      <c r="L92" s="13"/>
      <c r="N92" s="16"/>
      <c r="O92" s="16"/>
      <c r="P92" s="16"/>
      <c r="Q92" s="16"/>
      <c r="R92" s="16"/>
      <c r="S92" s="16"/>
      <c r="T92" s="16"/>
      <c r="U92" s="16"/>
      <c r="V92" s="16"/>
    </row>
    <row r="93" spans="1:22" s="8" customFormat="1" ht="14.1" customHeight="1">
      <c r="A93" s="13"/>
      <c r="B93" s="13"/>
      <c r="C93" s="13"/>
      <c r="D93" s="13"/>
      <c r="E93" s="13"/>
      <c r="F93" s="13"/>
      <c r="G93" s="13"/>
      <c r="H93" s="13"/>
      <c r="I93" s="331"/>
      <c r="J93" s="13"/>
      <c r="K93" s="13"/>
      <c r="L93" s="13"/>
      <c r="N93" s="16"/>
      <c r="O93" s="16"/>
      <c r="P93" s="16"/>
      <c r="Q93" s="16"/>
      <c r="R93" s="16"/>
      <c r="S93" s="16"/>
      <c r="T93" s="16"/>
      <c r="U93" s="16"/>
      <c r="V93" s="16"/>
    </row>
    <row r="94" spans="1:22" s="8" customFormat="1" ht="14.1" customHeight="1">
      <c r="A94" s="553"/>
      <c r="B94" s="553"/>
      <c r="C94" s="553"/>
      <c r="D94" s="553"/>
      <c r="E94" s="553"/>
      <c r="F94" s="553"/>
      <c r="G94" s="553"/>
      <c r="H94" s="553"/>
      <c r="I94" s="553"/>
      <c r="J94" s="553"/>
      <c r="K94" s="553"/>
      <c r="L94" s="553"/>
      <c r="N94" s="16"/>
      <c r="O94" s="16"/>
      <c r="P94" s="16"/>
      <c r="Q94" s="16"/>
      <c r="R94" s="16"/>
      <c r="S94" s="16"/>
      <c r="T94" s="16"/>
      <c r="U94" s="16"/>
      <c r="V94" s="16"/>
    </row>
    <row r="95" spans="1:22" s="3" customFormat="1" ht="18" customHeight="1" thickBot="1">
      <c r="A95" s="538" t="s">
        <v>25</v>
      </c>
      <c r="B95" s="538"/>
      <c r="C95" s="538"/>
      <c r="D95" s="538"/>
      <c r="E95" s="538"/>
      <c r="F95" s="538"/>
      <c r="G95" s="538"/>
      <c r="H95" s="538"/>
      <c r="I95" s="538"/>
      <c r="J95" s="538"/>
      <c r="K95" s="538"/>
      <c r="L95" s="538"/>
      <c r="N95" s="17"/>
      <c r="O95" s="17"/>
      <c r="P95" s="17"/>
      <c r="Q95" s="17"/>
      <c r="R95" s="17"/>
      <c r="S95" s="17"/>
      <c r="T95" s="17"/>
      <c r="U95" s="17"/>
      <c r="V95" s="17"/>
    </row>
    <row r="96" spans="1:22" s="22" customFormat="1" ht="14.1" customHeight="1" thickBot="1">
      <c r="A96" s="529" t="s">
        <v>158</v>
      </c>
      <c r="B96" s="530"/>
      <c r="C96" s="298" t="s">
        <v>27</v>
      </c>
      <c r="D96" s="530" t="s">
        <v>159</v>
      </c>
      <c r="E96" s="530"/>
      <c r="F96" s="530"/>
      <c r="G96" s="530"/>
      <c r="H96" s="530"/>
      <c r="I96" s="298" t="s">
        <v>28</v>
      </c>
      <c r="J96" s="298" t="s">
        <v>161</v>
      </c>
      <c r="K96" s="298" t="s">
        <v>15</v>
      </c>
      <c r="L96" s="299" t="s">
        <v>160</v>
      </c>
      <c r="M96" s="16"/>
      <c r="N96" s="25"/>
      <c r="O96" s="25"/>
      <c r="P96" s="25"/>
      <c r="Q96" s="25"/>
      <c r="R96" s="25"/>
      <c r="S96" s="25"/>
      <c r="T96" s="25"/>
      <c r="U96" s="25"/>
      <c r="V96" s="25"/>
    </row>
    <row r="97" spans="1:22" s="22" customFormat="1" ht="14.1" customHeight="1">
      <c r="A97" s="536" t="s">
        <v>32</v>
      </c>
      <c r="B97" s="537"/>
      <c r="C97" s="295"/>
      <c r="D97" s="531" t="s">
        <v>117</v>
      </c>
      <c r="E97" s="532"/>
      <c r="F97" s="532"/>
      <c r="G97" s="532"/>
      <c r="H97" s="533"/>
      <c r="I97" s="330">
        <v>1500</v>
      </c>
      <c r="J97" s="296" t="s">
        <v>162</v>
      </c>
      <c r="K97" s="297">
        <v>2</v>
      </c>
      <c r="L97" s="300">
        <f>SUM(I97*K97)</f>
        <v>3000</v>
      </c>
      <c r="N97" s="25"/>
      <c r="O97" s="25"/>
      <c r="P97" s="25"/>
      <c r="Q97" s="25"/>
      <c r="R97" s="25"/>
      <c r="S97" s="25"/>
      <c r="T97" s="25"/>
      <c r="U97" s="25"/>
      <c r="V97" s="25"/>
    </row>
    <row r="98" spans="1:22" s="22" customFormat="1" ht="14.1" customHeight="1">
      <c r="A98" s="540"/>
      <c r="B98" s="541"/>
      <c r="C98" s="23"/>
      <c r="D98" s="526" t="s">
        <v>118</v>
      </c>
      <c r="E98" s="527"/>
      <c r="F98" s="527"/>
      <c r="G98" s="527"/>
      <c r="H98" s="528"/>
      <c r="I98" s="329"/>
      <c r="J98" s="15" t="s">
        <v>162</v>
      </c>
      <c r="K98" s="24">
        <v>0.5</v>
      </c>
      <c r="L98" s="301">
        <f t="shared" ref="L98:L144" si="2">SUM(I98*K98)</f>
        <v>0</v>
      </c>
      <c r="N98" s="25"/>
      <c r="O98" s="25"/>
      <c r="P98" s="25"/>
      <c r="Q98" s="25"/>
      <c r="R98" s="25"/>
      <c r="S98" s="25"/>
      <c r="T98" s="25"/>
      <c r="U98" s="25"/>
      <c r="V98" s="25"/>
    </row>
    <row r="99" spans="1:22" s="22" customFormat="1" ht="14.1" customHeight="1">
      <c r="A99" s="542" t="s">
        <v>39</v>
      </c>
      <c r="B99" s="543"/>
      <c r="C99" s="23"/>
      <c r="D99" s="526" t="s">
        <v>119</v>
      </c>
      <c r="E99" s="527"/>
      <c r="F99" s="527"/>
      <c r="G99" s="527"/>
      <c r="H99" s="528"/>
      <c r="I99" s="329"/>
      <c r="J99" s="15" t="s">
        <v>162</v>
      </c>
      <c r="K99" s="24">
        <v>7</v>
      </c>
      <c r="L99" s="301">
        <f t="shared" si="2"/>
        <v>0</v>
      </c>
      <c r="N99" s="25"/>
      <c r="O99" s="25"/>
      <c r="P99" s="25"/>
      <c r="Q99" s="25"/>
      <c r="R99" s="25"/>
      <c r="S99" s="25"/>
      <c r="T99" s="25"/>
      <c r="U99" s="25"/>
      <c r="V99" s="25"/>
    </row>
    <row r="100" spans="1:22" s="22" customFormat="1" ht="14.1" customHeight="1">
      <c r="A100" s="536"/>
      <c r="B100" s="537"/>
      <c r="C100" s="23"/>
      <c r="D100" s="526" t="s">
        <v>120</v>
      </c>
      <c r="E100" s="527"/>
      <c r="F100" s="527"/>
      <c r="G100" s="527"/>
      <c r="H100" s="528"/>
      <c r="I100" s="329">
        <v>900</v>
      </c>
      <c r="J100" s="15" t="s">
        <v>162</v>
      </c>
      <c r="K100" s="24">
        <v>6</v>
      </c>
      <c r="L100" s="301">
        <f t="shared" si="2"/>
        <v>5400</v>
      </c>
      <c r="N100" s="25"/>
      <c r="O100" s="25"/>
      <c r="P100" s="25"/>
      <c r="Q100" s="25"/>
      <c r="R100" s="25"/>
      <c r="S100" s="25"/>
      <c r="T100" s="25"/>
      <c r="U100" s="25"/>
      <c r="V100" s="25"/>
    </row>
    <row r="101" spans="1:22" s="22" customFormat="1" ht="14.1" customHeight="1">
      <c r="A101" s="536"/>
      <c r="B101" s="537"/>
      <c r="C101" s="23"/>
      <c r="D101" s="526" t="s">
        <v>121</v>
      </c>
      <c r="E101" s="527"/>
      <c r="F101" s="527"/>
      <c r="G101" s="527"/>
      <c r="H101" s="528"/>
      <c r="I101" s="329"/>
      <c r="J101" s="15" t="s">
        <v>162</v>
      </c>
      <c r="K101" s="24">
        <v>4</v>
      </c>
      <c r="L101" s="301">
        <f t="shared" si="2"/>
        <v>0</v>
      </c>
      <c r="N101" s="25"/>
      <c r="O101" s="25"/>
      <c r="P101" s="25"/>
      <c r="Q101" s="25"/>
      <c r="R101" s="25"/>
      <c r="S101" s="25"/>
      <c r="T101" s="25"/>
      <c r="U101" s="25"/>
      <c r="V101" s="25"/>
    </row>
    <row r="102" spans="1:22" s="22" customFormat="1" ht="14.1" customHeight="1">
      <c r="A102" s="540"/>
      <c r="B102" s="541"/>
      <c r="C102" s="23"/>
      <c r="D102" s="526" t="s">
        <v>122</v>
      </c>
      <c r="E102" s="527"/>
      <c r="F102" s="527"/>
      <c r="G102" s="527"/>
      <c r="H102" s="528"/>
      <c r="I102" s="329"/>
      <c r="J102" s="15" t="s">
        <v>162</v>
      </c>
      <c r="K102" s="24">
        <v>2</v>
      </c>
      <c r="L102" s="301">
        <f t="shared" si="2"/>
        <v>0</v>
      </c>
      <c r="N102" s="25"/>
      <c r="O102" s="25"/>
      <c r="P102" s="25"/>
      <c r="Q102" s="25"/>
      <c r="R102" s="25"/>
      <c r="S102" s="25"/>
      <c r="T102" s="25"/>
      <c r="U102" s="25"/>
      <c r="V102" s="25"/>
    </row>
    <row r="103" spans="1:22" s="22" customFormat="1" ht="14.1" customHeight="1">
      <c r="A103" s="542" t="s">
        <v>40</v>
      </c>
      <c r="B103" s="543"/>
      <c r="C103" s="23"/>
      <c r="D103" s="526" t="s">
        <v>123</v>
      </c>
      <c r="E103" s="527"/>
      <c r="F103" s="527"/>
      <c r="G103" s="527"/>
      <c r="H103" s="528"/>
      <c r="I103" s="329">
        <v>500</v>
      </c>
      <c r="J103" s="15" t="s">
        <v>162</v>
      </c>
      <c r="K103" s="24">
        <v>1.35</v>
      </c>
      <c r="L103" s="301">
        <f t="shared" si="2"/>
        <v>675</v>
      </c>
      <c r="N103" s="25"/>
      <c r="O103" s="25"/>
      <c r="P103" s="25"/>
      <c r="Q103" s="25"/>
      <c r="R103" s="25"/>
      <c r="S103" s="25"/>
      <c r="T103" s="25"/>
      <c r="U103" s="25"/>
      <c r="V103" s="25"/>
    </row>
    <row r="104" spans="1:22" s="22" customFormat="1" ht="14.1" customHeight="1">
      <c r="A104" s="540"/>
      <c r="B104" s="541"/>
      <c r="C104" s="23"/>
      <c r="D104" s="526" t="s">
        <v>124</v>
      </c>
      <c r="E104" s="527"/>
      <c r="F104" s="527"/>
      <c r="G104" s="527"/>
      <c r="H104" s="528"/>
      <c r="I104" s="329"/>
      <c r="J104" s="15" t="s">
        <v>162</v>
      </c>
      <c r="K104" s="24">
        <v>2</v>
      </c>
      <c r="L104" s="301">
        <f t="shared" si="2"/>
        <v>0</v>
      </c>
      <c r="N104" s="25"/>
      <c r="O104" s="25"/>
      <c r="P104" s="25"/>
      <c r="Q104" s="25"/>
      <c r="R104" s="25"/>
      <c r="S104" s="25"/>
      <c r="T104" s="25"/>
      <c r="U104" s="25"/>
      <c r="V104" s="25"/>
    </row>
    <row r="105" spans="1:22" s="22" customFormat="1" ht="14.1" customHeight="1">
      <c r="A105" s="542" t="s">
        <v>41</v>
      </c>
      <c r="B105" s="543"/>
      <c r="C105" s="23"/>
      <c r="D105" s="526" t="s">
        <v>125</v>
      </c>
      <c r="E105" s="527"/>
      <c r="F105" s="527"/>
      <c r="G105" s="527"/>
      <c r="H105" s="528"/>
      <c r="I105" s="329"/>
      <c r="J105" s="15" t="s">
        <v>162</v>
      </c>
      <c r="K105" s="24">
        <v>10</v>
      </c>
      <c r="L105" s="301">
        <f t="shared" si="2"/>
        <v>0</v>
      </c>
      <c r="N105" s="25"/>
      <c r="O105" s="25"/>
      <c r="P105" s="25"/>
      <c r="Q105" s="25"/>
      <c r="R105" s="25"/>
      <c r="S105" s="25"/>
      <c r="T105" s="25"/>
      <c r="U105" s="25"/>
      <c r="V105" s="25"/>
    </row>
    <row r="106" spans="1:22" s="22" customFormat="1" ht="14.1" customHeight="1">
      <c r="A106" s="536"/>
      <c r="B106" s="537"/>
      <c r="C106" s="23"/>
      <c r="D106" s="526" t="s">
        <v>126</v>
      </c>
      <c r="E106" s="527"/>
      <c r="F106" s="527"/>
      <c r="G106" s="527"/>
      <c r="H106" s="528"/>
      <c r="I106" s="329"/>
      <c r="J106" s="15" t="s">
        <v>162</v>
      </c>
      <c r="K106" s="24">
        <v>15</v>
      </c>
      <c r="L106" s="301">
        <f t="shared" si="2"/>
        <v>0</v>
      </c>
      <c r="N106" s="25"/>
      <c r="O106" s="25"/>
      <c r="P106" s="25"/>
      <c r="Q106" s="25"/>
      <c r="R106" s="25"/>
      <c r="S106" s="25"/>
      <c r="T106" s="25"/>
      <c r="U106" s="25"/>
      <c r="V106" s="25"/>
    </row>
    <row r="107" spans="1:22" s="22" customFormat="1" ht="14.1" customHeight="1">
      <c r="A107" s="536"/>
      <c r="B107" s="537"/>
      <c r="C107" s="23"/>
      <c r="D107" s="526" t="s">
        <v>127</v>
      </c>
      <c r="E107" s="527"/>
      <c r="F107" s="527"/>
      <c r="G107" s="527"/>
      <c r="H107" s="528"/>
      <c r="I107" s="329">
        <v>100</v>
      </c>
      <c r="J107" s="15" t="s">
        <v>162</v>
      </c>
      <c r="K107" s="24">
        <v>8</v>
      </c>
      <c r="L107" s="301">
        <f t="shared" si="2"/>
        <v>800</v>
      </c>
      <c r="N107" s="25"/>
      <c r="O107" s="25"/>
      <c r="P107" s="25"/>
      <c r="Q107" s="25"/>
      <c r="R107" s="25"/>
      <c r="S107" s="25"/>
      <c r="T107" s="25"/>
      <c r="U107" s="25"/>
      <c r="V107" s="25"/>
    </row>
    <row r="108" spans="1:22" s="22" customFormat="1" ht="14.1" customHeight="1">
      <c r="A108" s="536"/>
      <c r="B108" s="537"/>
      <c r="C108" s="23"/>
      <c r="D108" s="526" t="s">
        <v>0</v>
      </c>
      <c r="E108" s="527"/>
      <c r="F108" s="527"/>
      <c r="G108" s="527"/>
      <c r="H108" s="528"/>
      <c r="I108" s="329"/>
      <c r="J108" s="15" t="s">
        <v>162</v>
      </c>
      <c r="K108" s="24">
        <v>9</v>
      </c>
      <c r="L108" s="301">
        <f t="shared" si="2"/>
        <v>0</v>
      </c>
      <c r="N108" s="25"/>
      <c r="O108" s="25"/>
      <c r="P108" s="25"/>
      <c r="Q108" s="25"/>
      <c r="R108" s="25"/>
      <c r="S108" s="25"/>
      <c r="T108" s="25"/>
      <c r="U108" s="25"/>
      <c r="V108" s="25"/>
    </row>
    <row r="109" spans="1:22" s="22" customFormat="1" ht="14.1" customHeight="1">
      <c r="A109" s="536"/>
      <c r="B109" s="537"/>
      <c r="C109" s="23"/>
      <c r="D109" s="526" t="s">
        <v>128</v>
      </c>
      <c r="E109" s="527"/>
      <c r="F109" s="527"/>
      <c r="G109" s="527"/>
      <c r="H109" s="528"/>
      <c r="I109" s="329"/>
      <c r="J109" s="15" t="s">
        <v>162</v>
      </c>
      <c r="K109" s="24">
        <v>16</v>
      </c>
      <c r="L109" s="301">
        <f t="shared" si="2"/>
        <v>0</v>
      </c>
      <c r="N109" s="25"/>
      <c r="O109" s="25"/>
      <c r="P109" s="25"/>
      <c r="Q109" s="25"/>
      <c r="R109" s="25"/>
      <c r="S109" s="25"/>
      <c r="T109" s="25"/>
      <c r="U109" s="25"/>
      <c r="V109" s="25"/>
    </row>
    <row r="110" spans="1:22" s="22" customFormat="1" ht="14.1" customHeight="1" thickBot="1">
      <c r="A110" s="536"/>
      <c r="B110" s="537"/>
      <c r="C110" s="33"/>
      <c r="D110" s="555" t="s">
        <v>113</v>
      </c>
      <c r="E110" s="556"/>
      <c r="F110" s="556"/>
      <c r="G110" s="556"/>
      <c r="H110" s="557"/>
      <c r="I110" s="332"/>
      <c r="J110" s="34" t="s">
        <v>162</v>
      </c>
      <c r="K110" s="35">
        <v>8</v>
      </c>
      <c r="L110" s="302">
        <f t="shared" si="2"/>
        <v>0</v>
      </c>
      <c r="N110" s="25"/>
      <c r="O110" s="25"/>
      <c r="P110" s="25"/>
      <c r="Q110" s="25"/>
      <c r="R110" s="25"/>
      <c r="S110" s="25"/>
      <c r="T110" s="25"/>
      <c r="U110" s="25"/>
      <c r="V110" s="25"/>
    </row>
    <row r="111" spans="1:22" s="22" customFormat="1" ht="14.1" customHeight="1" thickTop="1">
      <c r="A111" s="558" t="s">
        <v>221</v>
      </c>
      <c r="B111" s="559"/>
      <c r="C111" s="36"/>
      <c r="D111" s="560" t="s">
        <v>1</v>
      </c>
      <c r="E111" s="561"/>
      <c r="F111" s="561"/>
      <c r="G111" s="561"/>
      <c r="H111" s="562"/>
      <c r="I111" s="333"/>
      <c r="J111" s="37" t="s">
        <v>165</v>
      </c>
      <c r="K111" s="38">
        <v>12500</v>
      </c>
      <c r="L111" s="303">
        <f t="shared" si="2"/>
        <v>0</v>
      </c>
      <c r="N111" s="25"/>
      <c r="O111" s="25"/>
      <c r="P111" s="25"/>
      <c r="Q111" s="25"/>
      <c r="R111" s="25"/>
      <c r="S111" s="25"/>
      <c r="T111" s="25"/>
      <c r="U111" s="25"/>
      <c r="V111" s="25"/>
    </row>
    <row r="112" spans="1:22" s="22" customFormat="1" ht="14.1" customHeight="1">
      <c r="A112" s="534" t="s">
        <v>220</v>
      </c>
      <c r="B112" s="535"/>
      <c r="C112" s="23"/>
      <c r="D112" s="526" t="s">
        <v>2</v>
      </c>
      <c r="E112" s="527"/>
      <c r="F112" s="527"/>
      <c r="G112" s="527"/>
      <c r="H112" s="528"/>
      <c r="I112" s="329"/>
      <c r="J112" s="15" t="s">
        <v>165</v>
      </c>
      <c r="K112" s="24">
        <v>10500</v>
      </c>
      <c r="L112" s="301">
        <f t="shared" si="2"/>
        <v>0</v>
      </c>
      <c r="N112" s="25"/>
      <c r="O112" s="25"/>
      <c r="P112" s="25"/>
      <c r="Q112" s="25"/>
      <c r="R112" s="25"/>
      <c r="S112" s="25"/>
      <c r="T112" s="25"/>
      <c r="U112" s="25"/>
      <c r="V112" s="25"/>
    </row>
    <row r="113" spans="1:22" s="22" customFormat="1" ht="14.1" customHeight="1">
      <c r="A113" s="534"/>
      <c r="B113" s="535"/>
      <c r="C113" s="23"/>
      <c r="D113" s="526" t="s">
        <v>3</v>
      </c>
      <c r="E113" s="527"/>
      <c r="F113" s="527"/>
      <c r="G113" s="527"/>
      <c r="H113" s="528"/>
      <c r="I113" s="329">
        <v>1</v>
      </c>
      <c r="J113" s="15" t="s">
        <v>165</v>
      </c>
      <c r="K113" s="24">
        <v>8500</v>
      </c>
      <c r="L113" s="301">
        <f t="shared" si="2"/>
        <v>8500</v>
      </c>
      <c r="N113" s="25"/>
      <c r="O113" s="25"/>
      <c r="P113" s="25"/>
      <c r="Q113" s="25"/>
      <c r="R113" s="25"/>
      <c r="S113" s="25"/>
      <c r="T113" s="25"/>
      <c r="U113" s="25"/>
      <c r="V113" s="25"/>
    </row>
    <row r="114" spans="1:22" s="22" customFormat="1" ht="14.1" customHeight="1">
      <c r="A114" s="534"/>
      <c r="B114" s="535"/>
      <c r="C114" s="23"/>
      <c r="D114" s="526" t="s">
        <v>4</v>
      </c>
      <c r="E114" s="527"/>
      <c r="F114" s="527"/>
      <c r="G114" s="527"/>
      <c r="H114" s="528"/>
      <c r="I114" s="329"/>
      <c r="J114" s="15" t="s">
        <v>165</v>
      </c>
      <c r="K114" s="24">
        <v>6500</v>
      </c>
      <c r="L114" s="301">
        <f t="shared" si="2"/>
        <v>0</v>
      </c>
      <c r="N114" s="25"/>
      <c r="O114" s="25"/>
      <c r="P114" s="25"/>
      <c r="Q114" s="25"/>
      <c r="R114" s="25"/>
      <c r="S114" s="25"/>
      <c r="T114" s="25"/>
      <c r="U114" s="25"/>
      <c r="V114" s="25"/>
    </row>
    <row r="115" spans="1:22" s="22" customFormat="1" ht="14.1" customHeight="1">
      <c r="A115" s="551"/>
      <c r="B115" s="554"/>
      <c r="C115" s="23"/>
      <c r="D115" s="526" t="s">
        <v>129</v>
      </c>
      <c r="E115" s="527"/>
      <c r="F115" s="527"/>
      <c r="G115" s="527"/>
      <c r="H115" s="528"/>
      <c r="I115" s="329"/>
      <c r="J115" s="15" t="s">
        <v>165</v>
      </c>
      <c r="K115" s="24">
        <v>500</v>
      </c>
      <c r="L115" s="301">
        <f t="shared" si="2"/>
        <v>0</v>
      </c>
      <c r="N115" s="25"/>
      <c r="O115" s="25"/>
      <c r="P115" s="25"/>
      <c r="Q115" s="25"/>
      <c r="R115" s="25"/>
      <c r="S115" s="25"/>
      <c r="T115" s="25"/>
      <c r="U115" s="25"/>
      <c r="V115" s="25"/>
    </row>
    <row r="116" spans="1:22" s="22" customFormat="1" ht="14.1" customHeight="1">
      <c r="A116" s="542" t="s">
        <v>223</v>
      </c>
      <c r="B116" s="543"/>
      <c r="C116" s="23"/>
      <c r="D116" s="526" t="s">
        <v>130</v>
      </c>
      <c r="E116" s="527"/>
      <c r="F116" s="527"/>
      <c r="G116" s="527"/>
      <c r="H116" s="528"/>
      <c r="I116" s="329"/>
      <c r="J116" s="15" t="s">
        <v>165</v>
      </c>
      <c r="K116" s="24">
        <v>12000</v>
      </c>
      <c r="L116" s="301">
        <f t="shared" si="2"/>
        <v>0</v>
      </c>
      <c r="N116" s="25"/>
      <c r="O116" s="25"/>
      <c r="P116" s="25"/>
      <c r="Q116" s="25"/>
      <c r="R116" s="25"/>
      <c r="S116" s="25"/>
      <c r="T116" s="25"/>
      <c r="U116" s="25"/>
      <c r="V116" s="25"/>
    </row>
    <row r="117" spans="1:22" s="22" customFormat="1" ht="14.1" customHeight="1">
      <c r="A117" s="534" t="s">
        <v>222</v>
      </c>
      <c r="B117" s="535"/>
      <c r="C117" s="23"/>
      <c r="D117" s="526" t="s">
        <v>344</v>
      </c>
      <c r="E117" s="527"/>
      <c r="F117" s="527"/>
      <c r="G117" s="527"/>
      <c r="H117" s="528"/>
      <c r="I117" s="329"/>
      <c r="J117" s="15" t="s">
        <v>165</v>
      </c>
      <c r="K117" s="24">
        <v>7000</v>
      </c>
      <c r="L117" s="301">
        <f t="shared" si="2"/>
        <v>0</v>
      </c>
      <c r="N117" s="25"/>
      <c r="O117" s="25"/>
      <c r="P117" s="25"/>
      <c r="Q117" s="25"/>
      <c r="R117" s="25"/>
      <c r="S117" s="25"/>
      <c r="T117" s="25"/>
      <c r="U117" s="25"/>
      <c r="V117" s="25"/>
    </row>
    <row r="118" spans="1:22" s="22" customFormat="1" ht="14.1" customHeight="1">
      <c r="A118" s="534"/>
      <c r="B118" s="535"/>
      <c r="C118" s="23"/>
      <c r="D118" s="526" t="s">
        <v>131</v>
      </c>
      <c r="E118" s="527"/>
      <c r="F118" s="527"/>
      <c r="G118" s="527"/>
      <c r="H118" s="528"/>
      <c r="I118" s="329"/>
      <c r="J118" s="15" t="s">
        <v>165</v>
      </c>
      <c r="K118" s="24">
        <v>4500</v>
      </c>
      <c r="L118" s="301">
        <f t="shared" si="2"/>
        <v>0</v>
      </c>
      <c r="N118" s="25"/>
      <c r="O118" s="25"/>
      <c r="P118" s="25"/>
      <c r="Q118" s="25"/>
      <c r="R118" s="25"/>
      <c r="S118" s="25"/>
      <c r="T118" s="25"/>
      <c r="U118" s="25"/>
      <c r="V118" s="25"/>
    </row>
    <row r="119" spans="1:22" s="22" customFormat="1" ht="14.1" customHeight="1">
      <c r="A119" s="551"/>
      <c r="B119" s="554"/>
      <c r="C119" s="23"/>
      <c r="D119" s="526" t="s">
        <v>132</v>
      </c>
      <c r="E119" s="527"/>
      <c r="F119" s="527"/>
      <c r="G119" s="527"/>
      <c r="H119" s="528"/>
      <c r="I119" s="329"/>
      <c r="J119" s="15" t="s">
        <v>165</v>
      </c>
      <c r="K119" s="24">
        <v>2000</v>
      </c>
      <c r="L119" s="301">
        <f t="shared" si="2"/>
        <v>0</v>
      </c>
      <c r="N119" s="25"/>
      <c r="O119" s="25"/>
      <c r="P119" s="25"/>
      <c r="Q119" s="25"/>
      <c r="R119" s="25"/>
      <c r="S119" s="25"/>
      <c r="T119" s="25"/>
      <c r="U119" s="25"/>
      <c r="V119" s="25"/>
    </row>
    <row r="120" spans="1:22" s="22" customFormat="1" ht="14.1" customHeight="1">
      <c r="A120" s="542" t="s">
        <v>224</v>
      </c>
      <c r="B120" s="543"/>
      <c r="C120" s="23"/>
      <c r="D120" s="526" t="s">
        <v>133</v>
      </c>
      <c r="E120" s="527"/>
      <c r="F120" s="527"/>
      <c r="G120" s="527"/>
      <c r="H120" s="528"/>
      <c r="I120" s="329"/>
      <c r="J120" s="15" t="s">
        <v>170</v>
      </c>
      <c r="K120" s="24">
        <v>185</v>
      </c>
      <c r="L120" s="301">
        <f t="shared" si="2"/>
        <v>0</v>
      </c>
      <c r="N120" s="25"/>
      <c r="O120" s="25"/>
      <c r="P120" s="25"/>
      <c r="Q120" s="25"/>
      <c r="R120" s="25"/>
      <c r="S120" s="25"/>
      <c r="T120" s="25"/>
      <c r="U120" s="25"/>
      <c r="V120" s="25"/>
    </row>
    <row r="121" spans="1:22" s="22" customFormat="1" ht="14.1" customHeight="1">
      <c r="A121" s="536"/>
      <c r="B121" s="537"/>
      <c r="C121" s="23"/>
      <c r="D121" s="526" t="s">
        <v>134</v>
      </c>
      <c r="E121" s="527"/>
      <c r="F121" s="527"/>
      <c r="G121" s="527"/>
      <c r="H121" s="528"/>
      <c r="I121" s="329"/>
      <c r="J121" s="15" t="s">
        <v>162</v>
      </c>
      <c r="K121" s="24">
        <v>65</v>
      </c>
      <c r="L121" s="301">
        <f t="shared" si="2"/>
        <v>0</v>
      </c>
      <c r="N121" s="25"/>
      <c r="O121" s="25"/>
      <c r="P121" s="25"/>
      <c r="Q121" s="25"/>
      <c r="R121" s="25"/>
      <c r="S121" s="25"/>
      <c r="T121" s="25"/>
      <c r="U121" s="25"/>
      <c r="V121" s="25"/>
    </row>
    <row r="122" spans="1:22" s="22" customFormat="1" ht="14.1" customHeight="1">
      <c r="A122" s="536"/>
      <c r="B122" s="537"/>
      <c r="C122" s="23"/>
      <c r="D122" s="526" t="s">
        <v>135</v>
      </c>
      <c r="E122" s="527"/>
      <c r="F122" s="527"/>
      <c r="G122" s="527"/>
      <c r="H122" s="528"/>
      <c r="I122" s="329"/>
      <c r="J122" s="15" t="s">
        <v>165</v>
      </c>
      <c r="K122" s="24">
        <v>350</v>
      </c>
      <c r="L122" s="301">
        <f t="shared" si="2"/>
        <v>0</v>
      </c>
      <c r="N122" s="25"/>
      <c r="O122" s="25"/>
      <c r="P122" s="25"/>
      <c r="Q122" s="25"/>
      <c r="R122" s="25"/>
      <c r="S122" s="25"/>
      <c r="T122" s="25"/>
      <c r="U122" s="25"/>
      <c r="V122" s="25"/>
    </row>
    <row r="123" spans="1:22" s="22" customFormat="1" ht="14.1" customHeight="1">
      <c r="A123" s="536"/>
      <c r="B123" s="537"/>
      <c r="C123" s="23"/>
      <c r="D123" s="526" t="s">
        <v>136</v>
      </c>
      <c r="E123" s="527"/>
      <c r="F123" s="527"/>
      <c r="G123" s="527"/>
      <c r="H123" s="528"/>
      <c r="I123" s="329"/>
      <c r="J123" s="15" t="s">
        <v>165</v>
      </c>
      <c r="K123" s="24">
        <v>350</v>
      </c>
      <c r="L123" s="301">
        <f t="shared" si="2"/>
        <v>0</v>
      </c>
      <c r="N123" s="25"/>
      <c r="O123" s="25"/>
      <c r="P123" s="25"/>
      <c r="Q123" s="25"/>
      <c r="R123" s="25"/>
      <c r="S123" s="25"/>
      <c r="T123" s="25"/>
      <c r="U123" s="25"/>
      <c r="V123" s="25"/>
    </row>
    <row r="124" spans="1:22" s="22" customFormat="1" ht="14.1" customHeight="1">
      <c r="A124" s="536"/>
      <c r="B124" s="537"/>
      <c r="C124" s="23"/>
      <c r="D124" s="526" t="s">
        <v>137</v>
      </c>
      <c r="E124" s="527"/>
      <c r="F124" s="527"/>
      <c r="G124" s="527"/>
      <c r="H124" s="528"/>
      <c r="I124" s="329"/>
      <c r="J124" s="15" t="s">
        <v>165</v>
      </c>
      <c r="K124" s="24">
        <v>250</v>
      </c>
      <c r="L124" s="301">
        <f t="shared" si="2"/>
        <v>0</v>
      </c>
      <c r="N124" s="25"/>
      <c r="O124" s="25"/>
      <c r="P124" s="25"/>
      <c r="Q124" s="25"/>
      <c r="R124" s="25"/>
      <c r="S124" s="25"/>
      <c r="T124" s="25"/>
      <c r="U124" s="25"/>
      <c r="V124" s="25"/>
    </row>
    <row r="125" spans="1:22" s="22" customFormat="1" ht="14.1" customHeight="1">
      <c r="A125" s="536"/>
      <c r="B125" s="537"/>
      <c r="C125" s="23"/>
      <c r="D125" s="526" t="s">
        <v>138</v>
      </c>
      <c r="E125" s="527"/>
      <c r="F125" s="527"/>
      <c r="G125" s="527"/>
      <c r="H125" s="528"/>
      <c r="I125" s="329"/>
      <c r="J125" s="15" t="s">
        <v>165</v>
      </c>
      <c r="K125" s="24">
        <v>1200</v>
      </c>
      <c r="L125" s="301">
        <f t="shared" si="2"/>
        <v>0</v>
      </c>
      <c r="N125" s="25"/>
      <c r="O125" s="25"/>
      <c r="P125" s="25"/>
      <c r="Q125" s="25"/>
      <c r="R125" s="25"/>
      <c r="S125" s="25"/>
      <c r="T125" s="25"/>
      <c r="U125" s="25"/>
      <c r="V125" s="25"/>
    </row>
    <row r="126" spans="1:22" s="22" customFormat="1" ht="14.1" customHeight="1">
      <c r="A126" s="536"/>
      <c r="B126" s="537"/>
      <c r="C126" s="23"/>
      <c r="D126" s="526" t="s">
        <v>139</v>
      </c>
      <c r="E126" s="527"/>
      <c r="F126" s="527"/>
      <c r="G126" s="527"/>
      <c r="H126" s="528"/>
      <c r="I126" s="329"/>
      <c r="J126" s="15" t="s">
        <v>165</v>
      </c>
      <c r="K126" s="24">
        <v>850</v>
      </c>
      <c r="L126" s="301">
        <f t="shared" si="2"/>
        <v>0</v>
      </c>
      <c r="N126" s="25"/>
      <c r="O126" s="25"/>
      <c r="P126" s="25"/>
      <c r="Q126" s="25"/>
      <c r="R126" s="25"/>
      <c r="S126" s="25"/>
      <c r="T126" s="25"/>
      <c r="U126" s="25"/>
      <c r="V126" s="25"/>
    </row>
    <row r="127" spans="1:22" s="22" customFormat="1" ht="14.1" customHeight="1">
      <c r="A127" s="536"/>
      <c r="B127" s="537"/>
      <c r="C127" s="23"/>
      <c r="D127" s="526" t="s">
        <v>140</v>
      </c>
      <c r="E127" s="527"/>
      <c r="F127" s="527"/>
      <c r="G127" s="527"/>
      <c r="H127" s="528"/>
      <c r="I127" s="329"/>
      <c r="J127" s="15" t="s">
        <v>165</v>
      </c>
      <c r="K127" s="24">
        <v>400</v>
      </c>
      <c r="L127" s="301">
        <f t="shared" si="2"/>
        <v>0</v>
      </c>
      <c r="N127" s="25"/>
      <c r="O127" s="25"/>
      <c r="P127" s="25"/>
      <c r="Q127" s="25"/>
      <c r="R127" s="25"/>
      <c r="S127" s="25"/>
      <c r="T127" s="25"/>
      <c r="U127" s="25"/>
      <c r="V127" s="25"/>
    </row>
    <row r="128" spans="1:22" s="22" customFormat="1" ht="14.1" customHeight="1">
      <c r="A128" s="536"/>
      <c r="B128" s="537"/>
      <c r="C128" s="23"/>
      <c r="D128" s="526" t="s">
        <v>141</v>
      </c>
      <c r="E128" s="527"/>
      <c r="F128" s="527"/>
      <c r="G128" s="527"/>
      <c r="H128" s="528"/>
      <c r="I128" s="326"/>
      <c r="J128" s="15" t="s">
        <v>165</v>
      </c>
      <c r="K128" s="24">
        <v>600</v>
      </c>
      <c r="L128" s="301">
        <f t="shared" si="2"/>
        <v>0</v>
      </c>
      <c r="N128" s="25"/>
      <c r="O128" s="25"/>
      <c r="P128" s="25"/>
      <c r="Q128" s="25"/>
      <c r="R128" s="25"/>
      <c r="S128" s="25"/>
      <c r="T128" s="25"/>
      <c r="U128" s="25"/>
      <c r="V128" s="25"/>
    </row>
    <row r="129" spans="1:22" s="22" customFormat="1" ht="14.1" customHeight="1" thickBot="1">
      <c r="A129" s="563"/>
      <c r="B129" s="564"/>
      <c r="C129" s="39"/>
      <c r="D129" s="565" t="s">
        <v>142</v>
      </c>
      <c r="E129" s="566"/>
      <c r="F129" s="566"/>
      <c r="G129" s="566"/>
      <c r="H129" s="567"/>
      <c r="I129" s="334"/>
      <c r="J129" s="40" t="s">
        <v>165</v>
      </c>
      <c r="K129" s="41">
        <v>350</v>
      </c>
      <c r="L129" s="304">
        <f t="shared" si="2"/>
        <v>0</v>
      </c>
      <c r="N129" s="25"/>
      <c r="O129" s="25"/>
      <c r="P129" s="25"/>
      <c r="Q129" s="25"/>
      <c r="R129" s="25"/>
      <c r="S129" s="25"/>
      <c r="T129" s="25"/>
      <c r="U129" s="25"/>
      <c r="V129" s="25"/>
    </row>
    <row r="130" spans="1:22" s="22" customFormat="1" ht="14.1" customHeight="1" thickTop="1">
      <c r="A130" s="568" t="s">
        <v>226</v>
      </c>
      <c r="B130" s="569"/>
      <c r="C130" s="36"/>
      <c r="D130" s="560" t="s">
        <v>143</v>
      </c>
      <c r="E130" s="561"/>
      <c r="F130" s="561"/>
      <c r="G130" s="561"/>
      <c r="H130" s="562"/>
      <c r="I130" s="333"/>
      <c r="J130" s="37" t="s">
        <v>165</v>
      </c>
      <c r="K130" s="38">
        <v>9000</v>
      </c>
      <c r="L130" s="303">
        <f t="shared" si="2"/>
        <v>0</v>
      </c>
      <c r="N130" s="25"/>
      <c r="O130" s="25"/>
      <c r="P130" s="25"/>
      <c r="Q130" s="25"/>
      <c r="R130" s="25"/>
      <c r="S130" s="25"/>
      <c r="T130" s="25"/>
      <c r="U130" s="25"/>
      <c r="V130" s="25"/>
    </row>
    <row r="131" spans="1:22" s="22" customFormat="1" ht="14.1" customHeight="1">
      <c r="A131" s="570" t="s">
        <v>225</v>
      </c>
      <c r="B131" s="571"/>
      <c r="C131" s="23"/>
      <c r="D131" s="526" t="s">
        <v>144</v>
      </c>
      <c r="E131" s="527"/>
      <c r="F131" s="527"/>
      <c r="G131" s="527"/>
      <c r="H131" s="528"/>
      <c r="I131" s="326">
        <v>0.75</v>
      </c>
      <c r="J131" s="15" t="s">
        <v>165</v>
      </c>
      <c r="K131" s="24">
        <v>5500</v>
      </c>
      <c r="L131" s="301">
        <f t="shared" si="2"/>
        <v>4125</v>
      </c>
      <c r="N131" s="25"/>
      <c r="O131" s="25"/>
      <c r="P131" s="25"/>
      <c r="Q131" s="25"/>
      <c r="R131" s="25"/>
      <c r="S131" s="25"/>
      <c r="T131" s="25"/>
      <c r="U131" s="25"/>
      <c r="V131" s="25"/>
    </row>
    <row r="132" spans="1:22" s="22" customFormat="1" ht="14.1" customHeight="1">
      <c r="A132" s="570"/>
      <c r="B132" s="571"/>
      <c r="C132" s="23"/>
      <c r="D132" s="526" t="s">
        <v>145</v>
      </c>
      <c r="E132" s="527"/>
      <c r="F132" s="527"/>
      <c r="G132" s="527"/>
      <c r="H132" s="528"/>
      <c r="I132" s="326"/>
      <c r="J132" s="15" t="s">
        <v>165</v>
      </c>
      <c r="K132" s="24">
        <v>3000</v>
      </c>
      <c r="L132" s="301">
        <f t="shared" si="2"/>
        <v>0</v>
      </c>
      <c r="N132" s="25"/>
      <c r="O132" s="25"/>
      <c r="P132" s="25"/>
      <c r="Q132" s="25"/>
      <c r="R132" s="25"/>
      <c r="S132" s="25"/>
      <c r="T132" s="25"/>
      <c r="U132" s="25"/>
      <c r="V132" s="25"/>
    </row>
    <row r="133" spans="1:22" s="22" customFormat="1" ht="15.95" customHeight="1">
      <c r="A133" s="572"/>
      <c r="B133" s="573"/>
      <c r="C133" s="42"/>
      <c r="D133" s="43"/>
      <c r="E133" s="43"/>
      <c r="F133" s="43"/>
      <c r="G133" s="43"/>
      <c r="H133" s="43"/>
      <c r="I133" s="43"/>
      <c r="J133" s="43"/>
      <c r="K133" s="43"/>
      <c r="L133" s="305"/>
      <c r="N133" s="25"/>
      <c r="O133" s="25"/>
      <c r="P133" s="25"/>
      <c r="Q133" s="25"/>
      <c r="R133" s="25"/>
      <c r="S133" s="25"/>
      <c r="T133" s="25"/>
      <c r="U133" s="25"/>
      <c r="V133" s="25"/>
    </row>
    <row r="134" spans="1:22" s="22" customFormat="1" ht="14.1" customHeight="1">
      <c r="A134" s="542" t="s">
        <v>227</v>
      </c>
      <c r="B134" s="543"/>
      <c r="C134" s="23"/>
      <c r="D134" s="526" t="s">
        <v>146</v>
      </c>
      <c r="E134" s="527"/>
      <c r="F134" s="527"/>
      <c r="G134" s="527"/>
      <c r="H134" s="528"/>
      <c r="I134" s="329"/>
      <c r="J134" s="15" t="s">
        <v>165</v>
      </c>
      <c r="K134" s="24">
        <v>700</v>
      </c>
      <c r="L134" s="301">
        <f t="shared" si="2"/>
        <v>0</v>
      </c>
      <c r="N134" s="25"/>
      <c r="O134" s="25"/>
      <c r="P134" s="25"/>
      <c r="Q134" s="25"/>
      <c r="R134" s="25"/>
      <c r="S134" s="25"/>
      <c r="T134" s="25"/>
      <c r="U134" s="25"/>
      <c r="V134" s="25"/>
    </row>
    <row r="135" spans="1:22" s="22" customFormat="1" ht="14.1" customHeight="1">
      <c r="A135" s="536"/>
      <c r="B135" s="537"/>
      <c r="C135" s="23"/>
      <c r="D135" s="526" t="s">
        <v>147</v>
      </c>
      <c r="E135" s="527"/>
      <c r="F135" s="527"/>
      <c r="G135" s="527"/>
      <c r="H135" s="528"/>
      <c r="I135" s="329"/>
      <c r="J135" s="15" t="s">
        <v>165</v>
      </c>
      <c r="K135" s="24">
        <v>150</v>
      </c>
      <c r="L135" s="301">
        <f t="shared" si="2"/>
        <v>0</v>
      </c>
      <c r="N135" s="25"/>
      <c r="O135" s="25"/>
      <c r="P135" s="25"/>
      <c r="Q135" s="25"/>
      <c r="R135" s="25"/>
      <c r="S135" s="25"/>
      <c r="T135" s="25"/>
      <c r="U135" s="25"/>
      <c r="V135" s="25"/>
    </row>
    <row r="136" spans="1:22" s="22" customFormat="1" ht="14.1" customHeight="1">
      <c r="A136" s="536"/>
      <c r="B136" s="537"/>
      <c r="C136" s="23"/>
      <c r="D136" s="526" t="s">
        <v>148</v>
      </c>
      <c r="E136" s="527"/>
      <c r="F136" s="527"/>
      <c r="G136" s="527"/>
      <c r="H136" s="528"/>
      <c r="I136" s="329"/>
      <c r="J136" s="15" t="s">
        <v>165</v>
      </c>
      <c r="K136" s="24">
        <v>75</v>
      </c>
      <c r="L136" s="301">
        <f t="shared" si="2"/>
        <v>0</v>
      </c>
      <c r="N136" s="25"/>
      <c r="O136" s="25"/>
      <c r="P136" s="25"/>
      <c r="Q136" s="25"/>
      <c r="R136" s="25"/>
      <c r="S136" s="25"/>
      <c r="T136" s="25"/>
      <c r="U136" s="25"/>
      <c r="V136" s="25"/>
    </row>
    <row r="137" spans="1:22" s="22" customFormat="1" ht="14.1" customHeight="1">
      <c r="A137" s="536"/>
      <c r="B137" s="537"/>
      <c r="C137" s="23"/>
      <c r="D137" s="526" t="s">
        <v>135</v>
      </c>
      <c r="E137" s="527"/>
      <c r="F137" s="527"/>
      <c r="G137" s="527"/>
      <c r="H137" s="528"/>
      <c r="I137" s="329"/>
      <c r="J137" s="15" t="s">
        <v>165</v>
      </c>
      <c r="K137" s="24">
        <v>125</v>
      </c>
      <c r="L137" s="301">
        <f t="shared" si="2"/>
        <v>0</v>
      </c>
      <c r="N137" s="25"/>
      <c r="O137" s="25"/>
      <c r="P137" s="25"/>
      <c r="Q137" s="25"/>
      <c r="R137" s="25"/>
      <c r="S137" s="25"/>
      <c r="T137" s="25"/>
      <c r="U137" s="25"/>
      <c r="V137" s="25"/>
    </row>
    <row r="138" spans="1:22" s="22" customFormat="1" ht="14.1" customHeight="1">
      <c r="A138" s="536"/>
      <c r="B138" s="537"/>
      <c r="C138" s="23"/>
      <c r="D138" s="526" t="s">
        <v>136</v>
      </c>
      <c r="E138" s="527"/>
      <c r="F138" s="527"/>
      <c r="G138" s="527"/>
      <c r="H138" s="528"/>
      <c r="I138" s="329"/>
      <c r="J138" s="15" t="s">
        <v>165</v>
      </c>
      <c r="K138" s="24">
        <v>150</v>
      </c>
      <c r="L138" s="301">
        <f t="shared" si="2"/>
        <v>0</v>
      </c>
      <c r="N138" s="25"/>
      <c r="O138" s="25"/>
      <c r="P138" s="25"/>
      <c r="Q138" s="25"/>
      <c r="R138" s="25"/>
      <c r="S138" s="25"/>
      <c r="T138" s="25"/>
      <c r="U138" s="25"/>
      <c r="V138" s="25"/>
    </row>
    <row r="139" spans="1:22" s="22" customFormat="1" ht="14.1" customHeight="1">
      <c r="A139" s="536"/>
      <c r="B139" s="537"/>
      <c r="C139" s="23"/>
      <c r="D139" s="526" t="s">
        <v>149</v>
      </c>
      <c r="E139" s="527"/>
      <c r="F139" s="527"/>
      <c r="G139" s="527"/>
      <c r="H139" s="528"/>
      <c r="I139" s="329"/>
      <c r="J139" s="15" t="s">
        <v>165</v>
      </c>
      <c r="K139" s="24">
        <v>200</v>
      </c>
      <c r="L139" s="301">
        <f t="shared" si="2"/>
        <v>0</v>
      </c>
      <c r="N139" s="25"/>
      <c r="O139" s="25"/>
      <c r="P139" s="25"/>
      <c r="Q139" s="25"/>
      <c r="R139" s="25"/>
      <c r="S139" s="25"/>
      <c r="T139" s="25"/>
      <c r="U139" s="25"/>
      <c r="V139" s="25"/>
    </row>
    <row r="140" spans="1:22" s="22" customFormat="1" ht="14.1" customHeight="1">
      <c r="A140" s="536"/>
      <c r="B140" s="537"/>
      <c r="C140" s="23"/>
      <c r="D140" s="526" t="s">
        <v>150</v>
      </c>
      <c r="E140" s="527"/>
      <c r="F140" s="527"/>
      <c r="G140" s="527"/>
      <c r="H140" s="528"/>
      <c r="I140" s="329"/>
      <c r="J140" s="15" t="s">
        <v>165</v>
      </c>
      <c r="K140" s="24">
        <v>450</v>
      </c>
      <c r="L140" s="301">
        <f t="shared" si="2"/>
        <v>0</v>
      </c>
      <c r="N140" s="25"/>
      <c r="O140" s="25"/>
      <c r="P140" s="25"/>
      <c r="Q140" s="25"/>
      <c r="R140" s="25"/>
      <c r="S140" s="25"/>
      <c r="T140" s="25"/>
      <c r="U140" s="25"/>
      <c r="V140" s="25"/>
    </row>
    <row r="141" spans="1:22" s="22" customFormat="1" ht="14.1" customHeight="1">
      <c r="A141" s="536"/>
      <c r="B141" s="537"/>
      <c r="C141" s="23"/>
      <c r="D141" s="526" t="s">
        <v>151</v>
      </c>
      <c r="E141" s="527"/>
      <c r="F141" s="527"/>
      <c r="G141" s="527"/>
      <c r="H141" s="528"/>
      <c r="I141" s="329"/>
      <c r="J141" s="15" t="s">
        <v>165</v>
      </c>
      <c r="K141" s="24">
        <v>500</v>
      </c>
      <c r="L141" s="301">
        <f t="shared" si="2"/>
        <v>0</v>
      </c>
      <c r="N141" s="25"/>
      <c r="O141" s="25"/>
      <c r="P141" s="25"/>
      <c r="Q141" s="25"/>
      <c r="R141" s="25"/>
      <c r="S141" s="25"/>
      <c r="T141" s="25"/>
      <c r="U141" s="25"/>
      <c r="V141" s="25"/>
    </row>
    <row r="142" spans="1:22" s="22" customFormat="1" ht="14.1" customHeight="1">
      <c r="A142" s="536"/>
      <c r="B142" s="537"/>
      <c r="C142" s="23"/>
      <c r="D142" s="526" t="s">
        <v>152</v>
      </c>
      <c r="E142" s="527"/>
      <c r="F142" s="527"/>
      <c r="G142" s="527"/>
      <c r="H142" s="528"/>
      <c r="I142" s="329"/>
      <c r="J142" s="15" t="s">
        <v>165</v>
      </c>
      <c r="K142" s="24">
        <v>400</v>
      </c>
      <c r="L142" s="301">
        <f t="shared" si="2"/>
        <v>0</v>
      </c>
      <c r="N142" s="25"/>
      <c r="O142" s="25"/>
      <c r="P142" s="25"/>
      <c r="Q142" s="25"/>
      <c r="R142" s="25"/>
      <c r="S142" s="25"/>
      <c r="T142" s="25"/>
      <c r="U142" s="25"/>
      <c r="V142" s="25"/>
    </row>
    <row r="143" spans="1:22" s="22" customFormat="1" ht="14.1" customHeight="1">
      <c r="A143" s="536"/>
      <c r="B143" s="537"/>
      <c r="C143" s="23"/>
      <c r="D143" s="526" t="s">
        <v>153</v>
      </c>
      <c r="E143" s="527"/>
      <c r="F143" s="527"/>
      <c r="G143" s="527"/>
      <c r="H143" s="528"/>
      <c r="I143" s="329"/>
      <c r="J143" s="15" t="s">
        <v>165</v>
      </c>
      <c r="K143" s="24">
        <v>210</v>
      </c>
      <c r="L143" s="301">
        <f t="shared" si="2"/>
        <v>0</v>
      </c>
      <c r="N143" s="25"/>
      <c r="O143" s="25"/>
      <c r="P143" s="25"/>
      <c r="Q143" s="25"/>
      <c r="R143" s="25"/>
      <c r="S143" s="25"/>
      <c r="T143" s="25"/>
      <c r="U143" s="25"/>
      <c r="V143" s="25"/>
    </row>
    <row r="144" spans="1:22" s="22" customFormat="1" ht="14.1" customHeight="1" thickBot="1">
      <c r="A144" s="563"/>
      <c r="B144" s="564"/>
      <c r="C144" s="39"/>
      <c r="D144" s="565" t="s">
        <v>154</v>
      </c>
      <c r="E144" s="566"/>
      <c r="F144" s="566"/>
      <c r="G144" s="566"/>
      <c r="H144" s="567"/>
      <c r="I144" s="335"/>
      <c r="J144" s="40" t="s">
        <v>165</v>
      </c>
      <c r="K144" s="41">
        <v>75</v>
      </c>
      <c r="L144" s="304">
        <f t="shared" si="2"/>
        <v>0</v>
      </c>
      <c r="N144" s="25"/>
      <c r="O144" s="25"/>
      <c r="P144" s="25"/>
      <c r="Q144" s="25"/>
      <c r="R144" s="25"/>
      <c r="S144" s="25"/>
      <c r="T144" s="25"/>
      <c r="U144" s="25"/>
      <c r="V144" s="25"/>
    </row>
    <row r="145" spans="1:22" s="22" customFormat="1" ht="14.1" customHeight="1" thickTop="1">
      <c r="A145" s="574"/>
      <c r="B145" s="574"/>
      <c r="C145" s="574"/>
      <c r="D145" s="574"/>
      <c r="E145" s="574"/>
      <c r="F145" s="574"/>
      <c r="G145" s="574"/>
      <c r="H145" s="574"/>
      <c r="I145" s="574"/>
      <c r="J145" s="574"/>
      <c r="K145" s="574"/>
      <c r="L145" s="574"/>
      <c r="N145" s="25"/>
      <c r="O145" s="25"/>
      <c r="P145" s="25"/>
      <c r="Q145" s="25"/>
      <c r="R145" s="25"/>
      <c r="S145" s="25"/>
      <c r="T145" s="25"/>
      <c r="U145" s="25"/>
      <c r="V145" s="25"/>
    </row>
    <row r="146" spans="1:22" s="3" customFormat="1" ht="21.75" thickBot="1">
      <c r="A146" s="538" t="s">
        <v>48</v>
      </c>
      <c r="B146" s="538"/>
      <c r="C146" s="538"/>
      <c r="D146" s="538"/>
      <c r="E146" s="538"/>
      <c r="F146" s="538"/>
      <c r="G146" s="538"/>
      <c r="H146" s="538"/>
      <c r="I146" s="538"/>
      <c r="J146" s="538"/>
      <c r="K146" s="538"/>
      <c r="L146" s="538"/>
      <c r="N146" s="17"/>
      <c r="O146" s="17"/>
      <c r="P146" s="17"/>
      <c r="Q146" s="17"/>
      <c r="R146" s="17"/>
      <c r="S146" s="17"/>
      <c r="T146" s="17"/>
      <c r="U146" s="17"/>
      <c r="V146" s="17"/>
    </row>
    <row r="147" spans="1:22" s="22" customFormat="1" ht="14.1" customHeight="1" thickBot="1">
      <c r="A147" s="529" t="s">
        <v>158</v>
      </c>
      <c r="B147" s="530"/>
      <c r="C147" s="298" t="s">
        <v>27</v>
      </c>
      <c r="D147" s="530" t="s">
        <v>159</v>
      </c>
      <c r="E147" s="530"/>
      <c r="F147" s="530"/>
      <c r="G147" s="530"/>
      <c r="H147" s="530"/>
      <c r="I147" s="298" t="s">
        <v>28</v>
      </c>
      <c r="J147" s="298" t="s">
        <v>161</v>
      </c>
      <c r="K147" s="298" t="s">
        <v>15</v>
      </c>
      <c r="L147" s="299" t="s">
        <v>160</v>
      </c>
      <c r="M147" s="16"/>
      <c r="N147" s="25"/>
      <c r="O147" s="25"/>
      <c r="P147" s="25"/>
      <c r="Q147" s="25"/>
      <c r="R147" s="25"/>
      <c r="S147" s="25"/>
      <c r="T147" s="25"/>
      <c r="U147" s="25"/>
      <c r="V147" s="25"/>
    </row>
    <row r="148" spans="1:22" s="22" customFormat="1" ht="14.1" customHeight="1">
      <c r="A148" s="536" t="s">
        <v>42</v>
      </c>
      <c r="B148" s="537"/>
      <c r="C148" s="295"/>
      <c r="D148" s="531" t="s">
        <v>334</v>
      </c>
      <c r="E148" s="532"/>
      <c r="F148" s="532"/>
      <c r="G148" s="532"/>
      <c r="H148" s="533"/>
      <c r="I148" s="330"/>
      <c r="J148" s="296" t="s">
        <v>162</v>
      </c>
      <c r="K148" s="297">
        <v>30</v>
      </c>
      <c r="L148" s="300">
        <f>SUM(I148*K148)</f>
        <v>0</v>
      </c>
      <c r="N148" s="25"/>
      <c r="O148" s="16"/>
      <c r="P148" s="16"/>
      <c r="Q148" s="16"/>
      <c r="R148" s="25"/>
      <c r="S148" s="25"/>
      <c r="T148" s="25"/>
      <c r="U148" s="25"/>
      <c r="V148" s="25"/>
    </row>
    <row r="149" spans="1:22" s="22" customFormat="1" ht="14.1" customHeight="1">
      <c r="A149" s="70"/>
      <c r="B149" s="71"/>
      <c r="C149" s="23"/>
      <c r="D149" s="67" t="s">
        <v>335</v>
      </c>
      <c r="E149" s="68"/>
      <c r="F149" s="68"/>
      <c r="G149" s="68"/>
      <c r="H149" s="69"/>
      <c r="I149" s="329">
        <v>500</v>
      </c>
      <c r="J149" s="15" t="s">
        <v>162</v>
      </c>
      <c r="K149" s="401" t="s">
        <v>430</v>
      </c>
      <c r="L149" s="301">
        <f>I149*VLOOKUP(I149,'Formula Data'!B8:C13,2)</f>
        <v>1500</v>
      </c>
      <c r="N149" s="25"/>
      <c r="O149" s="16"/>
      <c r="P149" s="16"/>
      <c r="Q149" s="16"/>
      <c r="R149" s="25"/>
      <c r="S149" s="25"/>
      <c r="T149" s="25"/>
      <c r="U149" s="25"/>
      <c r="V149" s="25"/>
    </row>
    <row r="150" spans="1:22" s="22" customFormat="1" ht="14.1" customHeight="1">
      <c r="A150" s="536"/>
      <c r="B150" s="537"/>
      <c r="C150" s="23"/>
      <c r="D150" s="526" t="s">
        <v>418</v>
      </c>
      <c r="E150" s="527"/>
      <c r="F150" s="527"/>
      <c r="G150" s="527"/>
      <c r="H150" s="528"/>
      <c r="I150" s="329">
        <v>1</v>
      </c>
      <c r="J150" s="15" t="s">
        <v>165</v>
      </c>
      <c r="K150" s="24">
        <v>1500</v>
      </c>
      <c r="L150" s="301">
        <f t="shared" ref="L150:L185" si="3">SUM(I150*K150)</f>
        <v>1500</v>
      </c>
      <c r="N150" s="25"/>
      <c r="O150" s="309"/>
      <c r="P150" s="309"/>
      <c r="Q150" s="309"/>
      <c r="R150" s="25"/>
      <c r="S150" s="25"/>
      <c r="T150" s="25"/>
      <c r="U150" s="25"/>
      <c r="V150" s="25"/>
    </row>
    <row r="151" spans="1:22" s="22" customFormat="1" ht="14.1" customHeight="1">
      <c r="A151" s="540"/>
      <c r="B151" s="541"/>
      <c r="C151" s="23"/>
      <c r="D151" s="526" t="s">
        <v>155</v>
      </c>
      <c r="E151" s="527"/>
      <c r="F151" s="527"/>
      <c r="G151" s="527"/>
      <c r="H151" s="528"/>
      <c r="I151" s="329"/>
      <c r="J151" s="15" t="s">
        <v>162</v>
      </c>
      <c r="K151" s="24">
        <v>1.85</v>
      </c>
      <c r="L151" s="301">
        <f t="shared" si="3"/>
        <v>0</v>
      </c>
      <c r="N151" s="25"/>
      <c r="O151" s="16"/>
      <c r="P151" s="16"/>
      <c r="Q151" s="16"/>
      <c r="R151" s="25"/>
      <c r="S151" s="25"/>
      <c r="T151" s="25"/>
      <c r="U151" s="25"/>
      <c r="V151" s="25"/>
    </row>
    <row r="152" spans="1:22" s="22" customFormat="1" ht="14.1" customHeight="1">
      <c r="A152" s="542" t="s">
        <v>43</v>
      </c>
      <c r="B152" s="543"/>
      <c r="C152" s="23"/>
      <c r="D152" s="526" t="s">
        <v>156</v>
      </c>
      <c r="E152" s="527"/>
      <c r="F152" s="527"/>
      <c r="G152" s="527"/>
      <c r="H152" s="528"/>
      <c r="I152" s="329"/>
      <c r="J152" s="15" t="s">
        <v>162</v>
      </c>
      <c r="K152" s="24">
        <v>1</v>
      </c>
      <c r="L152" s="301">
        <f t="shared" si="3"/>
        <v>0</v>
      </c>
      <c r="N152" s="25"/>
      <c r="O152" s="16"/>
      <c r="P152" s="16"/>
      <c r="Q152" s="16"/>
      <c r="R152" s="25"/>
      <c r="S152" s="25"/>
      <c r="T152" s="25"/>
      <c r="U152" s="25"/>
      <c r="V152" s="25"/>
    </row>
    <row r="153" spans="1:22" s="22" customFormat="1" ht="14.1" customHeight="1">
      <c r="A153" s="536"/>
      <c r="B153" s="537"/>
      <c r="C153" s="23"/>
      <c r="D153" s="526" t="s">
        <v>157</v>
      </c>
      <c r="E153" s="527"/>
      <c r="F153" s="527"/>
      <c r="G153" s="527"/>
      <c r="H153" s="528"/>
      <c r="I153" s="329"/>
      <c r="J153" s="15" t="s">
        <v>162</v>
      </c>
      <c r="K153" s="24">
        <v>1.25</v>
      </c>
      <c r="L153" s="301">
        <f t="shared" si="3"/>
        <v>0</v>
      </c>
      <c r="N153" s="25"/>
      <c r="O153" s="16"/>
      <c r="P153" s="16"/>
      <c r="Q153" s="16"/>
      <c r="R153" s="25"/>
      <c r="S153" s="25"/>
      <c r="T153" s="25"/>
      <c r="U153" s="25"/>
      <c r="V153" s="25"/>
    </row>
    <row r="154" spans="1:22" s="22" customFormat="1" ht="14.1" customHeight="1">
      <c r="A154" s="540"/>
      <c r="B154" s="541"/>
      <c r="C154" s="23"/>
      <c r="D154" s="526" t="s">
        <v>53</v>
      </c>
      <c r="E154" s="527"/>
      <c r="F154" s="527"/>
      <c r="G154" s="527"/>
      <c r="H154" s="528"/>
      <c r="I154" s="329"/>
      <c r="J154" s="15" t="s">
        <v>162</v>
      </c>
      <c r="K154" s="24">
        <v>0.8</v>
      </c>
      <c r="L154" s="301">
        <f t="shared" si="3"/>
        <v>0</v>
      </c>
      <c r="N154" s="25"/>
      <c r="O154" s="25"/>
      <c r="P154" s="25"/>
      <c r="Q154" s="25"/>
      <c r="R154" s="25"/>
      <c r="S154" s="25"/>
      <c r="T154" s="25"/>
      <c r="U154" s="25"/>
      <c r="V154" s="25"/>
    </row>
    <row r="155" spans="1:22" s="22" customFormat="1" ht="14.1" customHeight="1">
      <c r="A155" s="542" t="s">
        <v>44</v>
      </c>
      <c r="B155" s="543"/>
      <c r="C155" s="23"/>
      <c r="D155" s="526" t="s">
        <v>16</v>
      </c>
      <c r="E155" s="527"/>
      <c r="F155" s="527"/>
      <c r="G155" s="527"/>
      <c r="H155" s="528"/>
      <c r="I155" s="329"/>
      <c r="J155" s="15" t="s">
        <v>162</v>
      </c>
      <c r="K155" s="24">
        <v>6</v>
      </c>
      <c r="L155" s="301">
        <f t="shared" si="3"/>
        <v>0</v>
      </c>
      <c r="N155" s="25"/>
      <c r="O155" s="25"/>
      <c r="P155" s="25"/>
      <c r="Q155" s="25"/>
      <c r="R155" s="25"/>
      <c r="S155" s="25"/>
      <c r="T155" s="25"/>
      <c r="U155" s="25"/>
      <c r="V155" s="25"/>
    </row>
    <row r="156" spans="1:22" s="22" customFormat="1" ht="14.1" customHeight="1">
      <c r="A156" s="536"/>
      <c r="B156" s="537"/>
      <c r="C156" s="23"/>
      <c r="D156" s="526" t="s">
        <v>54</v>
      </c>
      <c r="E156" s="527"/>
      <c r="F156" s="527"/>
      <c r="G156" s="527"/>
      <c r="H156" s="528"/>
      <c r="I156" s="329"/>
      <c r="J156" s="15" t="s">
        <v>162</v>
      </c>
      <c r="K156" s="24">
        <v>2.5</v>
      </c>
      <c r="L156" s="301">
        <f t="shared" si="3"/>
        <v>0</v>
      </c>
      <c r="N156" s="25"/>
      <c r="O156" s="25"/>
      <c r="P156" s="25"/>
      <c r="Q156" s="25"/>
      <c r="R156" s="25"/>
      <c r="S156" s="25"/>
      <c r="T156" s="25"/>
      <c r="U156" s="25"/>
      <c r="V156" s="25"/>
    </row>
    <row r="157" spans="1:22" s="22" customFormat="1" ht="14.1" customHeight="1">
      <c r="A157" s="536"/>
      <c r="B157" s="537"/>
      <c r="C157" s="23"/>
      <c r="D157" s="526" t="s">
        <v>55</v>
      </c>
      <c r="E157" s="527"/>
      <c r="F157" s="527"/>
      <c r="G157" s="527"/>
      <c r="H157" s="528"/>
      <c r="I157" s="329"/>
      <c r="J157" s="15" t="s">
        <v>162</v>
      </c>
      <c r="K157" s="24">
        <v>4</v>
      </c>
      <c r="L157" s="301">
        <f t="shared" si="3"/>
        <v>0</v>
      </c>
      <c r="N157" s="25"/>
      <c r="O157" s="25"/>
      <c r="P157" s="25"/>
      <c r="Q157" s="25"/>
      <c r="R157" s="25"/>
      <c r="S157" s="25"/>
      <c r="T157" s="25"/>
      <c r="U157" s="25"/>
      <c r="V157" s="25"/>
    </row>
    <row r="158" spans="1:22" s="22" customFormat="1" ht="14.1" customHeight="1">
      <c r="A158" s="536"/>
      <c r="B158" s="537"/>
      <c r="C158" s="23"/>
      <c r="D158" s="526" t="s">
        <v>56</v>
      </c>
      <c r="E158" s="527"/>
      <c r="F158" s="527"/>
      <c r="G158" s="527"/>
      <c r="H158" s="528"/>
      <c r="I158" s="329"/>
      <c r="J158" s="15" t="s">
        <v>162</v>
      </c>
      <c r="K158" s="24">
        <v>1</v>
      </c>
      <c r="L158" s="301">
        <f t="shared" si="3"/>
        <v>0</v>
      </c>
      <c r="N158" s="25"/>
      <c r="O158" s="25"/>
      <c r="P158" s="25"/>
      <c r="Q158" s="25"/>
      <c r="R158" s="25"/>
      <c r="S158" s="25"/>
      <c r="T158" s="25"/>
      <c r="U158" s="25"/>
      <c r="V158" s="25"/>
    </row>
    <row r="159" spans="1:22" s="22" customFormat="1" ht="14.1" customHeight="1">
      <c r="A159" s="289"/>
      <c r="B159" s="290"/>
      <c r="C159" s="23"/>
      <c r="D159" s="526" t="s">
        <v>57</v>
      </c>
      <c r="E159" s="527"/>
      <c r="F159" s="527"/>
      <c r="G159" s="527"/>
      <c r="H159" s="528"/>
      <c r="I159" s="329"/>
      <c r="J159" s="15" t="s">
        <v>165</v>
      </c>
      <c r="K159" s="24">
        <v>500</v>
      </c>
      <c r="L159" s="301">
        <f t="shared" ref="L159" si="4">SUM(I159*K159)</f>
        <v>0</v>
      </c>
      <c r="N159" s="25"/>
      <c r="O159" s="25"/>
      <c r="P159" s="25"/>
      <c r="Q159" s="25"/>
      <c r="R159" s="25"/>
      <c r="S159" s="25"/>
      <c r="T159" s="25"/>
      <c r="U159" s="25"/>
      <c r="V159" s="25"/>
    </row>
    <row r="160" spans="1:22" s="22" customFormat="1" ht="14.1" customHeight="1">
      <c r="A160" s="540"/>
      <c r="B160" s="541"/>
      <c r="C160" s="23"/>
      <c r="D160" s="526" t="s">
        <v>419</v>
      </c>
      <c r="E160" s="527"/>
      <c r="F160" s="527"/>
      <c r="G160" s="527"/>
      <c r="H160" s="528"/>
      <c r="I160" s="329"/>
      <c r="J160" s="15" t="s">
        <v>162</v>
      </c>
      <c r="K160" s="24">
        <v>1</v>
      </c>
      <c r="L160" s="301">
        <f t="shared" si="3"/>
        <v>0</v>
      </c>
      <c r="N160" s="25"/>
      <c r="O160" s="25"/>
      <c r="P160" s="25"/>
      <c r="Q160" s="25"/>
      <c r="R160" s="25"/>
      <c r="S160" s="25"/>
      <c r="T160" s="25"/>
      <c r="U160" s="25"/>
      <c r="V160" s="25"/>
    </row>
    <row r="161" spans="1:22" s="22" customFormat="1" ht="14.1" customHeight="1">
      <c r="A161" s="542" t="s">
        <v>45</v>
      </c>
      <c r="B161" s="543"/>
      <c r="C161" s="23"/>
      <c r="D161" s="575" t="s">
        <v>5</v>
      </c>
      <c r="E161" s="576"/>
      <c r="F161" s="576"/>
      <c r="G161" s="576"/>
      <c r="H161" s="577"/>
      <c r="I161" s="329"/>
      <c r="J161" s="15" t="s">
        <v>165</v>
      </c>
      <c r="K161" s="24">
        <v>4000</v>
      </c>
      <c r="L161" s="301">
        <f t="shared" si="3"/>
        <v>0</v>
      </c>
      <c r="N161" s="25"/>
      <c r="O161" s="25"/>
      <c r="P161" s="25"/>
      <c r="Q161" s="25"/>
      <c r="R161" s="25"/>
      <c r="S161" s="25"/>
      <c r="T161" s="25"/>
      <c r="U161" s="25"/>
      <c r="V161" s="25"/>
    </row>
    <row r="162" spans="1:22" s="22" customFormat="1" ht="14.1" customHeight="1">
      <c r="A162" s="536"/>
      <c r="B162" s="537"/>
      <c r="C162" s="23"/>
      <c r="D162" s="575" t="s">
        <v>6</v>
      </c>
      <c r="E162" s="576"/>
      <c r="F162" s="576"/>
      <c r="G162" s="576"/>
      <c r="H162" s="577"/>
      <c r="I162" s="329">
        <v>1</v>
      </c>
      <c r="J162" s="15" t="s">
        <v>165</v>
      </c>
      <c r="K162" s="24">
        <v>2000</v>
      </c>
      <c r="L162" s="301">
        <f t="shared" si="3"/>
        <v>2000</v>
      </c>
      <c r="N162" s="25"/>
      <c r="O162" s="25"/>
      <c r="P162" s="25"/>
      <c r="Q162" s="25"/>
      <c r="R162" s="25"/>
      <c r="S162" s="25"/>
      <c r="T162" s="25"/>
      <c r="U162" s="25"/>
      <c r="V162" s="25"/>
    </row>
    <row r="163" spans="1:22" s="22" customFormat="1" ht="14.1" customHeight="1">
      <c r="A163" s="536"/>
      <c r="B163" s="537"/>
      <c r="C163" s="23"/>
      <c r="D163" s="526" t="s">
        <v>58</v>
      </c>
      <c r="E163" s="527"/>
      <c r="F163" s="527"/>
      <c r="G163" s="527"/>
      <c r="H163" s="528"/>
      <c r="I163" s="329"/>
      <c r="J163" s="15" t="s">
        <v>165</v>
      </c>
      <c r="K163" s="24">
        <v>175</v>
      </c>
      <c r="L163" s="301">
        <f t="shared" si="3"/>
        <v>0</v>
      </c>
      <c r="N163" s="25"/>
      <c r="O163" s="25"/>
      <c r="P163" s="25"/>
      <c r="Q163" s="25"/>
      <c r="R163" s="25"/>
      <c r="S163" s="25"/>
      <c r="T163" s="25"/>
      <c r="U163" s="25"/>
      <c r="V163" s="25"/>
    </row>
    <row r="164" spans="1:22" s="22" customFormat="1" ht="14.1" customHeight="1">
      <c r="A164" s="536"/>
      <c r="B164" s="537"/>
      <c r="C164" s="23"/>
      <c r="D164" s="526" t="s">
        <v>59</v>
      </c>
      <c r="E164" s="527"/>
      <c r="F164" s="527"/>
      <c r="G164" s="527"/>
      <c r="H164" s="528"/>
      <c r="I164" s="329"/>
      <c r="J164" s="15" t="s">
        <v>165</v>
      </c>
      <c r="K164" s="24">
        <v>175</v>
      </c>
      <c r="L164" s="301">
        <f t="shared" si="3"/>
        <v>0</v>
      </c>
      <c r="N164" s="25"/>
      <c r="O164" s="25"/>
      <c r="P164" s="25"/>
      <c r="Q164" s="25"/>
      <c r="R164" s="25"/>
      <c r="S164" s="25"/>
      <c r="T164" s="25"/>
      <c r="U164" s="25"/>
      <c r="V164" s="25"/>
    </row>
    <row r="165" spans="1:22" s="22" customFormat="1" ht="14.1" customHeight="1">
      <c r="A165" s="536"/>
      <c r="B165" s="537"/>
      <c r="C165" s="23"/>
      <c r="D165" s="526" t="s">
        <v>60</v>
      </c>
      <c r="E165" s="527"/>
      <c r="F165" s="527"/>
      <c r="G165" s="527"/>
      <c r="H165" s="528"/>
      <c r="I165" s="329"/>
      <c r="J165" s="15" t="s">
        <v>165</v>
      </c>
      <c r="K165" s="24">
        <v>150</v>
      </c>
      <c r="L165" s="301">
        <f t="shared" si="3"/>
        <v>0</v>
      </c>
      <c r="N165" s="25"/>
      <c r="O165" s="25"/>
      <c r="P165" s="25"/>
      <c r="Q165" s="25"/>
      <c r="R165" s="25"/>
      <c r="S165" s="25"/>
      <c r="T165" s="25"/>
      <c r="U165" s="25"/>
      <c r="V165" s="25"/>
    </row>
    <row r="166" spans="1:22" s="22" customFormat="1" ht="14.1" customHeight="1">
      <c r="A166" s="536"/>
      <c r="B166" s="537"/>
      <c r="C166" s="23"/>
      <c r="D166" s="526" t="s">
        <v>61</v>
      </c>
      <c r="E166" s="527"/>
      <c r="F166" s="527"/>
      <c r="G166" s="527"/>
      <c r="H166" s="528"/>
      <c r="I166" s="329"/>
      <c r="J166" s="15" t="s">
        <v>165</v>
      </c>
      <c r="K166" s="24">
        <v>700</v>
      </c>
      <c r="L166" s="301">
        <f t="shared" si="3"/>
        <v>0</v>
      </c>
      <c r="N166" s="25"/>
      <c r="O166" s="25"/>
      <c r="P166" s="25"/>
      <c r="Q166" s="25"/>
      <c r="R166" s="25"/>
      <c r="S166" s="25"/>
      <c r="T166" s="25"/>
      <c r="U166" s="25"/>
      <c r="V166" s="25"/>
    </row>
    <row r="167" spans="1:22" s="22" customFormat="1" ht="14.1" customHeight="1">
      <c r="A167" s="536"/>
      <c r="B167" s="537"/>
      <c r="C167" s="23"/>
      <c r="D167" s="526" t="s">
        <v>62</v>
      </c>
      <c r="E167" s="527"/>
      <c r="F167" s="527"/>
      <c r="G167" s="527"/>
      <c r="H167" s="528"/>
      <c r="I167" s="329"/>
      <c r="J167" s="15" t="s">
        <v>165</v>
      </c>
      <c r="K167" s="24">
        <v>850</v>
      </c>
      <c r="L167" s="301">
        <f t="shared" si="3"/>
        <v>0</v>
      </c>
      <c r="N167" s="25"/>
      <c r="O167" s="25"/>
      <c r="P167" s="25"/>
      <c r="Q167" s="25"/>
      <c r="R167" s="25"/>
      <c r="S167" s="25"/>
      <c r="T167" s="25"/>
      <c r="U167" s="25"/>
      <c r="V167" s="25"/>
    </row>
    <row r="168" spans="1:22" s="22" customFormat="1" ht="14.1" customHeight="1">
      <c r="A168" s="536"/>
      <c r="B168" s="537"/>
      <c r="C168" s="23"/>
      <c r="D168" s="526" t="s">
        <v>63</v>
      </c>
      <c r="E168" s="527"/>
      <c r="F168" s="527"/>
      <c r="G168" s="527"/>
      <c r="H168" s="528"/>
      <c r="I168" s="329"/>
      <c r="J168" s="15" t="s">
        <v>170</v>
      </c>
      <c r="K168" s="24">
        <v>3.75</v>
      </c>
      <c r="L168" s="301">
        <f t="shared" si="3"/>
        <v>0</v>
      </c>
      <c r="N168" s="25"/>
      <c r="O168" s="25"/>
      <c r="P168" s="25"/>
      <c r="Q168" s="25"/>
      <c r="R168" s="25"/>
      <c r="S168" s="25"/>
      <c r="T168" s="25"/>
      <c r="U168" s="25"/>
      <c r="V168" s="25"/>
    </row>
    <row r="169" spans="1:22" s="22" customFormat="1" ht="14.1" customHeight="1">
      <c r="A169" s="536"/>
      <c r="B169" s="537"/>
      <c r="C169" s="23"/>
      <c r="D169" s="526" t="s">
        <v>64</v>
      </c>
      <c r="E169" s="527"/>
      <c r="F169" s="527"/>
      <c r="G169" s="527"/>
      <c r="H169" s="528"/>
      <c r="I169" s="329"/>
      <c r="J169" s="15" t="s">
        <v>170</v>
      </c>
      <c r="K169" s="24">
        <v>2.75</v>
      </c>
      <c r="L169" s="301">
        <f t="shared" si="3"/>
        <v>0</v>
      </c>
      <c r="N169" s="25"/>
      <c r="O169" s="25"/>
      <c r="P169" s="25"/>
      <c r="Q169" s="25"/>
      <c r="R169" s="25"/>
      <c r="S169" s="25"/>
      <c r="T169" s="25"/>
      <c r="U169" s="25"/>
      <c r="V169" s="25"/>
    </row>
    <row r="170" spans="1:22" s="22" customFormat="1" ht="14.1" customHeight="1">
      <c r="A170" s="540"/>
      <c r="B170" s="541"/>
      <c r="C170" s="23"/>
      <c r="D170" s="526" t="s">
        <v>65</v>
      </c>
      <c r="E170" s="527"/>
      <c r="F170" s="527"/>
      <c r="G170" s="527"/>
      <c r="H170" s="528"/>
      <c r="I170" s="329"/>
      <c r="J170" s="15" t="s">
        <v>170</v>
      </c>
      <c r="K170" s="24">
        <v>17.5</v>
      </c>
      <c r="L170" s="301">
        <f t="shared" si="3"/>
        <v>0</v>
      </c>
      <c r="N170" s="25"/>
      <c r="O170" s="25"/>
      <c r="P170" s="25"/>
      <c r="Q170" s="25"/>
      <c r="R170" s="25"/>
      <c r="S170" s="25"/>
      <c r="T170" s="25"/>
      <c r="U170" s="25"/>
      <c r="V170" s="25"/>
    </row>
    <row r="171" spans="1:22" s="22" customFormat="1" ht="14.1" customHeight="1">
      <c r="A171" s="542" t="s">
        <v>46</v>
      </c>
      <c r="B171" s="543"/>
      <c r="C171" s="23"/>
      <c r="D171" s="526" t="s">
        <v>66</v>
      </c>
      <c r="E171" s="527"/>
      <c r="F171" s="527"/>
      <c r="G171" s="527"/>
      <c r="H171" s="528"/>
      <c r="I171" s="329"/>
      <c r="J171" s="15" t="s">
        <v>67</v>
      </c>
      <c r="K171" s="24">
        <v>175</v>
      </c>
      <c r="L171" s="301">
        <f t="shared" si="3"/>
        <v>0</v>
      </c>
      <c r="N171" s="25"/>
      <c r="O171" s="25"/>
      <c r="P171" s="25"/>
      <c r="Q171" s="25"/>
      <c r="R171" s="25"/>
      <c r="S171" s="25"/>
      <c r="T171" s="25"/>
      <c r="U171" s="25"/>
      <c r="V171" s="25"/>
    </row>
    <row r="172" spans="1:22" s="22" customFormat="1" ht="14.1" customHeight="1">
      <c r="A172" s="536"/>
      <c r="B172" s="537"/>
      <c r="C172" s="23"/>
      <c r="D172" s="526" t="s">
        <v>68</v>
      </c>
      <c r="E172" s="527"/>
      <c r="F172" s="527"/>
      <c r="G172" s="527"/>
      <c r="H172" s="528"/>
      <c r="I172" s="329"/>
      <c r="J172" s="15" t="s">
        <v>165</v>
      </c>
      <c r="K172" s="24">
        <v>250</v>
      </c>
      <c r="L172" s="301">
        <f t="shared" si="3"/>
        <v>0</v>
      </c>
      <c r="N172" s="25"/>
      <c r="O172" s="25"/>
      <c r="P172" s="25"/>
      <c r="Q172" s="25"/>
      <c r="R172" s="25"/>
      <c r="S172" s="25"/>
      <c r="T172" s="25"/>
      <c r="U172" s="25"/>
      <c r="V172" s="25"/>
    </row>
    <row r="173" spans="1:22" s="22" customFormat="1" ht="14.1" customHeight="1">
      <c r="A173" s="536"/>
      <c r="B173" s="537"/>
      <c r="C173" s="23"/>
      <c r="D173" s="578" t="s">
        <v>346</v>
      </c>
      <c r="E173" s="579"/>
      <c r="F173" s="579"/>
      <c r="G173" s="579"/>
      <c r="H173" s="580"/>
      <c r="I173" s="329"/>
      <c r="J173" s="44" t="s">
        <v>347</v>
      </c>
      <c r="K173" s="24">
        <v>1000</v>
      </c>
      <c r="L173" s="301">
        <f t="shared" si="3"/>
        <v>0</v>
      </c>
      <c r="N173" s="25"/>
      <c r="O173" s="25"/>
      <c r="P173" s="25"/>
      <c r="Q173" s="25"/>
      <c r="R173" s="25"/>
      <c r="S173" s="25"/>
      <c r="T173" s="25"/>
      <c r="U173" s="25"/>
      <c r="V173" s="25"/>
    </row>
    <row r="174" spans="1:22" s="22" customFormat="1" ht="14.1" customHeight="1">
      <c r="A174" s="536"/>
      <c r="B174" s="537"/>
      <c r="C174" s="23"/>
      <c r="D174" s="578" t="s">
        <v>337</v>
      </c>
      <c r="E174" s="579"/>
      <c r="F174" s="579"/>
      <c r="G174" s="579"/>
      <c r="H174" s="580"/>
      <c r="I174" s="329"/>
      <c r="J174" s="44" t="s">
        <v>170</v>
      </c>
      <c r="K174" s="24">
        <v>25</v>
      </c>
      <c r="L174" s="301">
        <f t="shared" si="3"/>
        <v>0</v>
      </c>
      <c r="N174" s="25"/>
      <c r="O174" s="25"/>
      <c r="P174" s="25"/>
      <c r="Q174" s="25"/>
      <c r="R174" s="25"/>
      <c r="S174" s="25"/>
      <c r="T174" s="25"/>
      <c r="U174" s="25"/>
      <c r="V174" s="25"/>
    </row>
    <row r="175" spans="1:22" s="22" customFormat="1" ht="14.1" customHeight="1">
      <c r="A175" s="536"/>
      <c r="B175" s="537"/>
      <c r="C175" s="23"/>
      <c r="D175" s="526" t="s">
        <v>69</v>
      </c>
      <c r="E175" s="527"/>
      <c r="F175" s="527"/>
      <c r="G175" s="527"/>
      <c r="H175" s="528"/>
      <c r="I175" s="329"/>
      <c r="J175" s="15" t="s">
        <v>165</v>
      </c>
      <c r="K175" s="24">
        <v>500</v>
      </c>
      <c r="L175" s="301">
        <f t="shared" si="3"/>
        <v>0</v>
      </c>
      <c r="N175" s="25"/>
      <c r="O175" s="25"/>
      <c r="P175" s="25"/>
      <c r="Q175" s="25"/>
      <c r="R175" s="25"/>
      <c r="S175" s="25"/>
      <c r="T175" s="25"/>
      <c r="U175" s="25"/>
      <c r="V175" s="25"/>
    </row>
    <row r="176" spans="1:22" s="22" customFormat="1" ht="14.1" customHeight="1">
      <c r="A176" s="540"/>
      <c r="B176" s="541"/>
      <c r="C176" s="23"/>
      <c r="D176" s="526" t="s">
        <v>70</v>
      </c>
      <c r="E176" s="527"/>
      <c r="F176" s="527"/>
      <c r="G176" s="527"/>
      <c r="H176" s="528"/>
      <c r="I176" s="329"/>
      <c r="J176" s="15" t="s">
        <v>165</v>
      </c>
      <c r="K176" s="24">
        <v>1000</v>
      </c>
      <c r="L176" s="301">
        <f t="shared" si="3"/>
        <v>0</v>
      </c>
      <c r="N176" s="25"/>
      <c r="O176" s="25"/>
      <c r="P176" s="25"/>
      <c r="Q176" s="25"/>
      <c r="R176" s="25"/>
      <c r="S176" s="25"/>
      <c r="T176" s="25"/>
      <c r="U176" s="25"/>
      <c r="V176" s="25"/>
    </row>
    <row r="177" spans="1:22" s="22" customFormat="1" ht="14.1" customHeight="1">
      <c r="A177" s="542" t="s">
        <v>216</v>
      </c>
      <c r="B177" s="543"/>
      <c r="C177" s="23"/>
      <c r="D177" s="526" t="s">
        <v>71</v>
      </c>
      <c r="E177" s="527"/>
      <c r="F177" s="527"/>
      <c r="G177" s="527"/>
      <c r="H177" s="528"/>
      <c r="I177" s="329"/>
      <c r="J177" s="15" t="s">
        <v>170</v>
      </c>
      <c r="K177" s="24">
        <v>20</v>
      </c>
      <c r="L177" s="301">
        <f t="shared" si="3"/>
        <v>0</v>
      </c>
      <c r="N177" s="25"/>
      <c r="O177" s="25"/>
      <c r="P177" s="25"/>
      <c r="Q177" s="25"/>
      <c r="R177" s="25"/>
      <c r="S177" s="25"/>
      <c r="T177" s="25"/>
      <c r="U177" s="25"/>
      <c r="V177" s="25"/>
    </row>
    <row r="178" spans="1:22" s="22" customFormat="1" ht="14.1" customHeight="1">
      <c r="A178" s="581" t="s">
        <v>336</v>
      </c>
      <c r="B178" s="545"/>
      <c r="C178" s="23"/>
      <c r="D178" s="526" t="s">
        <v>72</v>
      </c>
      <c r="E178" s="527"/>
      <c r="F178" s="527"/>
      <c r="G178" s="527"/>
      <c r="H178" s="528"/>
      <c r="I178" s="329"/>
      <c r="J178" s="15" t="s">
        <v>170</v>
      </c>
      <c r="K178" s="24">
        <v>10</v>
      </c>
      <c r="L178" s="301">
        <f t="shared" si="3"/>
        <v>0</v>
      </c>
      <c r="N178" s="25"/>
      <c r="O178" s="25"/>
      <c r="P178" s="25"/>
      <c r="Q178" s="25"/>
      <c r="R178" s="25"/>
      <c r="S178" s="25"/>
      <c r="T178" s="25"/>
      <c r="U178" s="25"/>
      <c r="V178" s="25"/>
    </row>
    <row r="179" spans="1:22" s="22" customFormat="1" ht="14.1" customHeight="1">
      <c r="A179" s="581"/>
      <c r="B179" s="545"/>
      <c r="C179" s="23"/>
      <c r="D179" s="526" t="s">
        <v>73</v>
      </c>
      <c r="E179" s="527"/>
      <c r="F179" s="527"/>
      <c r="G179" s="527"/>
      <c r="H179" s="528"/>
      <c r="I179" s="329"/>
      <c r="J179" s="15" t="s">
        <v>170</v>
      </c>
      <c r="K179" s="24">
        <v>30</v>
      </c>
      <c r="L179" s="301">
        <f t="shared" si="3"/>
        <v>0</v>
      </c>
      <c r="N179" s="25"/>
      <c r="O179" s="25"/>
      <c r="P179" s="25"/>
      <c r="Q179" s="25"/>
      <c r="R179" s="25"/>
      <c r="S179" s="25"/>
      <c r="T179" s="25"/>
      <c r="U179" s="25"/>
      <c r="V179" s="25"/>
    </row>
    <row r="180" spans="1:22" s="22" customFormat="1" ht="14.1" customHeight="1">
      <c r="A180" s="536"/>
      <c r="B180" s="537"/>
      <c r="C180" s="23"/>
      <c r="D180" s="526" t="s">
        <v>74</v>
      </c>
      <c r="E180" s="527"/>
      <c r="F180" s="527"/>
      <c r="G180" s="527"/>
      <c r="H180" s="528"/>
      <c r="I180" s="329"/>
      <c r="J180" s="15" t="s">
        <v>162</v>
      </c>
      <c r="K180" s="24">
        <v>4</v>
      </c>
      <c r="L180" s="301">
        <f t="shared" si="3"/>
        <v>0</v>
      </c>
      <c r="N180" s="25"/>
      <c r="O180" s="25"/>
      <c r="P180" s="25"/>
      <c r="Q180" s="25"/>
      <c r="R180" s="25"/>
      <c r="S180" s="25"/>
      <c r="T180" s="25"/>
      <c r="U180" s="25"/>
      <c r="V180" s="25"/>
    </row>
    <row r="181" spans="1:22" s="22" customFormat="1" ht="14.1" customHeight="1">
      <c r="A181" s="536"/>
      <c r="B181" s="537"/>
      <c r="C181" s="23"/>
      <c r="D181" s="526" t="s">
        <v>75</v>
      </c>
      <c r="E181" s="527"/>
      <c r="F181" s="527"/>
      <c r="G181" s="527"/>
      <c r="H181" s="528"/>
      <c r="I181" s="329"/>
      <c r="J181" s="15" t="s">
        <v>170</v>
      </c>
      <c r="K181" s="24">
        <v>100</v>
      </c>
      <c r="L181" s="301">
        <f t="shared" si="3"/>
        <v>0</v>
      </c>
      <c r="N181" s="25"/>
      <c r="O181" s="25"/>
      <c r="P181" s="25"/>
      <c r="Q181" s="25"/>
      <c r="R181" s="25"/>
      <c r="S181" s="25"/>
      <c r="T181" s="25"/>
      <c r="U181" s="25"/>
      <c r="V181" s="25"/>
    </row>
    <row r="182" spans="1:22" s="22" customFormat="1" ht="14.1" customHeight="1">
      <c r="A182" s="536"/>
      <c r="B182" s="537"/>
      <c r="C182" s="23"/>
      <c r="D182" s="526" t="s">
        <v>76</v>
      </c>
      <c r="E182" s="527"/>
      <c r="F182" s="527"/>
      <c r="G182" s="527"/>
      <c r="H182" s="528"/>
      <c r="I182" s="329"/>
      <c r="J182" s="15" t="s">
        <v>165</v>
      </c>
      <c r="K182" s="24">
        <v>10000</v>
      </c>
      <c r="L182" s="301">
        <f t="shared" si="3"/>
        <v>0</v>
      </c>
      <c r="N182" s="25"/>
      <c r="O182" s="25"/>
      <c r="P182" s="25"/>
      <c r="Q182" s="25"/>
      <c r="R182" s="25"/>
      <c r="S182" s="25"/>
      <c r="T182" s="25"/>
      <c r="U182" s="25"/>
      <c r="V182" s="25"/>
    </row>
    <row r="183" spans="1:22" s="22" customFormat="1" ht="14.1" customHeight="1">
      <c r="A183" s="536"/>
      <c r="B183" s="537"/>
      <c r="C183" s="23"/>
      <c r="D183" s="526" t="s">
        <v>77</v>
      </c>
      <c r="E183" s="527"/>
      <c r="F183" s="527"/>
      <c r="G183" s="527"/>
      <c r="H183" s="528"/>
      <c r="I183" s="329"/>
      <c r="J183" s="15" t="s">
        <v>165</v>
      </c>
      <c r="K183" s="24">
        <v>500</v>
      </c>
      <c r="L183" s="301">
        <f t="shared" si="3"/>
        <v>0</v>
      </c>
      <c r="N183" s="25"/>
      <c r="O183" s="25"/>
      <c r="P183" s="25"/>
      <c r="Q183" s="25"/>
      <c r="R183" s="25"/>
      <c r="S183" s="25"/>
      <c r="T183" s="25"/>
      <c r="U183" s="25"/>
      <c r="V183" s="25"/>
    </row>
    <row r="184" spans="1:22" s="22" customFormat="1" ht="14.1" customHeight="1">
      <c r="A184" s="536"/>
      <c r="B184" s="537"/>
      <c r="C184" s="23"/>
      <c r="D184" s="526" t="s">
        <v>78</v>
      </c>
      <c r="E184" s="527"/>
      <c r="F184" s="527"/>
      <c r="G184" s="527"/>
      <c r="H184" s="528"/>
      <c r="I184" s="329"/>
      <c r="J184" s="15" t="s">
        <v>165</v>
      </c>
      <c r="K184" s="24">
        <v>500</v>
      </c>
      <c r="L184" s="301">
        <f t="shared" si="3"/>
        <v>0</v>
      </c>
      <c r="N184" s="25"/>
      <c r="O184" s="25"/>
      <c r="P184" s="25"/>
      <c r="Q184" s="25"/>
      <c r="R184" s="25"/>
      <c r="S184" s="25"/>
      <c r="T184" s="25"/>
      <c r="U184" s="25"/>
      <c r="V184" s="25"/>
    </row>
    <row r="185" spans="1:22" s="22" customFormat="1" ht="14.1" customHeight="1">
      <c r="A185" s="540"/>
      <c r="B185" s="541"/>
      <c r="C185" s="23"/>
      <c r="D185" s="526" t="s">
        <v>17</v>
      </c>
      <c r="E185" s="527"/>
      <c r="F185" s="527"/>
      <c r="G185" s="527"/>
      <c r="H185" s="528"/>
      <c r="I185" s="329"/>
      <c r="J185" s="15" t="s">
        <v>165</v>
      </c>
      <c r="K185" s="24">
        <v>850</v>
      </c>
      <c r="L185" s="301">
        <f t="shared" si="3"/>
        <v>0</v>
      </c>
      <c r="N185" s="25"/>
      <c r="O185" s="25"/>
      <c r="P185" s="25"/>
      <c r="Q185" s="25"/>
      <c r="R185" s="25"/>
      <c r="S185" s="25"/>
      <c r="T185" s="25"/>
      <c r="U185" s="25"/>
      <c r="V185" s="25"/>
    </row>
    <row r="186" spans="1:22" s="3" customFormat="1">
      <c r="A186" s="31"/>
      <c r="B186" s="31"/>
      <c r="C186" s="2"/>
      <c r="D186" s="31"/>
      <c r="E186" s="2"/>
      <c r="F186" s="2"/>
      <c r="G186" s="32"/>
      <c r="H186" s="2"/>
      <c r="I186" s="322"/>
      <c r="J186" s="2"/>
      <c r="K186" s="2"/>
      <c r="L186" s="2"/>
      <c r="N186" s="17"/>
      <c r="O186" s="17"/>
      <c r="P186" s="17"/>
      <c r="Q186" s="17"/>
      <c r="R186" s="17"/>
      <c r="S186" s="17"/>
      <c r="T186" s="17"/>
      <c r="U186" s="17"/>
      <c r="V186" s="17"/>
    </row>
    <row r="187" spans="1:22" s="3" customFormat="1">
      <c r="A187" s="548" t="s">
        <v>51</v>
      </c>
      <c r="B187" s="548"/>
      <c r="C187" s="548"/>
      <c r="D187" s="548"/>
      <c r="E187" s="548"/>
      <c r="F187" s="548"/>
      <c r="G187" s="548"/>
      <c r="H187" s="548"/>
      <c r="I187" s="548"/>
      <c r="J187" s="548"/>
      <c r="K187" s="548"/>
      <c r="L187" s="548"/>
      <c r="N187" s="17"/>
      <c r="O187" s="17"/>
      <c r="P187" s="17"/>
      <c r="Q187" s="17"/>
      <c r="R187" s="17"/>
      <c r="S187" s="17"/>
      <c r="T187" s="17"/>
      <c r="U187" s="17"/>
      <c r="V187" s="17"/>
    </row>
    <row r="188" spans="1:22" s="3" customFormat="1">
      <c r="A188" s="549"/>
      <c r="B188" s="549"/>
      <c r="C188" s="549"/>
      <c r="D188" s="549"/>
      <c r="E188" s="549"/>
      <c r="F188" s="549"/>
      <c r="G188" s="549"/>
      <c r="H188" s="549"/>
      <c r="I188" s="549"/>
      <c r="J188" s="549"/>
      <c r="K188" s="549"/>
      <c r="L188" s="549"/>
      <c r="N188" s="17"/>
      <c r="O188" s="17"/>
      <c r="P188" s="17"/>
      <c r="Q188" s="17"/>
      <c r="R188" s="17"/>
      <c r="S188" s="17"/>
      <c r="T188" s="17"/>
      <c r="U188" s="17"/>
      <c r="V188" s="17"/>
    </row>
    <row r="189" spans="1:22" s="3" customFormat="1">
      <c r="A189" s="550"/>
      <c r="B189" s="550"/>
      <c r="C189" s="550"/>
      <c r="D189" s="550"/>
      <c r="E189" s="550"/>
      <c r="F189" s="550"/>
      <c r="G189" s="550"/>
      <c r="H189" s="550"/>
      <c r="I189" s="550"/>
      <c r="J189" s="550"/>
      <c r="K189" s="550"/>
      <c r="L189" s="550"/>
      <c r="N189" s="17"/>
      <c r="O189" s="17"/>
      <c r="P189" s="17"/>
      <c r="Q189" s="17"/>
      <c r="R189" s="17"/>
      <c r="S189" s="17"/>
      <c r="T189" s="17"/>
      <c r="U189" s="17"/>
      <c r="V189" s="17"/>
    </row>
    <row r="190" spans="1:22" s="3" customFormat="1">
      <c r="A190" s="550"/>
      <c r="B190" s="550"/>
      <c r="C190" s="550"/>
      <c r="D190" s="550"/>
      <c r="E190" s="550"/>
      <c r="F190" s="550"/>
      <c r="G190" s="550"/>
      <c r="H190" s="550"/>
      <c r="I190" s="550"/>
      <c r="J190" s="550"/>
      <c r="K190" s="550"/>
      <c r="L190" s="550"/>
      <c r="N190" s="17"/>
      <c r="O190" s="17"/>
      <c r="P190" s="17"/>
      <c r="Q190" s="17"/>
      <c r="R190" s="17"/>
      <c r="S190" s="17"/>
      <c r="T190" s="17"/>
      <c r="U190" s="17"/>
      <c r="V190" s="17"/>
    </row>
    <row r="191" spans="1:22" s="3" customFormat="1">
      <c r="A191" s="550"/>
      <c r="B191" s="550"/>
      <c r="C191" s="550"/>
      <c r="D191" s="550"/>
      <c r="E191" s="550"/>
      <c r="F191" s="550"/>
      <c r="G191" s="550"/>
      <c r="H191" s="550"/>
      <c r="I191" s="550"/>
      <c r="J191" s="550"/>
      <c r="K191" s="550"/>
      <c r="L191" s="550"/>
      <c r="N191" s="17"/>
      <c r="O191" s="17"/>
      <c r="P191" s="17"/>
      <c r="Q191" s="17"/>
      <c r="R191" s="17"/>
      <c r="S191" s="17"/>
      <c r="T191" s="17"/>
      <c r="U191" s="17"/>
      <c r="V191" s="17"/>
    </row>
    <row r="192" spans="1:22" s="3" customFormat="1">
      <c r="A192" s="550"/>
      <c r="B192" s="550"/>
      <c r="C192" s="550"/>
      <c r="D192" s="550"/>
      <c r="E192" s="550"/>
      <c r="F192" s="550"/>
      <c r="G192" s="550"/>
      <c r="H192" s="550"/>
      <c r="I192" s="550"/>
      <c r="J192" s="550"/>
      <c r="K192" s="550"/>
      <c r="L192" s="550"/>
      <c r="N192" s="17"/>
      <c r="O192" s="17"/>
      <c r="P192" s="17"/>
      <c r="Q192" s="17"/>
      <c r="R192" s="17"/>
      <c r="S192" s="17"/>
      <c r="T192" s="17"/>
      <c r="U192" s="17"/>
      <c r="V192" s="17"/>
    </row>
    <row r="193" spans="1:22" s="3" customFormat="1">
      <c r="A193" s="550"/>
      <c r="B193" s="550"/>
      <c r="C193" s="550"/>
      <c r="D193" s="550"/>
      <c r="E193" s="550"/>
      <c r="F193" s="550"/>
      <c r="G193" s="550"/>
      <c r="H193" s="550"/>
      <c r="I193" s="550"/>
      <c r="J193" s="550"/>
      <c r="K193" s="550"/>
      <c r="L193" s="550"/>
      <c r="N193" s="17"/>
      <c r="O193" s="17"/>
      <c r="P193" s="17"/>
      <c r="Q193" s="17"/>
      <c r="R193" s="17"/>
      <c r="S193" s="17"/>
      <c r="T193" s="17"/>
      <c r="U193" s="17"/>
      <c r="V193" s="17"/>
    </row>
    <row r="194" spans="1:22" s="8" customFormat="1" ht="12.75">
      <c r="A194" s="13"/>
      <c r="B194" s="13"/>
      <c r="C194" s="13"/>
      <c r="D194" s="13"/>
      <c r="E194" s="13"/>
      <c r="F194" s="13"/>
      <c r="G194" s="13"/>
      <c r="H194" s="13"/>
      <c r="I194" s="331"/>
      <c r="J194" s="13"/>
      <c r="K194" s="13"/>
      <c r="L194" s="13"/>
      <c r="N194" s="16"/>
      <c r="O194" s="16"/>
      <c r="P194" s="16"/>
      <c r="Q194" s="16"/>
      <c r="R194" s="16"/>
      <c r="S194" s="16"/>
      <c r="T194" s="16"/>
      <c r="U194" s="16"/>
      <c r="V194" s="16"/>
    </row>
    <row r="195" spans="1:22" s="8" customFormat="1">
      <c r="A195" s="553"/>
      <c r="B195" s="553"/>
      <c r="C195" s="553"/>
      <c r="D195" s="553"/>
      <c r="E195" s="553"/>
      <c r="F195" s="553"/>
      <c r="G195" s="553"/>
      <c r="H195" s="553"/>
      <c r="I195" s="553"/>
      <c r="J195" s="553"/>
      <c r="K195" s="553"/>
      <c r="L195" s="553"/>
      <c r="N195" s="16"/>
      <c r="O195" s="16"/>
      <c r="P195" s="16"/>
      <c r="Q195" s="16"/>
      <c r="R195" s="16"/>
      <c r="S195" s="16"/>
      <c r="T195" s="16"/>
      <c r="U195" s="16"/>
      <c r="V195" s="16"/>
    </row>
    <row r="196" spans="1:22" s="3" customFormat="1" ht="21.75" thickBot="1">
      <c r="A196" s="538" t="s">
        <v>52</v>
      </c>
      <c r="B196" s="538"/>
      <c r="C196" s="538"/>
      <c r="D196" s="538"/>
      <c r="E196" s="538"/>
      <c r="F196" s="538"/>
      <c r="G196" s="538"/>
      <c r="H196" s="538"/>
      <c r="I196" s="538"/>
      <c r="J196" s="538"/>
      <c r="K196" s="538"/>
      <c r="L196" s="538"/>
      <c r="N196" s="17"/>
      <c r="O196" s="17"/>
      <c r="P196" s="17"/>
      <c r="Q196" s="17"/>
      <c r="R196" s="17"/>
      <c r="S196" s="17"/>
      <c r="T196" s="17"/>
      <c r="U196" s="17"/>
      <c r="V196" s="17"/>
    </row>
    <row r="197" spans="1:22" s="22" customFormat="1" ht="14.1" customHeight="1" thickBot="1">
      <c r="A197" s="529" t="s">
        <v>158</v>
      </c>
      <c r="B197" s="530"/>
      <c r="C197" s="298" t="s">
        <v>27</v>
      </c>
      <c r="D197" s="530" t="s">
        <v>159</v>
      </c>
      <c r="E197" s="530"/>
      <c r="F197" s="530"/>
      <c r="G197" s="530"/>
      <c r="H197" s="530"/>
      <c r="I197" s="298" t="s">
        <v>28</v>
      </c>
      <c r="J197" s="298" t="s">
        <v>161</v>
      </c>
      <c r="K197" s="298" t="s">
        <v>15</v>
      </c>
      <c r="L197" s="299" t="s">
        <v>160</v>
      </c>
      <c r="M197" s="16"/>
      <c r="N197" s="25"/>
      <c r="O197" s="25"/>
      <c r="P197" s="25"/>
      <c r="Q197" s="25"/>
      <c r="R197" s="25"/>
      <c r="S197" s="25"/>
      <c r="T197" s="25"/>
      <c r="U197" s="25"/>
      <c r="V197" s="25"/>
    </row>
    <row r="198" spans="1:22" s="22" customFormat="1" ht="12.75">
      <c r="A198" s="536" t="s">
        <v>22</v>
      </c>
      <c r="B198" s="537"/>
      <c r="C198" s="295"/>
      <c r="D198" s="531" t="s">
        <v>79</v>
      </c>
      <c r="E198" s="532"/>
      <c r="F198" s="532"/>
      <c r="G198" s="532"/>
      <c r="H198" s="533"/>
      <c r="I198" s="330"/>
      <c r="J198" s="296" t="s">
        <v>165</v>
      </c>
      <c r="K198" s="297">
        <v>6000</v>
      </c>
      <c r="L198" s="300">
        <f>SUM(I198*K198)</f>
        <v>0</v>
      </c>
      <c r="N198" s="25"/>
      <c r="O198" s="25"/>
      <c r="P198" s="25"/>
      <c r="Q198" s="25"/>
      <c r="R198" s="25"/>
      <c r="S198" s="25"/>
      <c r="T198" s="25"/>
      <c r="U198" s="25"/>
      <c r="V198" s="25"/>
    </row>
    <row r="199" spans="1:22" s="22" customFormat="1" ht="12.75">
      <c r="A199" s="582"/>
      <c r="B199" s="583"/>
      <c r="C199" s="23"/>
      <c r="D199" s="526" t="s">
        <v>80</v>
      </c>
      <c r="E199" s="527"/>
      <c r="F199" s="527"/>
      <c r="G199" s="527"/>
      <c r="H199" s="528"/>
      <c r="I199" s="329"/>
      <c r="J199" s="15" t="s">
        <v>165</v>
      </c>
      <c r="K199" s="24">
        <v>4000</v>
      </c>
      <c r="L199" s="301">
        <f t="shared" ref="L199:L213" si="5">SUM(I199*K199)</f>
        <v>0</v>
      </c>
      <c r="N199" s="25"/>
      <c r="O199" s="25"/>
      <c r="P199" s="25"/>
      <c r="Q199" s="25"/>
      <c r="R199" s="25"/>
      <c r="S199" s="25"/>
      <c r="T199" s="25"/>
      <c r="U199" s="25"/>
      <c r="V199" s="25"/>
    </row>
    <row r="200" spans="1:22" s="22" customFormat="1" ht="12.75">
      <c r="A200" s="536"/>
      <c r="B200" s="537"/>
      <c r="C200" s="23"/>
      <c r="D200" s="526" t="s">
        <v>81</v>
      </c>
      <c r="E200" s="527"/>
      <c r="F200" s="527"/>
      <c r="G200" s="527"/>
      <c r="H200" s="528"/>
      <c r="I200" s="329"/>
      <c r="J200" s="15" t="s">
        <v>165</v>
      </c>
      <c r="K200" s="24">
        <v>1700</v>
      </c>
      <c r="L200" s="301">
        <f t="shared" si="5"/>
        <v>0</v>
      </c>
      <c r="N200" s="25"/>
      <c r="O200" s="25"/>
      <c r="P200" s="25"/>
      <c r="Q200" s="25"/>
      <c r="R200" s="25"/>
      <c r="S200" s="25"/>
      <c r="T200" s="25"/>
      <c r="U200" s="25"/>
      <c r="V200" s="25"/>
    </row>
    <row r="201" spans="1:22" s="22" customFormat="1" ht="12.75">
      <c r="A201" s="536"/>
      <c r="B201" s="537"/>
      <c r="C201" s="23"/>
      <c r="D201" s="526" t="s">
        <v>82</v>
      </c>
      <c r="E201" s="527"/>
      <c r="F201" s="527"/>
      <c r="G201" s="527"/>
      <c r="H201" s="528"/>
      <c r="I201" s="329"/>
      <c r="J201" s="15" t="s">
        <v>165</v>
      </c>
      <c r="K201" s="24">
        <v>2000</v>
      </c>
      <c r="L201" s="301">
        <f t="shared" si="5"/>
        <v>0</v>
      </c>
      <c r="N201" s="25"/>
      <c r="O201" s="25"/>
      <c r="P201" s="25"/>
      <c r="Q201" s="25"/>
      <c r="R201" s="25"/>
      <c r="S201" s="25"/>
      <c r="T201" s="25"/>
      <c r="U201" s="25"/>
      <c r="V201" s="25"/>
    </row>
    <row r="202" spans="1:22" s="22" customFormat="1" ht="12.75">
      <c r="A202" s="536"/>
      <c r="B202" s="537"/>
      <c r="C202" s="23"/>
      <c r="D202" s="526" t="s">
        <v>83</v>
      </c>
      <c r="E202" s="527"/>
      <c r="F202" s="527"/>
      <c r="G202" s="527"/>
      <c r="H202" s="528"/>
      <c r="I202" s="329"/>
      <c r="J202" s="15" t="s">
        <v>165</v>
      </c>
      <c r="K202" s="24">
        <v>2300</v>
      </c>
      <c r="L202" s="301">
        <f t="shared" si="5"/>
        <v>0</v>
      </c>
      <c r="N202" s="25"/>
      <c r="O202" s="25"/>
      <c r="P202" s="25"/>
      <c r="Q202" s="25"/>
      <c r="R202" s="25"/>
      <c r="S202" s="25"/>
      <c r="T202" s="25"/>
      <c r="U202" s="25"/>
      <c r="V202" s="25"/>
    </row>
    <row r="203" spans="1:22" s="22" customFormat="1" ht="12.75">
      <c r="A203" s="536"/>
      <c r="B203" s="537"/>
      <c r="C203" s="23"/>
      <c r="D203" s="526" t="s">
        <v>84</v>
      </c>
      <c r="E203" s="527"/>
      <c r="F203" s="527"/>
      <c r="G203" s="527"/>
      <c r="H203" s="528"/>
      <c r="I203" s="329"/>
      <c r="J203" s="15" t="s">
        <v>165</v>
      </c>
      <c r="K203" s="24">
        <v>6500</v>
      </c>
      <c r="L203" s="301">
        <f t="shared" si="5"/>
        <v>0</v>
      </c>
      <c r="N203" s="25"/>
      <c r="O203" s="25"/>
      <c r="P203" s="25"/>
      <c r="Q203" s="25"/>
      <c r="R203" s="25"/>
      <c r="S203" s="25"/>
      <c r="T203" s="25"/>
      <c r="U203" s="25"/>
      <c r="V203" s="25"/>
    </row>
    <row r="204" spans="1:22" s="22" customFormat="1" ht="12.75">
      <c r="A204" s="536"/>
      <c r="B204" s="537"/>
      <c r="C204" s="23"/>
      <c r="D204" s="526" t="s">
        <v>85</v>
      </c>
      <c r="E204" s="527"/>
      <c r="F204" s="527"/>
      <c r="G204" s="527"/>
      <c r="H204" s="528"/>
      <c r="I204" s="329"/>
      <c r="J204" s="15" t="s">
        <v>165</v>
      </c>
      <c r="K204" s="24">
        <v>3000</v>
      </c>
      <c r="L204" s="301">
        <f t="shared" si="5"/>
        <v>0</v>
      </c>
      <c r="N204" s="25"/>
      <c r="O204" s="25"/>
      <c r="P204" s="25"/>
      <c r="Q204" s="25"/>
      <c r="R204" s="25"/>
      <c r="S204" s="25"/>
      <c r="T204" s="25"/>
      <c r="U204" s="25"/>
      <c r="V204" s="25"/>
    </row>
    <row r="205" spans="1:22" s="22" customFormat="1" ht="12.75">
      <c r="A205" s="536"/>
      <c r="B205" s="537"/>
      <c r="C205" s="23"/>
      <c r="D205" s="526" t="s">
        <v>86</v>
      </c>
      <c r="E205" s="527"/>
      <c r="F205" s="527"/>
      <c r="G205" s="527"/>
      <c r="H205" s="528"/>
      <c r="I205" s="329"/>
      <c r="J205" s="15" t="s">
        <v>165</v>
      </c>
      <c r="K205" s="24">
        <v>600</v>
      </c>
      <c r="L205" s="301">
        <f t="shared" si="5"/>
        <v>0</v>
      </c>
      <c r="N205" s="25"/>
      <c r="O205" s="25"/>
      <c r="P205" s="25"/>
      <c r="Q205" s="25"/>
      <c r="R205" s="25"/>
      <c r="S205" s="25"/>
      <c r="T205" s="25"/>
      <c r="U205" s="25"/>
      <c r="V205" s="25"/>
    </row>
    <row r="206" spans="1:22" s="22" customFormat="1" ht="12.75">
      <c r="A206" s="540"/>
      <c r="B206" s="541"/>
      <c r="C206" s="23"/>
      <c r="D206" s="526" t="s">
        <v>87</v>
      </c>
      <c r="E206" s="527"/>
      <c r="F206" s="527"/>
      <c r="G206" s="527"/>
      <c r="H206" s="528"/>
      <c r="I206" s="329">
        <v>1</v>
      </c>
      <c r="J206" s="15" t="s">
        <v>165</v>
      </c>
      <c r="K206" s="24">
        <v>500</v>
      </c>
      <c r="L206" s="301">
        <f t="shared" si="5"/>
        <v>500</v>
      </c>
      <c r="N206" s="25"/>
      <c r="O206" s="25"/>
      <c r="P206" s="25"/>
      <c r="Q206" s="25"/>
      <c r="R206" s="25"/>
      <c r="S206" s="25"/>
      <c r="T206" s="25"/>
      <c r="U206" s="25"/>
      <c r="V206" s="25"/>
    </row>
    <row r="207" spans="1:22" s="22" customFormat="1" ht="12.75">
      <c r="A207" s="542" t="s">
        <v>23</v>
      </c>
      <c r="B207" s="543"/>
      <c r="C207" s="23"/>
      <c r="D207" s="526" t="s">
        <v>18</v>
      </c>
      <c r="E207" s="527"/>
      <c r="F207" s="527"/>
      <c r="G207" s="527"/>
      <c r="H207" s="528"/>
      <c r="I207" s="329"/>
      <c r="J207" s="15" t="s">
        <v>165</v>
      </c>
      <c r="K207" s="24">
        <v>7000</v>
      </c>
      <c r="L207" s="301">
        <f t="shared" si="5"/>
        <v>0</v>
      </c>
      <c r="N207" s="25"/>
      <c r="O207" s="25"/>
      <c r="P207" s="25"/>
      <c r="Q207" s="25"/>
      <c r="R207" s="25"/>
      <c r="S207" s="25"/>
      <c r="T207" s="25"/>
      <c r="U207" s="25"/>
      <c r="V207" s="25"/>
    </row>
    <row r="208" spans="1:22" s="22" customFormat="1" ht="12.75">
      <c r="A208" s="536"/>
      <c r="B208" s="537"/>
      <c r="C208" s="23"/>
      <c r="D208" s="526" t="s">
        <v>88</v>
      </c>
      <c r="E208" s="527"/>
      <c r="F208" s="527"/>
      <c r="G208" s="527"/>
      <c r="H208" s="528"/>
      <c r="I208" s="329"/>
      <c r="J208" s="15" t="s">
        <v>165</v>
      </c>
      <c r="K208" s="24">
        <v>1500</v>
      </c>
      <c r="L208" s="301">
        <f t="shared" si="5"/>
        <v>0</v>
      </c>
      <c r="N208" s="25"/>
      <c r="O208" s="25"/>
      <c r="P208" s="25"/>
      <c r="Q208" s="25"/>
      <c r="R208" s="25"/>
      <c r="S208" s="25"/>
      <c r="T208" s="25"/>
      <c r="U208" s="25"/>
      <c r="V208" s="25"/>
    </row>
    <row r="209" spans="1:22" s="22" customFormat="1" ht="12.75">
      <c r="A209" s="540"/>
      <c r="B209" s="541"/>
      <c r="C209" s="23"/>
      <c r="D209" s="526" t="s">
        <v>89</v>
      </c>
      <c r="E209" s="527"/>
      <c r="F209" s="527"/>
      <c r="G209" s="527"/>
      <c r="H209" s="528"/>
      <c r="I209" s="329"/>
      <c r="J209" s="15" t="s">
        <v>165</v>
      </c>
      <c r="K209" s="24">
        <v>600</v>
      </c>
      <c r="L209" s="301">
        <f t="shared" si="5"/>
        <v>0</v>
      </c>
      <c r="N209" s="25"/>
      <c r="O209" s="25"/>
      <c r="P209" s="25"/>
      <c r="Q209" s="25"/>
      <c r="R209" s="25"/>
      <c r="S209" s="25"/>
      <c r="T209" s="25"/>
      <c r="U209" s="25"/>
      <c r="V209" s="25"/>
    </row>
    <row r="210" spans="1:22" s="22" customFormat="1" ht="12.75">
      <c r="A210" s="542" t="s">
        <v>24</v>
      </c>
      <c r="B210" s="543"/>
      <c r="C210" s="23"/>
      <c r="D210" s="526" t="s">
        <v>8</v>
      </c>
      <c r="E210" s="527"/>
      <c r="F210" s="527"/>
      <c r="G210" s="527"/>
      <c r="H210" s="528"/>
      <c r="I210" s="329"/>
      <c r="J210" s="15" t="s">
        <v>165</v>
      </c>
      <c r="K210" s="24">
        <v>7000</v>
      </c>
      <c r="L210" s="301">
        <f t="shared" si="5"/>
        <v>0</v>
      </c>
      <c r="N210" s="25"/>
      <c r="O210" s="25"/>
      <c r="P210" s="25"/>
      <c r="Q210" s="25"/>
      <c r="R210" s="25"/>
      <c r="S210" s="25"/>
      <c r="T210" s="25"/>
      <c r="U210" s="25"/>
      <c r="V210" s="25"/>
    </row>
    <row r="211" spans="1:22" s="22" customFormat="1" ht="12.75">
      <c r="A211" s="536"/>
      <c r="B211" s="537"/>
      <c r="C211" s="23"/>
      <c r="D211" s="526" t="s">
        <v>19</v>
      </c>
      <c r="E211" s="527"/>
      <c r="F211" s="527"/>
      <c r="G211" s="527"/>
      <c r="H211" s="528"/>
      <c r="I211" s="329"/>
      <c r="J211" s="15" t="s">
        <v>165</v>
      </c>
      <c r="K211" s="24">
        <v>3000</v>
      </c>
      <c r="L211" s="301">
        <f t="shared" si="5"/>
        <v>0</v>
      </c>
      <c r="N211" s="25"/>
      <c r="O211" s="25"/>
      <c r="P211" s="25"/>
      <c r="Q211" s="25"/>
      <c r="R211" s="25"/>
      <c r="S211" s="25"/>
      <c r="T211" s="25"/>
      <c r="U211" s="25"/>
      <c r="V211" s="25"/>
    </row>
    <row r="212" spans="1:22" s="22" customFormat="1" ht="12.75">
      <c r="A212" s="536"/>
      <c r="B212" s="537"/>
      <c r="C212" s="23"/>
      <c r="D212" s="526" t="s">
        <v>90</v>
      </c>
      <c r="E212" s="527"/>
      <c r="F212" s="527"/>
      <c r="G212" s="527"/>
      <c r="H212" s="528"/>
      <c r="I212" s="329"/>
      <c r="J212" s="15" t="s">
        <v>165</v>
      </c>
      <c r="K212" s="24">
        <v>2000</v>
      </c>
      <c r="L212" s="301">
        <f t="shared" si="5"/>
        <v>0</v>
      </c>
      <c r="N212" s="25"/>
      <c r="O212" s="25"/>
      <c r="P212" s="25"/>
      <c r="Q212" s="25"/>
      <c r="R212" s="25"/>
      <c r="S212" s="25"/>
      <c r="T212" s="25"/>
      <c r="U212" s="25"/>
      <c r="V212" s="25"/>
    </row>
    <row r="213" spans="1:22" s="22" customFormat="1" ht="12.75">
      <c r="A213" s="540"/>
      <c r="B213" s="541"/>
      <c r="C213" s="23"/>
      <c r="D213" s="526" t="s">
        <v>91</v>
      </c>
      <c r="E213" s="527"/>
      <c r="F213" s="527"/>
      <c r="G213" s="527"/>
      <c r="H213" s="528"/>
      <c r="I213" s="329">
        <v>1</v>
      </c>
      <c r="J213" s="15" t="s">
        <v>165</v>
      </c>
      <c r="K213" s="24">
        <v>2000</v>
      </c>
      <c r="L213" s="301">
        <f t="shared" si="5"/>
        <v>2000</v>
      </c>
      <c r="N213" s="25"/>
      <c r="O213" s="25"/>
      <c r="P213" s="25"/>
      <c r="Q213" s="25"/>
      <c r="R213" s="25"/>
      <c r="S213" s="25"/>
      <c r="T213" s="25"/>
      <c r="U213" s="25"/>
      <c r="V213" s="25"/>
    </row>
    <row r="214" spans="1:22" s="3" customFormat="1">
      <c r="A214" s="31"/>
      <c r="B214" s="31"/>
      <c r="C214" s="2"/>
      <c r="D214" s="31"/>
      <c r="E214" s="2"/>
      <c r="F214" s="2"/>
      <c r="G214" s="32"/>
      <c r="H214" s="2"/>
      <c r="I214" s="322"/>
      <c r="J214" s="2"/>
      <c r="K214" s="2"/>
      <c r="L214" s="2"/>
      <c r="N214" s="17"/>
      <c r="O214" s="17"/>
      <c r="P214" s="17"/>
      <c r="Q214" s="17"/>
      <c r="R214" s="17"/>
      <c r="S214" s="17"/>
      <c r="T214" s="17"/>
      <c r="U214" s="17"/>
      <c r="V214" s="17"/>
    </row>
    <row r="215" spans="1:22" s="3" customFormat="1" ht="21.75" thickBot="1">
      <c r="A215" s="538" t="s">
        <v>21</v>
      </c>
      <c r="B215" s="538"/>
      <c r="C215" s="538"/>
      <c r="D215" s="538"/>
      <c r="E215" s="538"/>
      <c r="F215" s="538"/>
      <c r="G215" s="538"/>
      <c r="H215" s="538"/>
      <c r="I215" s="538"/>
      <c r="J215" s="538"/>
      <c r="K215" s="538"/>
      <c r="L215" s="538"/>
      <c r="N215" s="17"/>
      <c r="O215" s="17"/>
      <c r="P215" s="17"/>
      <c r="Q215" s="17"/>
      <c r="R215" s="17"/>
      <c r="S215" s="17"/>
      <c r="T215" s="17"/>
      <c r="U215" s="17"/>
      <c r="V215" s="17"/>
    </row>
    <row r="216" spans="1:22" s="22" customFormat="1" ht="14.1" customHeight="1" thickBot="1">
      <c r="A216" s="529" t="s">
        <v>158</v>
      </c>
      <c r="B216" s="530"/>
      <c r="C216" s="298" t="s">
        <v>27</v>
      </c>
      <c r="D216" s="530" t="s">
        <v>159</v>
      </c>
      <c r="E216" s="530"/>
      <c r="F216" s="530"/>
      <c r="G216" s="530"/>
      <c r="H216" s="530"/>
      <c r="I216" s="298" t="s">
        <v>28</v>
      </c>
      <c r="J216" s="298" t="s">
        <v>161</v>
      </c>
      <c r="K216" s="298" t="s">
        <v>15</v>
      </c>
      <c r="L216" s="299" t="s">
        <v>160</v>
      </c>
      <c r="M216" s="16"/>
      <c r="N216" s="25"/>
      <c r="O216" s="25"/>
      <c r="P216" s="25"/>
      <c r="Q216" s="25"/>
      <c r="R216" s="25"/>
      <c r="S216" s="25"/>
      <c r="T216" s="25"/>
      <c r="U216" s="25"/>
      <c r="V216" s="25"/>
    </row>
    <row r="217" spans="1:22" s="22" customFormat="1" ht="12.75">
      <c r="A217" s="536" t="s">
        <v>47</v>
      </c>
      <c r="B217" s="537"/>
      <c r="C217" s="295"/>
      <c r="D217" s="531" t="s">
        <v>92</v>
      </c>
      <c r="E217" s="532"/>
      <c r="F217" s="532"/>
      <c r="G217" s="532"/>
      <c r="H217" s="533"/>
      <c r="I217" s="330">
        <v>1</v>
      </c>
      <c r="J217" s="296" t="s">
        <v>165</v>
      </c>
      <c r="K217" s="297">
        <v>500</v>
      </c>
      <c r="L217" s="300">
        <f>SUM(I217*K217)</f>
        <v>500</v>
      </c>
      <c r="N217" s="25"/>
      <c r="O217" s="25"/>
      <c r="P217" s="25"/>
      <c r="Q217" s="25"/>
      <c r="R217" s="25"/>
      <c r="S217" s="25"/>
      <c r="T217" s="25"/>
      <c r="U217" s="25"/>
      <c r="V217" s="25"/>
    </row>
    <row r="218" spans="1:22" s="22" customFormat="1" ht="12.75">
      <c r="A218" s="540"/>
      <c r="B218" s="541"/>
      <c r="C218" s="23"/>
      <c r="D218" s="526" t="s">
        <v>93</v>
      </c>
      <c r="E218" s="527"/>
      <c r="F218" s="527"/>
      <c r="G218" s="527"/>
      <c r="H218" s="528"/>
      <c r="I218" s="329">
        <v>1</v>
      </c>
      <c r="J218" s="15" t="s">
        <v>165</v>
      </c>
      <c r="K218" s="24">
        <v>500</v>
      </c>
      <c r="L218" s="301">
        <f t="shared" ref="L218:L233" si="6">SUM(I218*K218)</f>
        <v>500</v>
      </c>
      <c r="N218" s="25"/>
      <c r="O218" s="25"/>
      <c r="P218" s="25"/>
      <c r="Q218" s="25"/>
      <c r="R218" s="25"/>
      <c r="S218" s="25"/>
      <c r="T218" s="25"/>
      <c r="U218" s="25"/>
      <c r="V218" s="25"/>
    </row>
    <row r="219" spans="1:22" s="22" customFormat="1" ht="12.75">
      <c r="A219" s="542" t="s">
        <v>218</v>
      </c>
      <c r="B219" s="543"/>
      <c r="C219" s="23"/>
      <c r="D219" s="526" t="s">
        <v>94</v>
      </c>
      <c r="E219" s="527"/>
      <c r="F219" s="527"/>
      <c r="G219" s="527"/>
      <c r="H219" s="528"/>
      <c r="I219" s="329"/>
      <c r="J219" s="15" t="s">
        <v>181</v>
      </c>
      <c r="K219" s="24">
        <v>1000</v>
      </c>
      <c r="L219" s="301">
        <f t="shared" si="6"/>
        <v>0</v>
      </c>
      <c r="N219" s="25"/>
      <c r="O219" s="25"/>
      <c r="P219" s="25"/>
      <c r="Q219" s="25"/>
      <c r="R219" s="25"/>
      <c r="S219" s="25"/>
      <c r="T219" s="25"/>
      <c r="U219" s="25"/>
      <c r="V219" s="25"/>
    </row>
    <row r="220" spans="1:22" s="22" customFormat="1" ht="12.75">
      <c r="A220" s="581" t="s">
        <v>336</v>
      </c>
      <c r="B220" s="545"/>
      <c r="C220" s="23"/>
      <c r="D220" s="526" t="s">
        <v>95</v>
      </c>
      <c r="E220" s="527"/>
      <c r="F220" s="527"/>
      <c r="G220" s="527"/>
      <c r="H220" s="528"/>
      <c r="I220" s="329"/>
      <c r="J220" s="15" t="s">
        <v>181</v>
      </c>
      <c r="K220" s="24">
        <v>2000</v>
      </c>
      <c r="L220" s="301">
        <f t="shared" si="6"/>
        <v>0</v>
      </c>
      <c r="N220" s="25"/>
      <c r="O220" s="25"/>
      <c r="P220" s="25"/>
      <c r="Q220" s="25"/>
      <c r="R220" s="25"/>
      <c r="S220" s="25"/>
      <c r="T220" s="25"/>
      <c r="U220" s="25"/>
      <c r="V220" s="25"/>
    </row>
    <row r="221" spans="1:22" s="22" customFormat="1" ht="12.75">
      <c r="A221" s="605"/>
      <c r="B221" s="547"/>
      <c r="C221" s="23"/>
      <c r="D221" s="526" t="s">
        <v>96</v>
      </c>
      <c r="E221" s="527"/>
      <c r="F221" s="527"/>
      <c r="G221" s="527"/>
      <c r="H221" s="528"/>
      <c r="I221" s="329"/>
      <c r="J221" s="15" t="s">
        <v>181</v>
      </c>
      <c r="K221" s="24">
        <v>1500</v>
      </c>
      <c r="L221" s="301">
        <f t="shared" si="6"/>
        <v>0</v>
      </c>
      <c r="N221" s="25"/>
      <c r="O221" s="25"/>
      <c r="P221" s="25"/>
      <c r="Q221" s="25"/>
      <c r="R221" s="25"/>
      <c r="S221" s="25"/>
      <c r="T221" s="25"/>
      <c r="U221" s="25"/>
      <c r="V221" s="25"/>
    </row>
    <row r="222" spans="1:22" s="22" customFormat="1" ht="12.75">
      <c r="A222" s="542" t="s">
        <v>217</v>
      </c>
      <c r="B222" s="543"/>
      <c r="C222" s="23"/>
      <c r="D222" s="526" t="s">
        <v>97</v>
      </c>
      <c r="E222" s="527"/>
      <c r="F222" s="527"/>
      <c r="G222" s="527"/>
      <c r="H222" s="528"/>
      <c r="I222" s="329"/>
      <c r="J222" s="15" t="s">
        <v>165</v>
      </c>
      <c r="K222" s="24">
        <v>1500</v>
      </c>
      <c r="L222" s="301">
        <f t="shared" si="6"/>
        <v>0</v>
      </c>
      <c r="N222" s="25"/>
      <c r="O222" s="25"/>
      <c r="P222" s="25"/>
      <c r="Q222" s="25"/>
      <c r="R222" s="25"/>
      <c r="S222" s="25"/>
      <c r="T222" s="25"/>
      <c r="U222" s="25"/>
      <c r="V222" s="25"/>
    </row>
    <row r="223" spans="1:22" s="22" customFormat="1" ht="12.75">
      <c r="A223" s="581" t="s">
        <v>336</v>
      </c>
      <c r="B223" s="545"/>
      <c r="C223" s="23"/>
      <c r="D223" s="526" t="s">
        <v>9</v>
      </c>
      <c r="E223" s="527"/>
      <c r="F223" s="527"/>
      <c r="G223" s="527"/>
      <c r="H223" s="528"/>
      <c r="I223" s="329"/>
      <c r="J223" s="15" t="s">
        <v>165</v>
      </c>
      <c r="K223" s="24">
        <v>5000</v>
      </c>
      <c r="L223" s="301">
        <f t="shared" si="6"/>
        <v>0</v>
      </c>
      <c r="N223" s="25"/>
      <c r="O223" s="25"/>
      <c r="P223" s="25"/>
      <c r="Q223" s="25"/>
      <c r="R223" s="25"/>
      <c r="S223" s="25"/>
      <c r="T223" s="25"/>
      <c r="U223" s="25"/>
      <c r="V223" s="25"/>
    </row>
    <row r="224" spans="1:22" s="22" customFormat="1" ht="12.75">
      <c r="A224" s="581"/>
      <c r="B224" s="545"/>
      <c r="C224" s="23"/>
      <c r="D224" s="526" t="s">
        <v>10</v>
      </c>
      <c r="E224" s="527"/>
      <c r="F224" s="527"/>
      <c r="G224" s="527"/>
      <c r="H224" s="528"/>
      <c r="I224" s="329"/>
      <c r="J224" s="15" t="s">
        <v>165</v>
      </c>
      <c r="K224" s="24">
        <v>600</v>
      </c>
      <c r="L224" s="301">
        <f t="shared" si="6"/>
        <v>0</v>
      </c>
      <c r="N224" s="25"/>
      <c r="O224" s="25"/>
      <c r="P224" s="25"/>
      <c r="Q224" s="25"/>
      <c r="R224" s="25"/>
      <c r="S224" s="25"/>
      <c r="T224" s="25"/>
      <c r="U224" s="25"/>
      <c r="V224" s="25"/>
    </row>
    <row r="225" spans="1:22" s="22" customFormat="1" ht="12.75">
      <c r="A225" s="536"/>
      <c r="B225" s="537"/>
      <c r="C225" s="23"/>
      <c r="D225" s="526" t="s">
        <v>11</v>
      </c>
      <c r="E225" s="527"/>
      <c r="F225" s="527"/>
      <c r="G225" s="527"/>
      <c r="H225" s="528"/>
      <c r="I225" s="329">
        <v>1</v>
      </c>
      <c r="J225" s="15" t="s">
        <v>165</v>
      </c>
      <c r="K225" s="24">
        <v>750</v>
      </c>
      <c r="L225" s="301">
        <f t="shared" si="6"/>
        <v>750</v>
      </c>
      <c r="N225" s="25"/>
      <c r="O225" s="25"/>
      <c r="P225" s="25"/>
      <c r="Q225" s="25"/>
      <c r="R225" s="25"/>
      <c r="S225" s="25"/>
      <c r="T225" s="25"/>
      <c r="U225" s="25"/>
      <c r="V225" s="25"/>
    </row>
    <row r="226" spans="1:22" s="22" customFormat="1" ht="12.75">
      <c r="A226" s="536"/>
      <c r="B226" s="537"/>
      <c r="C226" s="23"/>
      <c r="D226" s="526" t="s">
        <v>12</v>
      </c>
      <c r="E226" s="527"/>
      <c r="F226" s="527"/>
      <c r="G226" s="527"/>
      <c r="H226" s="528"/>
      <c r="I226" s="329"/>
      <c r="J226" s="15" t="s">
        <v>165</v>
      </c>
      <c r="K226" s="24">
        <v>1500</v>
      </c>
      <c r="L226" s="301">
        <f t="shared" si="6"/>
        <v>0</v>
      </c>
      <c r="N226" s="25"/>
      <c r="O226" s="25"/>
      <c r="P226" s="25"/>
      <c r="Q226" s="25"/>
      <c r="R226" s="25"/>
      <c r="S226" s="25"/>
      <c r="T226" s="25"/>
      <c r="U226" s="25"/>
      <c r="V226" s="25"/>
    </row>
    <row r="227" spans="1:22" s="22" customFormat="1" ht="12.75">
      <c r="A227" s="536"/>
      <c r="B227" s="537"/>
      <c r="C227" s="23"/>
      <c r="D227" s="526" t="s">
        <v>345</v>
      </c>
      <c r="E227" s="527"/>
      <c r="F227" s="527"/>
      <c r="G227" s="527"/>
      <c r="H227" s="528"/>
      <c r="I227" s="329"/>
      <c r="J227" s="15" t="s">
        <v>165</v>
      </c>
      <c r="K227" s="24">
        <v>5000</v>
      </c>
      <c r="L227" s="301">
        <f t="shared" si="6"/>
        <v>0</v>
      </c>
      <c r="N227" s="25"/>
      <c r="O227" s="25"/>
      <c r="P227" s="25"/>
      <c r="Q227" s="25"/>
      <c r="R227" s="25"/>
      <c r="S227" s="25"/>
      <c r="T227" s="25"/>
      <c r="U227" s="25"/>
      <c r="V227" s="25"/>
    </row>
    <row r="228" spans="1:22" s="22" customFormat="1" ht="12.75">
      <c r="A228" s="540"/>
      <c r="B228" s="541"/>
      <c r="C228" s="23"/>
      <c r="D228" s="526" t="s">
        <v>13</v>
      </c>
      <c r="E228" s="527"/>
      <c r="F228" s="527"/>
      <c r="G228" s="527"/>
      <c r="H228" s="528"/>
      <c r="I228" s="329"/>
      <c r="J228" s="15" t="s">
        <v>165</v>
      </c>
      <c r="K228" s="24">
        <v>600</v>
      </c>
      <c r="L228" s="301">
        <f t="shared" si="6"/>
        <v>0</v>
      </c>
      <c r="N228" s="25"/>
      <c r="O228" s="25"/>
      <c r="P228" s="25"/>
      <c r="Q228" s="25"/>
      <c r="R228" s="25"/>
      <c r="S228" s="25"/>
      <c r="T228" s="25"/>
      <c r="U228" s="25"/>
      <c r="V228" s="25"/>
    </row>
    <row r="229" spans="1:22" s="22" customFormat="1" ht="12.75">
      <c r="A229" s="542" t="s">
        <v>431</v>
      </c>
      <c r="B229" s="543"/>
      <c r="C229" s="23"/>
      <c r="D229" s="402"/>
      <c r="E229" s="403"/>
      <c r="F229" s="403"/>
      <c r="G229" s="403"/>
      <c r="H229" s="404"/>
      <c r="I229" s="329"/>
      <c r="J229" s="15"/>
      <c r="K229" s="24"/>
      <c r="L229" s="301"/>
      <c r="N229" s="25"/>
      <c r="O229" s="25"/>
      <c r="P229" s="25"/>
      <c r="Q229" s="25"/>
      <c r="R229" s="25"/>
      <c r="S229" s="25"/>
      <c r="T229" s="25"/>
      <c r="U229" s="25"/>
      <c r="V229" s="25"/>
    </row>
    <row r="230" spans="1:22" s="22" customFormat="1" ht="14.1" customHeight="1">
      <c r="A230" s="606" t="s">
        <v>432</v>
      </c>
      <c r="B230" s="607"/>
      <c r="C230" s="23"/>
      <c r="D230" s="402"/>
      <c r="E230" s="403"/>
      <c r="F230" s="403"/>
      <c r="G230" s="403"/>
      <c r="H230" s="404"/>
      <c r="I230" s="329"/>
      <c r="J230" s="15"/>
      <c r="K230" s="24"/>
      <c r="L230" s="301"/>
      <c r="N230" s="25"/>
      <c r="O230" s="25"/>
      <c r="P230" s="25"/>
      <c r="Q230" s="25"/>
      <c r="R230" s="25"/>
      <c r="S230" s="25"/>
      <c r="T230" s="25"/>
      <c r="U230" s="25"/>
      <c r="V230" s="25"/>
    </row>
    <row r="231" spans="1:22" s="22" customFormat="1" ht="15" customHeight="1">
      <c r="A231" s="606"/>
      <c r="B231" s="607"/>
      <c r="C231" s="23"/>
      <c r="D231" s="402"/>
      <c r="E231" s="403"/>
      <c r="F231" s="403"/>
      <c r="G231" s="403"/>
      <c r="H231" s="404"/>
      <c r="I231" s="329"/>
      <c r="J231" s="15"/>
      <c r="K231" s="24"/>
      <c r="L231" s="301">
        <f>K231*I231</f>
        <v>0</v>
      </c>
      <c r="N231" s="25"/>
      <c r="O231" s="25"/>
      <c r="P231" s="25"/>
      <c r="Q231" s="25"/>
      <c r="R231" s="25"/>
      <c r="S231" s="25"/>
      <c r="T231" s="25"/>
      <c r="U231" s="25"/>
      <c r="V231" s="25"/>
    </row>
    <row r="232" spans="1:22" s="22" customFormat="1" ht="15" customHeight="1">
      <c r="A232" s="606"/>
      <c r="B232" s="607"/>
      <c r="C232" s="23"/>
      <c r="D232" s="402"/>
      <c r="E232" s="403"/>
      <c r="F232" s="403"/>
      <c r="G232" s="403"/>
      <c r="H232" s="404"/>
      <c r="I232" s="329"/>
      <c r="J232" s="15"/>
      <c r="K232" s="24"/>
      <c r="L232" s="301"/>
      <c r="N232" s="25"/>
      <c r="O232" s="25"/>
      <c r="P232" s="25"/>
      <c r="Q232" s="25"/>
      <c r="R232" s="25"/>
      <c r="S232" s="25"/>
      <c r="T232" s="25"/>
      <c r="U232" s="25"/>
      <c r="V232" s="25"/>
    </row>
    <row r="233" spans="1:22" s="22" customFormat="1" ht="12.75">
      <c r="A233" s="606"/>
      <c r="B233" s="607"/>
      <c r="C233" s="23"/>
      <c r="D233" s="526"/>
      <c r="E233" s="527"/>
      <c r="F233" s="527"/>
      <c r="G233" s="527"/>
      <c r="H233" s="528"/>
      <c r="I233" s="329"/>
      <c r="J233" s="15"/>
      <c r="K233" s="24"/>
      <c r="L233" s="301">
        <f t="shared" si="6"/>
        <v>0</v>
      </c>
      <c r="N233" s="25"/>
      <c r="O233" s="25"/>
      <c r="P233" s="25"/>
      <c r="Q233" s="25"/>
      <c r="R233" s="25"/>
      <c r="S233" s="25"/>
      <c r="T233" s="25"/>
      <c r="U233" s="25"/>
      <c r="V233" s="25"/>
    </row>
    <row r="234" spans="1:22" s="22" customFormat="1" ht="19.5" thickBot="1">
      <c r="A234" s="406"/>
      <c r="B234" s="407"/>
      <c r="C234" s="13"/>
      <c r="D234" s="45"/>
      <c r="E234" s="46"/>
      <c r="F234" s="46"/>
      <c r="G234" s="46"/>
      <c r="H234" s="46"/>
      <c r="I234" s="336"/>
      <c r="J234" s="47" t="s">
        <v>339</v>
      </c>
      <c r="K234" s="597">
        <f>SUM(L9:L42,L46:L78,L97:L144,L148:L185,L198:L213,L217:L233)</f>
        <v>48000</v>
      </c>
      <c r="L234" s="598"/>
      <c r="N234" s="25"/>
      <c r="O234" s="25"/>
      <c r="P234" s="25"/>
      <c r="Q234" s="25"/>
      <c r="R234" s="25"/>
      <c r="S234" s="25"/>
      <c r="T234" s="25"/>
      <c r="U234" s="25"/>
      <c r="V234" s="25"/>
    </row>
    <row r="235" spans="1:22" s="22" customFormat="1" ht="12.75">
      <c r="A235" s="599" t="s">
        <v>20</v>
      </c>
      <c r="B235" s="600"/>
      <c r="C235" s="23"/>
      <c r="D235" s="601" t="s">
        <v>351</v>
      </c>
      <c r="E235" s="601"/>
      <c r="F235" s="601"/>
      <c r="G235" s="601"/>
      <c r="H235" s="601"/>
      <c r="I235" s="329">
        <v>15</v>
      </c>
      <c r="J235" s="15" t="s">
        <v>228</v>
      </c>
      <c r="K235" s="338">
        <f>SUM(K234)</f>
        <v>48000</v>
      </c>
      <c r="L235" s="301">
        <f>IF(I235&gt;0,K235*(I235/100)," ")</f>
        <v>7200</v>
      </c>
      <c r="N235" s="25"/>
      <c r="O235" s="25"/>
      <c r="P235" s="25"/>
      <c r="Q235" s="25"/>
      <c r="R235" s="25"/>
      <c r="S235" s="25"/>
      <c r="T235" s="25"/>
      <c r="U235" s="25"/>
      <c r="V235" s="25"/>
    </row>
    <row r="236" spans="1:22" s="22" customFormat="1" ht="19.5" thickBot="1">
      <c r="A236" s="45"/>
      <c r="B236" s="45"/>
      <c r="C236" s="66"/>
      <c r="D236" s="78"/>
      <c r="E236" s="78"/>
      <c r="F236" s="78"/>
      <c r="G236" s="78"/>
      <c r="H236" s="78"/>
      <c r="I236" s="337"/>
      <c r="J236" s="47" t="s">
        <v>338</v>
      </c>
      <c r="K236" s="597">
        <f>SUM(K234,L235:L235)</f>
        <v>55200</v>
      </c>
      <c r="L236" s="598"/>
      <c r="N236" s="25"/>
      <c r="O236" s="25"/>
      <c r="P236" s="25"/>
      <c r="Q236" s="25"/>
      <c r="R236" s="25"/>
      <c r="S236" s="25"/>
      <c r="T236" s="25"/>
      <c r="U236" s="25"/>
      <c r="V236" s="25"/>
    </row>
    <row r="237" spans="1:22" s="3" customFormat="1" ht="21.75" thickBot="1">
      <c r="A237" s="48"/>
      <c r="B237" s="48"/>
      <c r="C237" s="538"/>
      <c r="D237" s="538"/>
      <c r="E237" s="538"/>
      <c r="F237" s="538"/>
      <c r="G237" s="538"/>
      <c r="H237" s="538"/>
      <c r="I237" s="538"/>
      <c r="J237" s="538"/>
      <c r="K237" s="48"/>
      <c r="L237" s="48"/>
      <c r="N237" s="17"/>
      <c r="O237" s="17"/>
      <c r="P237" s="17"/>
      <c r="Q237" s="17"/>
      <c r="R237" s="17"/>
      <c r="S237" s="17"/>
      <c r="T237" s="17"/>
      <c r="U237" s="17"/>
      <c r="V237" s="17"/>
    </row>
    <row r="238" spans="1:22" s="3" customFormat="1" ht="18" customHeight="1" thickBot="1">
      <c r="B238" s="485" t="s">
        <v>421</v>
      </c>
      <c r="C238" s="486"/>
      <c r="D238" s="486"/>
      <c r="E238" s="487"/>
      <c r="F238" s="310"/>
      <c r="G238" s="587" t="s">
        <v>338</v>
      </c>
      <c r="H238" s="588"/>
      <c r="I238" s="588"/>
      <c r="J238" s="588"/>
      <c r="K238" s="589"/>
      <c r="L238" s="17"/>
      <c r="N238" s="17"/>
      <c r="O238" s="17"/>
      <c r="P238" s="317"/>
      <c r="Q238" s="317"/>
      <c r="R238" s="317"/>
      <c r="S238" s="17"/>
      <c r="T238" s="17"/>
      <c r="U238" s="17"/>
      <c r="V238" s="17"/>
    </row>
    <row r="239" spans="1:22" s="3" customFormat="1" ht="21.95" customHeight="1" thickBot="1">
      <c r="B239" s="593" t="s">
        <v>317</v>
      </c>
      <c r="C239" s="594"/>
      <c r="D239" s="594"/>
      <c r="E239" s="318">
        <f>SUM(L9:L42,L46:L78)</f>
        <v>16250</v>
      </c>
      <c r="F239" s="310"/>
      <c r="G239" s="590">
        <f>SUM(E239:E242)</f>
        <v>55200</v>
      </c>
      <c r="H239" s="591"/>
      <c r="I239" s="591"/>
      <c r="J239" s="591"/>
      <c r="K239" s="592"/>
      <c r="L239" s="17"/>
      <c r="N239" s="17"/>
      <c r="O239" s="17"/>
      <c r="P239" s="17"/>
      <c r="Q239" s="17"/>
      <c r="R239" s="17"/>
      <c r="S239" s="17"/>
      <c r="T239" s="17"/>
      <c r="U239" s="17"/>
      <c r="V239" s="17"/>
    </row>
    <row r="240" spans="1:22" s="3" customFormat="1" ht="21.95" customHeight="1" thickBot="1">
      <c r="B240" s="602" t="s">
        <v>318</v>
      </c>
      <c r="C240" s="603"/>
      <c r="D240" s="603"/>
      <c r="E240" s="319">
        <f>SUM(L97:L144,L148:L185)</f>
        <v>27500</v>
      </c>
      <c r="F240" s="313"/>
      <c r="G240" s="604"/>
      <c r="H240" s="604"/>
      <c r="I240" s="604"/>
      <c r="J240" s="312"/>
      <c r="L240" s="17"/>
      <c r="N240" s="17"/>
      <c r="O240" s="17"/>
      <c r="P240" s="17"/>
      <c r="Q240" s="17"/>
      <c r="R240" s="17"/>
      <c r="S240" s="17"/>
      <c r="T240" s="17"/>
      <c r="U240" s="17"/>
      <c r="V240" s="17"/>
    </row>
    <row r="241" spans="1:22" s="3" customFormat="1" ht="21.95" customHeight="1">
      <c r="B241" s="585" t="s">
        <v>319</v>
      </c>
      <c r="C241" s="586"/>
      <c r="D241" s="586"/>
      <c r="E241" s="320">
        <f>SUM(L198:L213)</f>
        <v>2500</v>
      </c>
      <c r="F241" s="313"/>
      <c r="G241" s="587" t="s">
        <v>420</v>
      </c>
      <c r="H241" s="588"/>
      <c r="I241" s="588"/>
      <c r="J241" s="588"/>
      <c r="K241" s="589"/>
      <c r="L241" s="2"/>
      <c r="N241" s="17"/>
      <c r="O241" s="17"/>
      <c r="P241" s="17"/>
      <c r="Q241" s="17"/>
      <c r="R241" s="17"/>
      <c r="S241" s="17"/>
      <c r="T241" s="17"/>
      <c r="U241" s="17"/>
      <c r="V241" s="17"/>
    </row>
    <row r="242" spans="1:22" s="3" customFormat="1" ht="21.95" customHeight="1" thickBot="1">
      <c r="B242" s="595" t="s">
        <v>320</v>
      </c>
      <c r="C242" s="596"/>
      <c r="D242" s="596"/>
      <c r="E242" s="321">
        <f>SUM(L217:L233,L235)</f>
        <v>8950</v>
      </c>
      <c r="G242" s="590">
        <f>SUM('Deal Information'!C21)</f>
        <v>375000</v>
      </c>
      <c r="H242" s="591"/>
      <c r="I242" s="591"/>
      <c r="J242" s="591"/>
      <c r="K242" s="592"/>
      <c r="N242" s="17"/>
      <c r="O242" s="17"/>
      <c r="P242" s="314"/>
      <c r="Q242" s="314"/>
      <c r="R242" s="314"/>
      <c r="S242" s="17"/>
      <c r="T242" s="17"/>
      <c r="U242" s="17"/>
      <c r="V242" s="17"/>
    </row>
    <row r="243" spans="1:22" s="3" customFormat="1" ht="18" customHeight="1">
      <c r="I243" s="316"/>
      <c r="N243" s="17"/>
      <c r="O243" s="17"/>
      <c r="P243" s="311"/>
      <c r="Q243" s="315"/>
      <c r="R243" s="315"/>
      <c r="S243" s="17"/>
      <c r="T243" s="17"/>
      <c r="U243" s="17"/>
      <c r="V243" s="17"/>
    </row>
    <row r="244" spans="1:22">
      <c r="A244" s="584" t="s">
        <v>350</v>
      </c>
      <c r="B244" s="584"/>
      <c r="C244" s="584"/>
      <c r="D244" s="584"/>
      <c r="E244" s="584"/>
      <c r="F244" s="584"/>
      <c r="G244" s="584"/>
      <c r="H244" s="584"/>
      <c r="I244" s="584"/>
      <c r="J244" s="584"/>
      <c r="K244" s="584"/>
      <c r="L244" s="584"/>
    </row>
    <row r="245" spans="1:22">
      <c r="A245" s="584"/>
      <c r="B245" s="584"/>
      <c r="C245" s="584"/>
      <c r="D245" s="584"/>
      <c r="E245" s="584"/>
      <c r="F245" s="584"/>
      <c r="G245" s="584"/>
      <c r="H245" s="584"/>
      <c r="I245" s="584"/>
      <c r="J245" s="584"/>
      <c r="K245" s="584"/>
      <c r="L245" s="584"/>
    </row>
    <row r="246" spans="1:22">
      <c r="A246" s="2"/>
      <c r="B246" s="2"/>
      <c r="C246" s="2"/>
      <c r="D246" s="2"/>
      <c r="E246" s="2"/>
      <c r="F246" s="2"/>
      <c r="G246" s="2"/>
      <c r="H246" s="2"/>
      <c r="I246" s="322"/>
      <c r="J246" s="2"/>
      <c r="K246" s="2"/>
      <c r="L246" s="2"/>
    </row>
    <row r="247" spans="1:22">
      <c r="A247" s="3"/>
    </row>
    <row r="248" spans="1:22">
      <c r="A248" s="3"/>
    </row>
    <row r="249" spans="1:22">
      <c r="A249" s="2"/>
      <c r="B249" s="2"/>
      <c r="C249" s="2"/>
      <c r="D249" s="2"/>
      <c r="E249" s="2"/>
      <c r="F249" s="2"/>
      <c r="G249" s="2"/>
      <c r="H249" s="2"/>
      <c r="I249" s="322"/>
      <c r="J249" s="2"/>
      <c r="K249" s="2"/>
      <c r="L249" s="2"/>
    </row>
    <row r="250" spans="1:22">
      <c r="A250" s="2"/>
      <c r="B250" s="2"/>
      <c r="C250" s="2"/>
      <c r="D250" s="2"/>
      <c r="E250" s="2"/>
      <c r="F250" s="2"/>
      <c r="G250" s="2"/>
      <c r="H250" s="2"/>
      <c r="I250" s="322"/>
      <c r="J250" s="2"/>
      <c r="K250" s="2"/>
      <c r="L250" s="2"/>
    </row>
    <row r="251" spans="1:22">
      <c r="A251" s="2"/>
      <c r="B251" s="2"/>
      <c r="C251" s="2"/>
      <c r="D251" s="2"/>
      <c r="E251" s="2"/>
      <c r="F251" s="2"/>
      <c r="G251" s="2"/>
      <c r="H251" s="2"/>
      <c r="I251" s="322"/>
      <c r="J251" s="2"/>
      <c r="K251" s="2"/>
      <c r="L251" s="2"/>
    </row>
    <row r="252" spans="1:22">
      <c r="A252" s="2"/>
      <c r="B252" s="2"/>
      <c r="C252" s="2"/>
      <c r="D252" s="2"/>
      <c r="E252" s="2"/>
      <c r="F252" s="2"/>
      <c r="G252" s="2"/>
      <c r="H252" s="2"/>
      <c r="I252" s="322"/>
      <c r="J252" s="2"/>
      <c r="K252" s="2"/>
      <c r="L252" s="2"/>
    </row>
    <row r="253" spans="1:22">
      <c r="A253" s="2"/>
      <c r="B253" s="2"/>
      <c r="C253" s="2"/>
      <c r="D253" s="2"/>
      <c r="E253" s="2"/>
      <c r="F253" s="2"/>
      <c r="G253" s="2"/>
      <c r="H253" s="2"/>
      <c r="I253" s="322"/>
      <c r="J253" s="2"/>
      <c r="K253" s="2"/>
      <c r="L253" s="2"/>
    </row>
    <row r="254" spans="1:22">
      <c r="A254" s="2"/>
      <c r="B254" s="2"/>
      <c r="C254" s="2"/>
      <c r="D254" s="2"/>
      <c r="E254" s="2"/>
      <c r="F254" s="2"/>
      <c r="G254" s="2"/>
      <c r="H254" s="2"/>
      <c r="I254" s="322"/>
      <c r="J254" s="2"/>
      <c r="K254" s="2"/>
      <c r="L254" s="2"/>
    </row>
    <row r="255" spans="1:22">
      <c r="A255" s="2"/>
      <c r="B255" s="2"/>
      <c r="C255" s="2"/>
      <c r="D255" s="2"/>
      <c r="E255" s="2"/>
      <c r="F255" s="2"/>
      <c r="G255" s="2"/>
      <c r="H255" s="2"/>
      <c r="I255" s="322"/>
      <c r="J255" s="2"/>
      <c r="K255" s="2"/>
      <c r="L255" s="2"/>
    </row>
    <row r="256" spans="1:22">
      <c r="A256" s="2"/>
      <c r="B256" s="2"/>
      <c r="C256" s="2"/>
      <c r="D256" s="2"/>
      <c r="E256" s="2"/>
      <c r="F256" s="2"/>
      <c r="G256" s="2"/>
      <c r="H256" s="2"/>
      <c r="I256" s="322"/>
      <c r="J256" s="2"/>
      <c r="K256" s="2"/>
      <c r="L256" s="2"/>
    </row>
    <row r="257" spans="1:12">
      <c r="A257" s="2"/>
      <c r="B257" s="2"/>
      <c r="C257" s="2"/>
      <c r="D257" s="2"/>
      <c r="E257" s="2"/>
      <c r="F257" s="2"/>
      <c r="G257" s="2"/>
      <c r="H257" s="2"/>
      <c r="I257" s="322"/>
      <c r="J257" s="2"/>
      <c r="K257" s="2"/>
      <c r="L257" s="2"/>
    </row>
    <row r="258" spans="1:12">
      <c r="A258" s="2"/>
      <c r="B258" s="2"/>
      <c r="C258" s="2"/>
      <c r="D258" s="2"/>
      <c r="E258" s="2"/>
      <c r="F258" s="2"/>
      <c r="G258" s="2"/>
      <c r="H258" s="2"/>
      <c r="I258" s="322"/>
      <c r="J258" s="2"/>
      <c r="K258" s="2"/>
      <c r="L258" s="2"/>
    </row>
    <row r="259" spans="1:12">
      <c r="A259" s="2"/>
      <c r="B259" s="2"/>
      <c r="C259" s="2"/>
      <c r="D259" s="2"/>
      <c r="E259" s="2"/>
      <c r="F259" s="2"/>
      <c r="G259" s="2"/>
      <c r="H259" s="2"/>
      <c r="I259" s="322"/>
      <c r="J259" s="2"/>
      <c r="K259" s="2"/>
      <c r="L259" s="2"/>
    </row>
    <row r="260" spans="1:12">
      <c r="A260" s="2"/>
      <c r="B260" s="2"/>
      <c r="C260" s="2"/>
      <c r="D260" s="2"/>
      <c r="E260" s="2"/>
      <c r="F260" s="2"/>
      <c r="G260" s="2"/>
      <c r="H260" s="2"/>
      <c r="I260" s="322"/>
      <c r="J260" s="2"/>
      <c r="K260" s="2"/>
      <c r="L260" s="2"/>
    </row>
    <row r="261" spans="1:12">
      <c r="A261" s="2"/>
      <c r="B261" s="2"/>
      <c r="C261" s="2"/>
      <c r="D261" s="2"/>
      <c r="E261" s="2"/>
      <c r="F261" s="2"/>
      <c r="G261" s="2"/>
      <c r="H261" s="2"/>
      <c r="I261" s="322"/>
      <c r="J261" s="2"/>
      <c r="K261" s="2"/>
      <c r="L261" s="2"/>
    </row>
    <row r="262" spans="1:12">
      <c r="A262" s="2"/>
      <c r="B262" s="2"/>
      <c r="C262" s="2"/>
      <c r="D262" s="2"/>
      <c r="E262" s="2"/>
      <c r="F262" s="2"/>
      <c r="G262" s="2"/>
      <c r="H262" s="2"/>
      <c r="I262" s="322"/>
      <c r="J262" s="2"/>
      <c r="K262" s="2"/>
      <c r="L262" s="2"/>
    </row>
    <row r="263" spans="1:12">
      <c r="A263" s="2"/>
      <c r="B263" s="2"/>
      <c r="C263" s="2"/>
      <c r="D263" s="2"/>
      <c r="E263" s="2"/>
      <c r="F263" s="2"/>
      <c r="G263" s="2"/>
      <c r="H263" s="2"/>
      <c r="I263" s="322"/>
      <c r="J263" s="2"/>
      <c r="K263" s="2"/>
      <c r="L263" s="2"/>
    </row>
    <row r="264" spans="1:12">
      <c r="A264" s="2"/>
      <c r="B264" s="2"/>
      <c r="C264" s="2"/>
      <c r="D264" s="2"/>
      <c r="E264" s="2"/>
      <c r="F264" s="2"/>
      <c r="G264" s="2"/>
      <c r="H264" s="2"/>
      <c r="I264" s="322"/>
      <c r="J264" s="2"/>
      <c r="K264" s="2"/>
      <c r="L264" s="2"/>
    </row>
    <row r="265" spans="1:12">
      <c r="A265" s="2"/>
      <c r="B265" s="2"/>
      <c r="C265" s="2"/>
      <c r="D265" s="2"/>
      <c r="E265" s="2"/>
      <c r="F265" s="2"/>
      <c r="G265" s="2"/>
      <c r="H265" s="2"/>
      <c r="I265" s="322"/>
      <c r="J265" s="2"/>
      <c r="K265" s="2"/>
      <c r="L265" s="2"/>
    </row>
    <row r="266" spans="1:12">
      <c r="A266" s="2"/>
      <c r="B266" s="2"/>
      <c r="C266" s="2"/>
      <c r="D266" s="2"/>
      <c r="E266" s="2"/>
      <c r="F266" s="2"/>
      <c r="G266" s="2"/>
      <c r="H266" s="2"/>
      <c r="I266" s="322"/>
      <c r="J266" s="2"/>
      <c r="K266" s="2"/>
      <c r="L266" s="2"/>
    </row>
    <row r="267" spans="1:12">
      <c r="A267" s="2"/>
      <c r="B267" s="2"/>
      <c r="C267" s="2"/>
      <c r="D267" s="2"/>
      <c r="E267" s="2"/>
      <c r="F267" s="2"/>
      <c r="G267" s="2"/>
      <c r="H267" s="2"/>
      <c r="I267" s="322"/>
      <c r="J267" s="2"/>
      <c r="K267" s="2"/>
      <c r="L267" s="2"/>
    </row>
    <row r="268" spans="1:12">
      <c r="A268" s="2"/>
      <c r="B268" s="2"/>
      <c r="C268" s="2"/>
      <c r="D268" s="2"/>
      <c r="E268" s="2"/>
      <c r="F268" s="2"/>
      <c r="G268" s="2"/>
      <c r="H268" s="2"/>
      <c r="I268" s="322"/>
      <c r="J268" s="2"/>
      <c r="K268" s="2"/>
      <c r="L268" s="2"/>
    </row>
    <row r="269" spans="1:12">
      <c r="A269" s="2"/>
      <c r="B269" s="2"/>
      <c r="C269" s="2"/>
      <c r="D269" s="2"/>
      <c r="E269" s="2"/>
      <c r="F269" s="2"/>
      <c r="G269" s="2"/>
      <c r="H269" s="2"/>
      <c r="I269" s="322"/>
      <c r="J269" s="2"/>
      <c r="K269" s="2"/>
      <c r="L269" s="2"/>
    </row>
    <row r="270" spans="1:12">
      <c r="A270" s="2"/>
      <c r="B270" s="2"/>
      <c r="C270" s="2"/>
      <c r="D270" s="2"/>
      <c r="E270" s="2"/>
      <c r="F270" s="2"/>
      <c r="G270" s="2"/>
      <c r="H270" s="2"/>
      <c r="I270" s="322"/>
      <c r="J270" s="2"/>
      <c r="K270" s="2"/>
      <c r="L270" s="2"/>
    </row>
    <row r="271" spans="1:12">
      <c r="A271" s="2"/>
      <c r="B271" s="2"/>
      <c r="C271" s="2"/>
      <c r="D271" s="2"/>
      <c r="E271" s="2"/>
      <c r="F271" s="2"/>
      <c r="G271" s="2"/>
      <c r="H271" s="2"/>
      <c r="I271" s="322"/>
      <c r="J271" s="2"/>
      <c r="K271" s="2"/>
      <c r="L271" s="2"/>
    </row>
    <row r="272" spans="1:12">
      <c r="A272" s="2"/>
      <c r="B272" s="2"/>
      <c r="C272" s="2"/>
      <c r="D272" s="2"/>
      <c r="E272" s="2"/>
      <c r="F272" s="2"/>
      <c r="G272" s="2"/>
      <c r="H272" s="2"/>
      <c r="I272" s="322"/>
      <c r="J272" s="2"/>
      <c r="K272" s="2"/>
      <c r="L272" s="2"/>
    </row>
    <row r="273" spans="1:12">
      <c r="A273" s="2"/>
      <c r="B273" s="2"/>
      <c r="C273" s="2"/>
      <c r="D273" s="2"/>
      <c r="E273" s="2"/>
      <c r="F273" s="2"/>
      <c r="G273" s="2"/>
      <c r="H273" s="2"/>
      <c r="I273" s="322"/>
      <c r="J273" s="2"/>
      <c r="K273" s="2"/>
      <c r="L273" s="2"/>
    </row>
    <row r="274" spans="1:12">
      <c r="A274" s="2"/>
      <c r="B274" s="2"/>
      <c r="C274" s="2"/>
      <c r="D274" s="2"/>
      <c r="E274" s="2"/>
      <c r="F274" s="2"/>
      <c r="G274" s="2"/>
      <c r="H274" s="2"/>
      <c r="I274" s="322"/>
      <c r="J274" s="2"/>
      <c r="K274" s="2"/>
      <c r="L274" s="2"/>
    </row>
    <row r="275" spans="1:12">
      <c r="A275" s="2"/>
      <c r="B275" s="2"/>
      <c r="C275" s="2"/>
      <c r="D275" s="2"/>
      <c r="E275" s="2"/>
      <c r="F275" s="2"/>
      <c r="G275" s="2"/>
      <c r="H275" s="2"/>
      <c r="I275" s="322"/>
      <c r="J275" s="2"/>
      <c r="K275" s="2"/>
      <c r="L275" s="2"/>
    </row>
    <row r="276" spans="1:12">
      <c r="A276" s="2"/>
      <c r="B276" s="2"/>
      <c r="C276" s="2"/>
      <c r="D276" s="2"/>
      <c r="E276" s="2"/>
      <c r="F276" s="2"/>
      <c r="G276" s="2"/>
      <c r="H276" s="2"/>
      <c r="I276" s="322"/>
      <c r="J276" s="2"/>
      <c r="K276" s="2"/>
      <c r="L276" s="2"/>
    </row>
    <row r="277" spans="1:12">
      <c r="A277" s="2"/>
      <c r="B277" s="2"/>
      <c r="C277" s="2"/>
      <c r="D277" s="2"/>
      <c r="E277" s="2"/>
      <c r="F277" s="2"/>
      <c r="G277" s="2"/>
      <c r="H277" s="2"/>
      <c r="I277" s="322"/>
      <c r="J277" s="2"/>
      <c r="K277" s="2"/>
      <c r="L277" s="2"/>
    </row>
    <row r="278" spans="1:12">
      <c r="A278" s="2"/>
      <c r="B278" s="2"/>
      <c r="C278" s="2"/>
      <c r="D278" s="2"/>
      <c r="E278" s="2"/>
      <c r="F278" s="2"/>
      <c r="G278" s="2"/>
      <c r="H278" s="2"/>
      <c r="I278" s="322"/>
      <c r="J278" s="2"/>
      <c r="K278" s="2"/>
      <c r="L278" s="2"/>
    </row>
    <row r="279" spans="1:12">
      <c r="A279" s="2"/>
      <c r="B279" s="2"/>
      <c r="C279" s="2"/>
      <c r="D279" s="2"/>
      <c r="E279" s="2"/>
      <c r="F279" s="2"/>
      <c r="G279" s="2"/>
      <c r="H279" s="2"/>
      <c r="I279" s="322"/>
      <c r="J279" s="2"/>
      <c r="K279" s="2"/>
      <c r="L279" s="2"/>
    </row>
    <row r="280" spans="1:12">
      <c r="A280" s="2"/>
      <c r="B280" s="2"/>
      <c r="C280" s="2"/>
      <c r="D280" s="2"/>
      <c r="E280" s="2"/>
      <c r="F280" s="2"/>
      <c r="G280" s="2"/>
      <c r="H280" s="2"/>
      <c r="I280" s="322"/>
      <c r="J280" s="2"/>
      <c r="K280" s="2"/>
      <c r="L280" s="2"/>
    </row>
    <row r="281" spans="1:12">
      <c r="A281" s="2"/>
      <c r="B281" s="2"/>
      <c r="C281" s="2"/>
      <c r="D281" s="2"/>
      <c r="E281" s="2"/>
      <c r="F281" s="2"/>
      <c r="G281" s="2"/>
      <c r="H281" s="2"/>
      <c r="I281" s="322"/>
      <c r="J281" s="2"/>
      <c r="K281" s="2"/>
      <c r="L281" s="2"/>
    </row>
    <row r="282" spans="1:12">
      <c r="A282" s="2"/>
      <c r="B282" s="2"/>
      <c r="C282" s="2"/>
      <c r="D282" s="2"/>
      <c r="E282" s="2"/>
      <c r="F282" s="2"/>
      <c r="G282" s="2"/>
      <c r="H282" s="2"/>
      <c r="I282" s="322"/>
      <c r="J282" s="2"/>
      <c r="K282" s="2"/>
      <c r="L282" s="2"/>
    </row>
    <row r="283" spans="1:12">
      <c r="A283" s="2"/>
      <c r="B283" s="2"/>
      <c r="C283" s="2"/>
      <c r="D283" s="2"/>
      <c r="E283" s="2"/>
      <c r="F283" s="2"/>
      <c r="G283" s="2"/>
      <c r="H283" s="2"/>
      <c r="I283" s="322"/>
      <c r="J283" s="2"/>
      <c r="K283" s="2"/>
      <c r="L283" s="2"/>
    </row>
    <row r="284" spans="1:12">
      <c r="A284" s="2"/>
      <c r="B284" s="2"/>
      <c r="C284" s="2"/>
      <c r="D284" s="2"/>
      <c r="E284" s="2"/>
      <c r="F284" s="2"/>
      <c r="G284" s="2"/>
      <c r="H284" s="2"/>
      <c r="I284" s="322"/>
      <c r="J284" s="2"/>
      <c r="K284" s="2"/>
      <c r="L284" s="2"/>
    </row>
    <row r="285" spans="1:12">
      <c r="A285" s="2"/>
      <c r="B285" s="2"/>
      <c r="C285" s="2"/>
      <c r="D285" s="2"/>
      <c r="E285" s="2"/>
      <c r="F285" s="2"/>
      <c r="G285" s="2"/>
      <c r="H285" s="2"/>
      <c r="I285" s="322"/>
      <c r="J285" s="2"/>
      <c r="K285" s="2"/>
      <c r="L285" s="2"/>
    </row>
    <row r="286" spans="1:12">
      <c r="A286" s="2"/>
      <c r="B286" s="2"/>
      <c r="C286" s="2"/>
      <c r="D286" s="2"/>
      <c r="E286" s="2"/>
      <c r="F286" s="2"/>
      <c r="G286" s="2"/>
      <c r="H286" s="2"/>
      <c r="I286" s="322"/>
      <c r="J286" s="2"/>
      <c r="K286" s="2"/>
      <c r="L286" s="2"/>
    </row>
    <row r="287" spans="1:12">
      <c r="A287" s="2"/>
      <c r="B287" s="2"/>
      <c r="C287" s="2"/>
      <c r="D287" s="2"/>
      <c r="E287" s="2"/>
      <c r="F287" s="2"/>
      <c r="G287" s="2"/>
      <c r="H287" s="2"/>
      <c r="I287" s="322"/>
      <c r="J287" s="2"/>
      <c r="K287" s="2"/>
      <c r="L287" s="2"/>
    </row>
    <row r="288" spans="1:12">
      <c r="A288" s="2"/>
      <c r="B288" s="2"/>
      <c r="C288" s="2"/>
      <c r="D288" s="2"/>
      <c r="E288" s="2"/>
      <c r="F288" s="2"/>
      <c r="G288" s="2"/>
      <c r="H288" s="2"/>
      <c r="I288" s="322"/>
      <c r="J288" s="2"/>
      <c r="K288" s="2"/>
      <c r="L288" s="2"/>
    </row>
  </sheetData>
  <mergeCells count="377">
    <mergeCell ref="G240:I240"/>
    <mergeCell ref="A220:B221"/>
    <mergeCell ref="D220:H220"/>
    <mergeCell ref="D221:H221"/>
    <mergeCell ref="A222:B222"/>
    <mergeCell ref="D222:H222"/>
    <mergeCell ref="A223:B224"/>
    <mergeCell ref="D223:H223"/>
    <mergeCell ref="D224:H224"/>
    <mergeCell ref="A229:B229"/>
    <mergeCell ref="A230:B233"/>
    <mergeCell ref="A244:L245"/>
    <mergeCell ref="A228:B228"/>
    <mergeCell ref="D228:H228"/>
    <mergeCell ref="D233:H233"/>
    <mergeCell ref="A225:B225"/>
    <mergeCell ref="D225:H225"/>
    <mergeCell ref="A226:B226"/>
    <mergeCell ref="D226:H226"/>
    <mergeCell ref="A227:B227"/>
    <mergeCell ref="D227:H227"/>
    <mergeCell ref="B241:D241"/>
    <mergeCell ref="G238:K238"/>
    <mergeCell ref="G239:K239"/>
    <mergeCell ref="G241:K241"/>
    <mergeCell ref="G242:K242"/>
    <mergeCell ref="B238:E238"/>
    <mergeCell ref="B239:D239"/>
    <mergeCell ref="B242:D242"/>
    <mergeCell ref="K236:L236"/>
    <mergeCell ref="C237:J237"/>
    <mergeCell ref="K234:L234"/>
    <mergeCell ref="A235:B235"/>
    <mergeCell ref="D235:H235"/>
    <mergeCell ref="B240:D240"/>
    <mergeCell ref="A217:B217"/>
    <mergeCell ref="D217:H217"/>
    <mergeCell ref="A218:B218"/>
    <mergeCell ref="D218:H218"/>
    <mergeCell ref="A219:B219"/>
    <mergeCell ref="D219:H219"/>
    <mergeCell ref="A212:B212"/>
    <mergeCell ref="D212:H212"/>
    <mergeCell ref="A213:B213"/>
    <mergeCell ref="D213:H213"/>
    <mergeCell ref="A215:L215"/>
    <mergeCell ref="A216:B216"/>
    <mergeCell ref="D216:H216"/>
    <mergeCell ref="A209:B209"/>
    <mergeCell ref="D209:H209"/>
    <mergeCell ref="A210:B210"/>
    <mergeCell ref="D210:H210"/>
    <mergeCell ref="A211:B211"/>
    <mergeCell ref="D211:H211"/>
    <mergeCell ref="A206:B206"/>
    <mergeCell ref="D206:H206"/>
    <mergeCell ref="A207:B207"/>
    <mergeCell ref="D207:H207"/>
    <mergeCell ref="A208:B208"/>
    <mergeCell ref="D208:H208"/>
    <mergeCell ref="A203:B203"/>
    <mergeCell ref="D203:H203"/>
    <mergeCell ref="A204:B204"/>
    <mergeCell ref="D204:H204"/>
    <mergeCell ref="A205:B205"/>
    <mergeCell ref="D205:H205"/>
    <mergeCell ref="A200:B200"/>
    <mergeCell ref="D200:H200"/>
    <mergeCell ref="A201:B201"/>
    <mergeCell ref="D201:H201"/>
    <mergeCell ref="A202:B202"/>
    <mergeCell ref="D202:H202"/>
    <mergeCell ref="A197:B197"/>
    <mergeCell ref="D197:H197"/>
    <mergeCell ref="A198:B198"/>
    <mergeCell ref="D198:H198"/>
    <mergeCell ref="A199:B199"/>
    <mergeCell ref="D199:H199"/>
    <mergeCell ref="A189:L189"/>
    <mergeCell ref="A190:L190"/>
    <mergeCell ref="A191:L191"/>
    <mergeCell ref="A192:L192"/>
    <mergeCell ref="A193:L193"/>
    <mergeCell ref="A196:L196"/>
    <mergeCell ref="A195:L195"/>
    <mergeCell ref="A184:B184"/>
    <mergeCell ref="D184:H184"/>
    <mergeCell ref="A185:B185"/>
    <mergeCell ref="D185:H185"/>
    <mergeCell ref="A187:L187"/>
    <mergeCell ref="A188:L188"/>
    <mergeCell ref="A181:B181"/>
    <mergeCell ref="D181:H181"/>
    <mergeCell ref="A182:B182"/>
    <mergeCell ref="D182:H182"/>
    <mergeCell ref="A183:B183"/>
    <mergeCell ref="D183:H183"/>
    <mergeCell ref="A177:B177"/>
    <mergeCell ref="D177:H177"/>
    <mergeCell ref="A178:B179"/>
    <mergeCell ref="D178:H178"/>
    <mergeCell ref="D179:H179"/>
    <mergeCell ref="A180:B180"/>
    <mergeCell ref="D180:H180"/>
    <mergeCell ref="A174:B174"/>
    <mergeCell ref="D174:H174"/>
    <mergeCell ref="A175:B175"/>
    <mergeCell ref="D175:H175"/>
    <mergeCell ref="A176:B176"/>
    <mergeCell ref="D176:H176"/>
    <mergeCell ref="A171:B171"/>
    <mergeCell ref="D171:H171"/>
    <mergeCell ref="A172:B172"/>
    <mergeCell ref="D172:H172"/>
    <mergeCell ref="A173:B173"/>
    <mergeCell ref="D173:H173"/>
    <mergeCell ref="A168:B168"/>
    <mergeCell ref="D168:H168"/>
    <mergeCell ref="A169:B169"/>
    <mergeCell ref="D169:H169"/>
    <mergeCell ref="A170:B170"/>
    <mergeCell ref="D170:H170"/>
    <mergeCell ref="A165:B165"/>
    <mergeCell ref="D165:H165"/>
    <mergeCell ref="A166:B166"/>
    <mergeCell ref="D166:H166"/>
    <mergeCell ref="A167:B167"/>
    <mergeCell ref="D167:H167"/>
    <mergeCell ref="A162:B162"/>
    <mergeCell ref="D162:H162"/>
    <mergeCell ref="A163:B163"/>
    <mergeCell ref="D163:H163"/>
    <mergeCell ref="A164:B164"/>
    <mergeCell ref="D164:H164"/>
    <mergeCell ref="A158:B158"/>
    <mergeCell ref="D158:H158"/>
    <mergeCell ref="A160:B160"/>
    <mergeCell ref="D160:H160"/>
    <mergeCell ref="A161:B161"/>
    <mergeCell ref="D161:H161"/>
    <mergeCell ref="A155:B155"/>
    <mergeCell ref="D155:H155"/>
    <mergeCell ref="A156:B156"/>
    <mergeCell ref="D156:H156"/>
    <mergeCell ref="A157:B157"/>
    <mergeCell ref="D157:H157"/>
    <mergeCell ref="D159:H159"/>
    <mergeCell ref="A152:B152"/>
    <mergeCell ref="D152:H152"/>
    <mergeCell ref="A153:B153"/>
    <mergeCell ref="D153:H153"/>
    <mergeCell ref="A154:B154"/>
    <mergeCell ref="D154:H154"/>
    <mergeCell ref="A148:B148"/>
    <mergeCell ref="D148:H148"/>
    <mergeCell ref="A150:B150"/>
    <mergeCell ref="D150:H150"/>
    <mergeCell ref="A151:B151"/>
    <mergeCell ref="D151:H151"/>
    <mergeCell ref="A143:B143"/>
    <mergeCell ref="D143:H143"/>
    <mergeCell ref="A144:B144"/>
    <mergeCell ref="D144:H144"/>
    <mergeCell ref="A146:L146"/>
    <mergeCell ref="A147:B147"/>
    <mergeCell ref="D147:H147"/>
    <mergeCell ref="A140:B140"/>
    <mergeCell ref="D140:H140"/>
    <mergeCell ref="A141:B141"/>
    <mergeCell ref="D141:H141"/>
    <mergeCell ref="A142:B142"/>
    <mergeCell ref="D142:H142"/>
    <mergeCell ref="A145:L145"/>
    <mergeCell ref="A137:B137"/>
    <mergeCell ref="D137:H137"/>
    <mergeCell ref="A138:B138"/>
    <mergeCell ref="D138:H138"/>
    <mergeCell ref="A139:B139"/>
    <mergeCell ref="D139:H139"/>
    <mergeCell ref="A134:B134"/>
    <mergeCell ref="D134:H134"/>
    <mergeCell ref="A135:B135"/>
    <mergeCell ref="D135:H135"/>
    <mergeCell ref="A136:B136"/>
    <mergeCell ref="D136:H136"/>
    <mergeCell ref="A129:B129"/>
    <mergeCell ref="D129:H129"/>
    <mergeCell ref="A130:B130"/>
    <mergeCell ref="D130:H130"/>
    <mergeCell ref="A131:B133"/>
    <mergeCell ref="D131:H131"/>
    <mergeCell ref="D132:H132"/>
    <mergeCell ref="A126:B126"/>
    <mergeCell ref="D126:H126"/>
    <mergeCell ref="A127:B127"/>
    <mergeCell ref="D127:H127"/>
    <mergeCell ref="A128:B128"/>
    <mergeCell ref="D128:H128"/>
    <mergeCell ref="A123:B123"/>
    <mergeCell ref="D123:H123"/>
    <mergeCell ref="A124:B124"/>
    <mergeCell ref="D124:H124"/>
    <mergeCell ref="A125:B125"/>
    <mergeCell ref="D125:H125"/>
    <mergeCell ref="A120:B120"/>
    <mergeCell ref="D120:H120"/>
    <mergeCell ref="A121:B121"/>
    <mergeCell ref="D121:H121"/>
    <mergeCell ref="A122:B122"/>
    <mergeCell ref="D122:H122"/>
    <mergeCell ref="A116:B116"/>
    <mergeCell ref="D116:H116"/>
    <mergeCell ref="A117:B119"/>
    <mergeCell ref="D117:H117"/>
    <mergeCell ref="D118:H118"/>
    <mergeCell ref="D119:H119"/>
    <mergeCell ref="A110:B110"/>
    <mergeCell ref="D110:H110"/>
    <mergeCell ref="A111:B111"/>
    <mergeCell ref="D111:H111"/>
    <mergeCell ref="A112:B115"/>
    <mergeCell ref="D112:H112"/>
    <mergeCell ref="D113:H113"/>
    <mergeCell ref="D114:H114"/>
    <mergeCell ref="D115:H115"/>
    <mergeCell ref="A107:B107"/>
    <mergeCell ref="D107:H107"/>
    <mergeCell ref="A108:B108"/>
    <mergeCell ref="D108:H108"/>
    <mergeCell ref="A109:B109"/>
    <mergeCell ref="D109:H109"/>
    <mergeCell ref="A104:B104"/>
    <mergeCell ref="D104:H104"/>
    <mergeCell ref="A105:B105"/>
    <mergeCell ref="D105:H105"/>
    <mergeCell ref="A106:B106"/>
    <mergeCell ref="D106:H106"/>
    <mergeCell ref="A101:B101"/>
    <mergeCell ref="D101:H101"/>
    <mergeCell ref="A102:B102"/>
    <mergeCell ref="D102:H102"/>
    <mergeCell ref="A103:B103"/>
    <mergeCell ref="D103:H103"/>
    <mergeCell ref="A98:B98"/>
    <mergeCell ref="D98:H98"/>
    <mergeCell ref="A99:B99"/>
    <mergeCell ref="D99:H99"/>
    <mergeCell ref="A100:B100"/>
    <mergeCell ref="D100:H100"/>
    <mergeCell ref="A89:L89"/>
    <mergeCell ref="A95:L95"/>
    <mergeCell ref="A96:B96"/>
    <mergeCell ref="D96:H96"/>
    <mergeCell ref="A97:B97"/>
    <mergeCell ref="D97:H97"/>
    <mergeCell ref="A83:L83"/>
    <mergeCell ref="A84:L84"/>
    <mergeCell ref="A85:L85"/>
    <mergeCell ref="A86:L86"/>
    <mergeCell ref="A87:L87"/>
    <mergeCell ref="A88:L88"/>
    <mergeCell ref="A94:L94"/>
    <mergeCell ref="A77:B78"/>
    <mergeCell ref="D77:H77"/>
    <mergeCell ref="D78:H78"/>
    <mergeCell ref="A80:L80"/>
    <mergeCell ref="A81:L81"/>
    <mergeCell ref="A82:L82"/>
    <mergeCell ref="A74:B74"/>
    <mergeCell ref="D74:H74"/>
    <mergeCell ref="A75:B75"/>
    <mergeCell ref="D75:H75"/>
    <mergeCell ref="A76:B76"/>
    <mergeCell ref="D76:H76"/>
    <mergeCell ref="A71:B71"/>
    <mergeCell ref="D71:H71"/>
    <mergeCell ref="A72:B72"/>
    <mergeCell ref="D72:H72"/>
    <mergeCell ref="A73:B73"/>
    <mergeCell ref="D73:H73"/>
    <mergeCell ref="A68:B68"/>
    <mergeCell ref="D68:H68"/>
    <mergeCell ref="A69:B69"/>
    <mergeCell ref="D69:H69"/>
    <mergeCell ref="A70:B70"/>
    <mergeCell ref="D70:H70"/>
    <mergeCell ref="A65:B65"/>
    <mergeCell ref="D65:H65"/>
    <mergeCell ref="A66:B66"/>
    <mergeCell ref="D66:H66"/>
    <mergeCell ref="A67:B67"/>
    <mergeCell ref="D67:H67"/>
    <mergeCell ref="A62:B62"/>
    <mergeCell ref="D62:H62"/>
    <mergeCell ref="A63:B63"/>
    <mergeCell ref="D63:H63"/>
    <mergeCell ref="A64:B64"/>
    <mergeCell ref="D64:H64"/>
    <mergeCell ref="A59:B59"/>
    <mergeCell ref="D59:H59"/>
    <mergeCell ref="A60:B60"/>
    <mergeCell ref="D60:H60"/>
    <mergeCell ref="A61:B61"/>
    <mergeCell ref="D61:H61"/>
    <mergeCell ref="A56:B56"/>
    <mergeCell ref="D56:H56"/>
    <mergeCell ref="A57:B57"/>
    <mergeCell ref="D57:H57"/>
    <mergeCell ref="A58:B58"/>
    <mergeCell ref="D58:H58"/>
    <mergeCell ref="A53:B53"/>
    <mergeCell ref="D53:H53"/>
    <mergeCell ref="A54:B54"/>
    <mergeCell ref="D54:H54"/>
    <mergeCell ref="A55:B55"/>
    <mergeCell ref="D55:H55"/>
    <mergeCell ref="A50:B50"/>
    <mergeCell ref="D50:H50"/>
    <mergeCell ref="A51:B51"/>
    <mergeCell ref="D51:H51"/>
    <mergeCell ref="A52:B52"/>
    <mergeCell ref="D52:H52"/>
    <mergeCell ref="A47:B47"/>
    <mergeCell ref="D47:H47"/>
    <mergeCell ref="A48:B48"/>
    <mergeCell ref="D48:H48"/>
    <mergeCell ref="A49:B49"/>
    <mergeCell ref="D49:H49"/>
    <mergeCell ref="D42:H42"/>
    <mergeCell ref="A44:L44"/>
    <mergeCell ref="A45:B45"/>
    <mergeCell ref="D45:H45"/>
    <mergeCell ref="A46:B46"/>
    <mergeCell ref="D46:H46"/>
    <mergeCell ref="A43:L43"/>
    <mergeCell ref="D36:H36"/>
    <mergeCell ref="D37:H37"/>
    <mergeCell ref="D38:H38"/>
    <mergeCell ref="D39:H39"/>
    <mergeCell ref="D40:H40"/>
    <mergeCell ref="D41:H41"/>
    <mergeCell ref="D30:H30"/>
    <mergeCell ref="D31:H31"/>
    <mergeCell ref="D32:H32"/>
    <mergeCell ref="D33:H33"/>
    <mergeCell ref="D34:H34"/>
    <mergeCell ref="D35:H35"/>
    <mergeCell ref="D24:H24"/>
    <mergeCell ref="D25:H25"/>
    <mergeCell ref="D26:H26"/>
    <mergeCell ref="D27:H27"/>
    <mergeCell ref="D28:H28"/>
    <mergeCell ref="D29:H29"/>
    <mergeCell ref="D18:H18"/>
    <mergeCell ref="D19:H19"/>
    <mergeCell ref="D20:H20"/>
    <mergeCell ref="D21:H21"/>
    <mergeCell ref="D22:H22"/>
    <mergeCell ref="D23:H23"/>
    <mergeCell ref="D15:H15"/>
    <mergeCell ref="D16:H16"/>
    <mergeCell ref="D17:H17"/>
    <mergeCell ref="A8:B8"/>
    <mergeCell ref="D8:H8"/>
    <mergeCell ref="D9:H9"/>
    <mergeCell ref="A10:B11"/>
    <mergeCell ref="D10:H10"/>
    <mergeCell ref="D11:H11"/>
    <mergeCell ref="B2:F2"/>
    <mergeCell ref="H2:J2"/>
    <mergeCell ref="B3:C3"/>
    <mergeCell ref="K3:L3"/>
    <mergeCell ref="A4:L4"/>
    <mergeCell ref="A7:L7"/>
    <mergeCell ref="D12:H12"/>
    <mergeCell ref="D13:H13"/>
    <mergeCell ref="D14:H14"/>
  </mergeCells>
  <phoneticPr fontId="4" type="noConversion"/>
  <dataValidations count="1">
    <dataValidation type="list" allowBlank="1" showInputMessage="1" showErrorMessage="1" sqref="O150">
      <formula1>$AG$2:$AG$3</formula1>
    </dataValidation>
  </dataValidations>
  <printOptions horizontalCentered="1"/>
  <pageMargins left="0" right="0" top="0.25" bottom="0.25" header="0" footer="0"/>
  <pageSetup fitToHeight="5" orientation="portrait" horizontalDpi="4294967292" verticalDpi="4294967292"/>
  <headerFooter>
    <oddFooter>&amp;L&amp;"Calibri,Regular"&amp;8&amp;K000000ea = each | lf = linear feet | ls = lump sum | sf = square feet | psi = property squad feet | sy = square yards&amp;R&amp;"Calibri,Regular"&amp;8&amp;K000000Page &amp;P</oddFooter>
  </headerFooter>
  <rowBreaks count="4" manualBreakCount="4">
    <brk id="43" max="16383" man="1"/>
    <brk id="94" max="16383" man="1"/>
    <brk id="145" max="16383" man="1"/>
    <brk id="195" max="16383" man="1"/>
  </rowBreaks>
  <drawing r:id="rId1"/>
  <legacyDrawing r:id="rId2"/>
  <mc:AlternateContent xmlns:mc="http://schemas.openxmlformats.org/markup-compatibility/2006">
    <mc:Choice Requires="x14">
      <controls>
        <mc:AlternateContent xmlns:mc="http://schemas.openxmlformats.org/markup-compatibility/2006">
          <mc:Choice Requires="x14">
            <control shapeId="10241" r:id="rId3" name="Check Box 1">
              <controlPr defaultSize="0" autoFill="0" autoLine="0" autoPict="0">
                <anchor moveWithCells="1">
                  <from>
                    <xdr:col>0</xdr:col>
                    <xdr:colOff>295275</xdr:colOff>
                    <xdr:row>5</xdr:row>
                    <xdr:rowOff>9525</xdr:rowOff>
                  </from>
                  <to>
                    <xdr:col>1</xdr:col>
                    <xdr:colOff>47625</xdr:colOff>
                    <xdr:row>5</xdr:row>
                    <xdr:rowOff>238125</xdr:rowOff>
                  </to>
                </anchor>
              </controlPr>
            </control>
          </mc:Choice>
        </mc:AlternateContent>
        <mc:AlternateContent xmlns:mc="http://schemas.openxmlformats.org/markup-compatibility/2006">
          <mc:Choice Requires="x14">
            <control shapeId="10242" r:id="rId4" name="Check Box 2">
              <controlPr defaultSize="0" autoFill="0" autoLine="0" autoPict="0">
                <anchor moveWithCells="1">
                  <from>
                    <xdr:col>1</xdr:col>
                    <xdr:colOff>333375</xdr:colOff>
                    <xdr:row>5</xdr:row>
                    <xdr:rowOff>9525</xdr:rowOff>
                  </from>
                  <to>
                    <xdr:col>2</xdr:col>
                    <xdr:colOff>76200</xdr:colOff>
                    <xdr:row>5</xdr:row>
                    <xdr:rowOff>238125</xdr:rowOff>
                  </to>
                </anchor>
              </controlPr>
            </control>
          </mc:Choice>
        </mc:AlternateContent>
        <mc:AlternateContent xmlns:mc="http://schemas.openxmlformats.org/markup-compatibility/2006">
          <mc:Choice Requires="x14">
            <control shapeId="10243" r:id="rId5" name="Check Box 3">
              <controlPr defaultSize="0" autoFill="0" autoLine="0" autoPict="0">
                <anchor moveWithCells="1">
                  <from>
                    <xdr:col>3</xdr:col>
                    <xdr:colOff>381000</xdr:colOff>
                    <xdr:row>5</xdr:row>
                    <xdr:rowOff>9525</xdr:rowOff>
                  </from>
                  <to>
                    <xdr:col>4</xdr:col>
                    <xdr:colOff>190500</xdr:colOff>
                    <xdr:row>5</xdr:row>
                    <xdr:rowOff>238125</xdr:rowOff>
                  </to>
                </anchor>
              </controlPr>
            </control>
          </mc:Choice>
        </mc:AlternateContent>
        <mc:AlternateContent xmlns:mc="http://schemas.openxmlformats.org/markup-compatibility/2006">
          <mc:Choice Requires="x14">
            <control shapeId="10244" r:id="rId6" name="Check Box 4">
              <controlPr defaultSize="0" autoFill="0" autoLine="0" autoPict="0">
                <anchor moveWithCells="1">
                  <from>
                    <xdr:col>4</xdr:col>
                    <xdr:colOff>485775</xdr:colOff>
                    <xdr:row>5</xdr:row>
                    <xdr:rowOff>9525</xdr:rowOff>
                  </from>
                  <to>
                    <xdr:col>4</xdr:col>
                    <xdr:colOff>876300</xdr:colOff>
                    <xdr:row>5</xdr:row>
                    <xdr:rowOff>238125</xdr:rowOff>
                  </to>
                </anchor>
              </controlPr>
            </control>
          </mc:Choice>
        </mc:AlternateContent>
        <mc:AlternateContent xmlns:mc="http://schemas.openxmlformats.org/markup-compatibility/2006">
          <mc:Choice Requires="x14">
            <control shapeId="10245" r:id="rId7" name="Check Box 5">
              <controlPr defaultSize="0" autoFill="0" autoLine="0" autoPict="0">
                <anchor moveWithCells="1">
                  <from>
                    <xdr:col>5</xdr:col>
                    <xdr:colOff>180975</xdr:colOff>
                    <xdr:row>5</xdr:row>
                    <xdr:rowOff>9525</xdr:rowOff>
                  </from>
                  <to>
                    <xdr:col>5</xdr:col>
                    <xdr:colOff>571500</xdr:colOff>
                    <xdr:row>5</xdr:row>
                    <xdr:rowOff>238125</xdr:rowOff>
                  </to>
                </anchor>
              </controlPr>
            </control>
          </mc:Choice>
        </mc:AlternateContent>
        <mc:AlternateContent xmlns:mc="http://schemas.openxmlformats.org/markup-compatibility/2006">
          <mc:Choice Requires="x14">
            <control shapeId="10246" r:id="rId8" name="Check Box 6">
              <controlPr defaultSize="0" autoFill="0" autoLine="0" autoPict="0">
                <anchor moveWithCells="1">
                  <from>
                    <xdr:col>6</xdr:col>
                    <xdr:colOff>733425</xdr:colOff>
                    <xdr:row>5</xdr:row>
                    <xdr:rowOff>9525</xdr:rowOff>
                  </from>
                  <to>
                    <xdr:col>7</xdr:col>
                    <xdr:colOff>142875</xdr:colOff>
                    <xdr:row>5</xdr:row>
                    <xdr:rowOff>238125</xdr:rowOff>
                  </to>
                </anchor>
              </controlPr>
            </control>
          </mc:Choice>
        </mc:AlternateContent>
        <mc:AlternateContent xmlns:mc="http://schemas.openxmlformats.org/markup-compatibility/2006">
          <mc:Choice Requires="x14">
            <control shapeId="10247" r:id="rId9" name="Check Box 7">
              <controlPr defaultSize="0" autoFill="0" autoLine="0" autoPict="0">
                <anchor moveWithCells="1">
                  <from>
                    <xdr:col>9</xdr:col>
                    <xdr:colOff>333375</xdr:colOff>
                    <xdr:row>5</xdr:row>
                    <xdr:rowOff>9525</xdr:rowOff>
                  </from>
                  <to>
                    <xdr:col>10</xdr:col>
                    <xdr:colOff>333375</xdr:colOff>
                    <xdr:row>5</xdr:row>
                    <xdr:rowOff>238125</xdr:rowOff>
                  </to>
                </anchor>
              </controlPr>
            </control>
          </mc:Choice>
        </mc:AlternateContent>
        <mc:AlternateContent xmlns:mc="http://schemas.openxmlformats.org/markup-compatibility/2006">
          <mc:Choice Requires="x14">
            <control shapeId="10248" r:id="rId10" name="Check Box 8">
              <controlPr defaultSize="0" autoFill="0" autoLine="0" autoPict="0">
                <anchor moveWithCells="1">
                  <from>
                    <xdr:col>10</xdr:col>
                    <xdr:colOff>581025</xdr:colOff>
                    <xdr:row>5</xdr:row>
                    <xdr:rowOff>9525</xdr:rowOff>
                  </from>
                  <to>
                    <xdr:col>11</xdr:col>
                    <xdr:colOff>228600</xdr:colOff>
                    <xdr:row>5</xdr:row>
                    <xdr:rowOff>238125</xdr:rowOff>
                  </to>
                </anchor>
              </controlPr>
            </control>
          </mc:Choice>
        </mc:AlternateContent>
        <mc:AlternateContent xmlns:mc="http://schemas.openxmlformats.org/markup-compatibility/2006">
          <mc:Choice Requires="x14">
            <control shapeId="10249" r:id="rId11" name="Check Box 9">
              <controlPr defaultSize="0" autoFill="0" autoLine="0" autoPict="0">
                <anchor moveWithCells="1">
                  <from>
                    <xdr:col>0</xdr:col>
                    <xdr:colOff>219075</xdr:colOff>
                    <xdr:row>4</xdr:row>
                    <xdr:rowOff>9525</xdr:rowOff>
                  </from>
                  <to>
                    <xdr:col>0</xdr:col>
                    <xdr:colOff>609600</xdr:colOff>
                    <xdr:row>4</xdr:row>
                    <xdr:rowOff>238125</xdr:rowOff>
                  </to>
                </anchor>
              </controlPr>
            </control>
          </mc:Choice>
        </mc:AlternateContent>
        <mc:AlternateContent xmlns:mc="http://schemas.openxmlformats.org/markup-compatibility/2006">
          <mc:Choice Requires="x14">
            <control shapeId="10250" r:id="rId12" name="Check Box 10">
              <controlPr defaultSize="0" autoFill="0" autoLine="0" autoPict="0">
                <anchor moveWithCells="1">
                  <from>
                    <xdr:col>1</xdr:col>
                    <xdr:colOff>466725</xdr:colOff>
                    <xdr:row>4</xdr:row>
                    <xdr:rowOff>9525</xdr:rowOff>
                  </from>
                  <to>
                    <xdr:col>2</xdr:col>
                    <xdr:colOff>219075</xdr:colOff>
                    <xdr:row>4</xdr:row>
                    <xdr:rowOff>238125</xdr:rowOff>
                  </to>
                </anchor>
              </controlPr>
            </control>
          </mc:Choice>
        </mc:AlternateContent>
        <mc:AlternateContent xmlns:mc="http://schemas.openxmlformats.org/markup-compatibility/2006">
          <mc:Choice Requires="x14">
            <control shapeId="10251" r:id="rId13" name="Check Box 11">
              <controlPr defaultSize="0" autoFill="0" autoLine="0" autoPict="0">
                <anchor moveWithCells="1">
                  <from>
                    <xdr:col>4</xdr:col>
                    <xdr:colOff>28575</xdr:colOff>
                    <xdr:row>4</xdr:row>
                    <xdr:rowOff>9525</xdr:rowOff>
                  </from>
                  <to>
                    <xdr:col>4</xdr:col>
                    <xdr:colOff>419100</xdr:colOff>
                    <xdr:row>4</xdr:row>
                    <xdr:rowOff>238125</xdr:rowOff>
                  </to>
                </anchor>
              </controlPr>
            </control>
          </mc:Choice>
        </mc:AlternateContent>
        <mc:AlternateContent xmlns:mc="http://schemas.openxmlformats.org/markup-compatibility/2006">
          <mc:Choice Requires="x14">
            <control shapeId="10252" r:id="rId14" name="Check Box 12">
              <controlPr defaultSize="0" autoFill="0" autoLine="0" autoPict="0">
                <anchor moveWithCells="1">
                  <from>
                    <xdr:col>5</xdr:col>
                    <xdr:colOff>47625</xdr:colOff>
                    <xdr:row>4</xdr:row>
                    <xdr:rowOff>9525</xdr:rowOff>
                  </from>
                  <to>
                    <xdr:col>5</xdr:col>
                    <xdr:colOff>447675</xdr:colOff>
                    <xdr:row>4</xdr:row>
                    <xdr:rowOff>238125</xdr:rowOff>
                  </to>
                </anchor>
              </controlPr>
            </control>
          </mc:Choice>
        </mc:AlternateContent>
        <mc:AlternateContent xmlns:mc="http://schemas.openxmlformats.org/markup-compatibility/2006">
          <mc:Choice Requires="x14">
            <control shapeId="10253" r:id="rId15" name="Check Box 13">
              <controlPr defaultSize="0" autoFill="0" autoLine="0" autoPict="0">
                <anchor moveWithCells="1">
                  <from>
                    <xdr:col>7</xdr:col>
                    <xdr:colOff>38100</xdr:colOff>
                    <xdr:row>4</xdr:row>
                    <xdr:rowOff>9525</xdr:rowOff>
                  </from>
                  <to>
                    <xdr:col>8</xdr:col>
                    <xdr:colOff>142875</xdr:colOff>
                    <xdr:row>4</xdr:row>
                    <xdr:rowOff>238125</xdr:rowOff>
                  </to>
                </anchor>
              </controlPr>
            </control>
          </mc:Choice>
        </mc:AlternateContent>
        <mc:AlternateContent xmlns:mc="http://schemas.openxmlformats.org/markup-compatibility/2006">
          <mc:Choice Requires="x14">
            <control shapeId="10254" r:id="rId16" name="Check Box 14">
              <controlPr defaultSize="0" autoFill="0" autoLine="0" autoPict="0">
                <anchor moveWithCells="1">
                  <from>
                    <xdr:col>10</xdr:col>
                    <xdr:colOff>333375</xdr:colOff>
                    <xdr:row>4</xdr:row>
                    <xdr:rowOff>9525</xdr:rowOff>
                  </from>
                  <to>
                    <xdr:col>10</xdr:col>
                    <xdr:colOff>723900</xdr:colOff>
                    <xdr:row>4</xdr:row>
                    <xdr:rowOff>238125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20"/>
  <sheetViews>
    <sheetView showGridLines="0" showZeros="0" zoomScale="110" zoomScaleNormal="110" zoomScalePageLayoutView="110" workbookViewId="0">
      <selection activeCell="A42" sqref="A42:XFD42"/>
    </sheetView>
  </sheetViews>
  <sheetFormatPr defaultColWidth="10.875" defaultRowHeight="15.75"/>
  <cols>
    <col min="1" max="5" width="9.375" style="3" customWidth="1"/>
    <col min="6" max="6" width="1.5" style="3" customWidth="1"/>
    <col min="7" max="11" width="9.375" style="3" customWidth="1"/>
    <col min="12" max="12" width="5" style="3" customWidth="1"/>
    <col min="13" max="20" width="11.125" style="3" customWidth="1"/>
    <col min="21" max="16384" width="10.875" style="3"/>
  </cols>
  <sheetData>
    <row r="1" spans="1:20" ht="69" customHeight="1">
      <c r="A1" s="1" t="s">
        <v>321</v>
      </c>
      <c r="B1" s="2"/>
      <c r="C1" s="2"/>
      <c r="D1" s="2"/>
      <c r="E1" s="2"/>
      <c r="F1" s="2"/>
      <c r="G1" s="2"/>
      <c r="H1" s="2"/>
      <c r="I1" s="2"/>
      <c r="J1" s="2"/>
      <c r="K1" s="2"/>
    </row>
    <row r="2" spans="1:20" ht="24" customHeight="1">
      <c r="A2" s="617" t="s">
        <v>229</v>
      </c>
      <c r="B2" s="617"/>
      <c r="C2" s="521" t="str">
        <f>'Deal Information'!$C$8</f>
        <v>31611 saddle Ridge rd Lake Elsinor</v>
      </c>
      <c r="D2" s="521"/>
      <c r="E2" s="521"/>
      <c r="F2" s="521"/>
      <c r="G2" s="521"/>
      <c r="H2" s="521"/>
      <c r="I2" s="4" t="s">
        <v>313</v>
      </c>
      <c r="J2" s="616">
        <f>SUM('Deal Information'!C21)</f>
        <v>375000</v>
      </c>
      <c r="K2" s="616"/>
      <c r="M2" s="82" t="s">
        <v>348</v>
      </c>
      <c r="N2" s="100"/>
      <c r="O2" s="100"/>
      <c r="P2" s="100"/>
      <c r="Q2" s="100"/>
      <c r="R2" s="100"/>
      <c r="S2" s="100"/>
      <c r="T2" s="100"/>
    </row>
    <row r="3" spans="1:20" ht="24" customHeight="1">
      <c r="A3" s="65" t="s">
        <v>300</v>
      </c>
      <c r="B3" s="521">
        <f>SUM('Deal Information'!C9:E9)</f>
        <v>3</v>
      </c>
      <c r="C3" s="521"/>
      <c r="D3" s="4" t="s">
        <v>301</v>
      </c>
      <c r="E3" s="522">
        <f>SUM('Deal Information'!C10:E10)</f>
        <v>2</v>
      </c>
      <c r="F3" s="522"/>
      <c r="G3" s="522"/>
      <c r="H3" s="4" t="s">
        <v>302</v>
      </c>
      <c r="I3" s="627">
        <f>SUM('Deal Information'!C11:E11)</f>
        <v>2068</v>
      </c>
      <c r="J3" s="627"/>
      <c r="K3" s="627"/>
    </row>
    <row r="4" spans="1:20" ht="14.1" customHeight="1">
      <c r="A4" s="5"/>
      <c r="B4" s="6"/>
      <c r="C4" s="6"/>
      <c r="D4" s="7"/>
      <c r="E4" s="2"/>
      <c r="F4" s="2"/>
      <c r="G4" s="2"/>
      <c r="H4" s="7"/>
      <c r="I4" s="2"/>
      <c r="J4" s="2"/>
      <c r="K4" s="2"/>
    </row>
    <row r="5" spans="1:20" ht="24" customHeight="1">
      <c r="A5" s="619" t="s">
        <v>303</v>
      </c>
      <c r="B5" s="619"/>
      <c r="C5" s="619"/>
      <c r="D5" s="619"/>
      <c r="E5" s="619"/>
      <c r="F5" s="619"/>
      <c r="G5" s="619"/>
      <c r="H5" s="619"/>
      <c r="I5" s="619"/>
      <c r="J5" s="619"/>
      <c r="K5" s="619"/>
    </row>
    <row r="6" spans="1:20" ht="44.1" customHeight="1">
      <c r="A6" s="624" t="s">
        <v>333</v>
      </c>
      <c r="B6" s="624"/>
      <c r="C6" s="624"/>
      <c r="D6" s="624"/>
      <c r="E6" s="624"/>
      <c r="F6" s="624"/>
      <c r="G6" s="624"/>
      <c r="H6" s="624"/>
      <c r="I6" s="624"/>
      <c r="J6" s="624"/>
      <c r="K6" s="624"/>
    </row>
    <row r="7" spans="1:20" ht="15.95" customHeight="1">
      <c r="A7" s="5"/>
      <c r="B7" s="14" t="s">
        <v>304</v>
      </c>
      <c r="C7" s="620">
        <f>'Deal Information'!$H$11</f>
        <v>41622</v>
      </c>
      <c r="D7" s="620"/>
      <c r="E7" s="620"/>
      <c r="F7" s="620"/>
      <c r="G7" s="620"/>
      <c r="H7" s="620"/>
      <c r="I7" s="620"/>
      <c r="J7" s="2"/>
      <c r="K7" s="2"/>
    </row>
    <row r="8" spans="1:20" ht="15.95" customHeight="1">
      <c r="A8" s="5"/>
      <c r="B8" s="14" t="s">
        <v>305</v>
      </c>
      <c r="C8" s="622">
        <f>SUM('Deal Analyzer for Flips'!D18)</f>
        <v>208054</v>
      </c>
      <c r="D8" s="622"/>
      <c r="E8" s="622"/>
      <c r="F8" s="622"/>
      <c r="G8" s="622"/>
      <c r="H8" s="622"/>
      <c r="I8" s="622"/>
      <c r="J8" s="2"/>
      <c r="K8" s="2"/>
    </row>
    <row r="9" spans="1:20" ht="15.95" customHeight="1">
      <c r="A9" s="5"/>
      <c r="B9" s="14" t="s">
        <v>307</v>
      </c>
      <c r="C9" s="623" t="str">
        <f>CONCATENATE(('Deal Information'!C24)," months")</f>
        <v>6 months</v>
      </c>
      <c r="D9" s="621"/>
      <c r="E9" s="621"/>
      <c r="F9" s="621"/>
      <c r="G9" s="621"/>
      <c r="H9" s="621"/>
      <c r="I9" s="621"/>
      <c r="J9" s="2"/>
      <c r="K9" s="2"/>
    </row>
    <row r="10" spans="1:20" ht="15.95" customHeight="1">
      <c r="A10" s="5"/>
      <c r="B10" s="14" t="s">
        <v>306</v>
      </c>
      <c r="C10" s="621" t="str">
        <f>'Deal Information'!$H$12</f>
        <v>sale</v>
      </c>
      <c r="D10" s="621"/>
      <c r="E10" s="621"/>
      <c r="F10" s="621"/>
      <c r="G10" s="621"/>
      <c r="H10" s="621"/>
      <c r="I10" s="621"/>
      <c r="J10" s="2"/>
      <c r="K10" s="2"/>
    </row>
    <row r="11" spans="1:20" ht="15.95" customHeight="1">
      <c r="A11" s="5"/>
      <c r="B11" s="7"/>
      <c r="C11" s="6"/>
      <c r="D11" s="7"/>
      <c r="E11" s="2"/>
      <c r="F11" s="2"/>
      <c r="G11" s="2"/>
      <c r="H11" s="7"/>
      <c r="I11" s="2"/>
      <c r="J11" s="2"/>
      <c r="K11" s="2"/>
    </row>
    <row r="12" spans="1:20" s="8" customFormat="1" ht="21">
      <c r="A12" s="618" t="s">
        <v>297</v>
      </c>
      <c r="B12" s="618"/>
      <c r="C12" s="618"/>
      <c r="D12" s="618"/>
      <c r="E12" s="618"/>
      <c r="F12" s="618"/>
      <c r="G12" s="618"/>
      <c r="H12" s="618"/>
      <c r="I12" s="618"/>
      <c r="J12" s="618"/>
      <c r="K12" s="618"/>
    </row>
    <row r="13" spans="1:20" s="8" customFormat="1" ht="21.75" thickBot="1">
      <c r="A13" s="111"/>
      <c r="B13" s="110"/>
      <c r="C13" s="110"/>
      <c r="D13" s="110"/>
      <c r="E13" s="110"/>
      <c r="F13" s="113"/>
      <c r="G13" s="110"/>
      <c r="H13" s="110"/>
      <c r="I13" s="110"/>
      <c r="J13" s="110"/>
      <c r="K13" s="110"/>
    </row>
    <row r="14" spans="1:20" s="10" customFormat="1" ht="15" customHeight="1" thickBot="1">
      <c r="A14" s="625" t="s">
        <v>287</v>
      </c>
      <c r="B14" s="626"/>
      <c r="C14" s="626"/>
      <c r="D14" s="306" t="s">
        <v>291</v>
      </c>
      <c r="E14" s="307" t="s">
        <v>228</v>
      </c>
      <c r="G14" s="625" t="s">
        <v>292</v>
      </c>
      <c r="H14" s="626"/>
      <c r="I14" s="626"/>
      <c r="J14" s="306" t="s">
        <v>291</v>
      </c>
      <c r="K14" s="308" t="s">
        <v>228</v>
      </c>
    </row>
    <row r="15" spans="1:20" s="10" customFormat="1" ht="14.1" customHeight="1">
      <c r="A15" s="277" t="s">
        <v>288</v>
      </c>
      <c r="C15" s="9"/>
      <c r="D15" s="112">
        <f>SUM('Deal Analyzer for Flips'!D18)</f>
        <v>208054</v>
      </c>
      <c r="E15" s="278">
        <f>SUM(D15/$D$20)</f>
        <v>0.65623260587276044</v>
      </c>
      <c r="G15" s="277" t="s">
        <v>235</v>
      </c>
      <c r="I15" s="11"/>
      <c r="J15" s="112">
        <f>SUM('Deal Analyzer for Flips'!D10)</f>
        <v>215000</v>
      </c>
      <c r="K15" s="278">
        <f>SUM(J15/$J$20)</f>
        <v>0.6781413011172267</v>
      </c>
    </row>
    <row r="16" spans="1:20" s="10" customFormat="1" ht="14.1" customHeight="1">
      <c r="A16" s="277" t="s">
        <v>289</v>
      </c>
      <c r="C16" s="9"/>
      <c r="D16" s="112">
        <f>SUM('Deal Analyzer for Flips'!D23)</f>
        <v>0</v>
      </c>
      <c r="E16" s="278">
        <f>SUM(D16/$D$20)</f>
        <v>0</v>
      </c>
      <c r="G16" s="277" t="s">
        <v>293</v>
      </c>
      <c r="I16" s="11"/>
      <c r="J16" s="112">
        <f>SUM('Deal Analyzer for Flips'!D19,'Deal Analyzer for Flips'!F22:H23)</f>
        <v>11891.619999999999</v>
      </c>
      <c r="K16" s="278">
        <f>SUM(J16/$J$20)</f>
        <v>3.750790074042621E-2</v>
      </c>
    </row>
    <row r="17" spans="1:12" s="12" customFormat="1" ht="14.1" customHeight="1">
      <c r="A17" s="277" t="s">
        <v>290</v>
      </c>
      <c r="C17" s="11"/>
      <c r="D17" s="112">
        <f>'Deal Analyzer for Flips'!D44+'Deal Analyzer for Flips'!D45+'Deal Analyzer for Flips'!D47+'Deal Analyzer for Flips'!D48+'Deal Analyzer for Flips'!D19+'Deal Analyzer for Flips'!D20-D15-D16</f>
        <v>108989.07</v>
      </c>
      <c r="E17" s="278">
        <f>SUM(D17/$D$20)</f>
        <v>0.34376739412723956</v>
      </c>
      <c r="G17" s="277" t="s">
        <v>294</v>
      </c>
      <c r="I17" s="11"/>
      <c r="J17" s="112">
        <f>'Deal Analyzer for Flips'!D9</f>
        <v>55200</v>
      </c>
      <c r="K17" s="278">
        <f>SUM(J17/$J$20)</f>
        <v>0.17410883637986471</v>
      </c>
    </row>
    <row r="18" spans="1:12" s="12" customFormat="1" ht="14.1" customHeight="1">
      <c r="A18" s="277"/>
      <c r="C18" s="11"/>
      <c r="D18" s="373"/>
      <c r="E18" s="374"/>
      <c r="G18" s="277" t="s">
        <v>295</v>
      </c>
      <c r="I18" s="11"/>
      <c r="J18" s="112">
        <f>'Deal Analyzer for Flips'!D20</f>
        <v>10402.700000000001</v>
      </c>
      <c r="K18" s="278">
        <f>SUM(J18/$J$20)</f>
        <v>3.2811630293638025E-2</v>
      </c>
    </row>
    <row r="19" spans="1:12" s="12" customFormat="1" ht="14.1" customHeight="1">
      <c r="A19" s="277"/>
      <c r="C19" s="11"/>
      <c r="D19" s="375"/>
      <c r="E19" s="376"/>
      <c r="G19" s="277" t="s">
        <v>296</v>
      </c>
      <c r="I19" s="11"/>
      <c r="J19" s="279">
        <f>'Deal Analyzer for Flips'!D47</f>
        <v>24548.75</v>
      </c>
      <c r="K19" s="280">
        <f>SUM(J19/$J$20)</f>
        <v>7.7430331468844274E-2</v>
      </c>
    </row>
    <row r="20" spans="1:12" s="12" customFormat="1" ht="14.1" customHeight="1" thickBot="1">
      <c r="A20" s="281"/>
      <c r="B20" s="282"/>
      <c r="C20" s="283" t="s">
        <v>298</v>
      </c>
      <c r="D20" s="284">
        <f>SUM(D15:D17)</f>
        <v>317043.07</v>
      </c>
      <c r="E20" s="285">
        <f>SUM(E15:E17)</f>
        <v>1</v>
      </c>
      <c r="G20" s="281"/>
      <c r="H20" s="282"/>
      <c r="I20" s="283" t="s">
        <v>299</v>
      </c>
      <c r="J20" s="284">
        <f>SUM(J15:J19)</f>
        <v>317043.07</v>
      </c>
      <c r="K20" s="285">
        <f>SUM(K15:K19)</f>
        <v>0.99999999999999989</v>
      </c>
    </row>
    <row r="21" spans="1:12" s="8" customFormat="1" ht="12.75">
      <c r="A21" s="13"/>
      <c r="B21" s="13"/>
      <c r="C21" s="13"/>
      <c r="D21" s="13"/>
      <c r="E21" s="13"/>
      <c r="F21" s="13"/>
      <c r="G21" s="13"/>
      <c r="H21" s="13"/>
      <c r="I21" s="13"/>
      <c r="J21" s="13"/>
      <c r="K21" s="13"/>
    </row>
    <row r="22" spans="1:12" s="8" customFormat="1" ht="21.75" thickBot="1">
      <c r="A22" s="618" t="s">
        <v>322</v>
      </c>
      <c r="B22" s="618"/>
      <c r="C22" s="618"/>
      <c r="D22" s="618"/>
      <c r="E22" s="618"/>
      <c r="F22" s="618"/>
      <c r="G22" s="618"/>
      <c r="H22" s="618"/>
      <c r="I22" s="618"/>
      <c r="J22" s="618"/>
      <c r="K22" s="618"/>
    </row>
    <row r="23" spans="1:12" s="8" customFormat="1" ht="15" customHeight="1">
      <c r="A23" s="639" t="s">
        <v>415</v>
      </c>
      <c r="B23" s="640"/>
      <c r="C23" s="641"/>
      <c r="D23" s="291" t="s">
        <v>332</v>
      </c>
      <c r="E23" s="614" t="s">
        <v>284</v>
      </c>
      <c r="F23" s="615"/>
      <c r="G23" s="291" t="s">
        <v>285</v>
      </c>
      <c r="H23" s="291" t="s">
        <v>328</v>
      </c>
      <c r="I23" s="291" t="s">
        <v>329</v>
      </c>
      <c r="J23" s="291" t="s">
        <v>324</v>
      </c>
      <c r="K23" s="292" t="s">
        <v>323</v>
      </c>
      <c r="L23" s="16"/>
    </row>
    <row r="24" spans="1:12" s="8" customFormat="1" ht="15" customHeight="1">
      <c r="A24" s="628" t="str">
        <f>'Deal Information'!$C$39</f>
        <v xml:space="preserve"> 31650 HIDDEN CANYON RD</v>
      </c>
      <c r="B24" s="629"/>
      <c r="C24" s="630"/>
      <c r="D24" s="377">
        <f>'Deal Information'!$C$40</f>
        <v>0</v>
      </c>
      <c r="E24" s="610">
        <f>SUM('Deal Information'!C41)</f>
        <v>4</v>
      </c>
      <c r="F24" s="611"/>
      <c r="G24" s="377">
        <f>SUM('Deal Information'!C42)</f>
        <v>2.75</v>
      </c>
      <c r="H24" s="378">
        <f>SUM('Deal Information'!C43)</f>
        <v>2331</v>
      </c>
      <c r="I24" s="379">
        <f>'Deal Information'!C44</f>
        <v>6969</v>
      </c>
      <c r="J24" s="377">
        <f>SUM('Deal Information'!C45)</f>
        <v>2001</v>
      </c>
      <c r="K24" s="380">
        <f>'Deal Information'!$C$46</f>
        <v>0.25</v>
      </c>
      <c r="L24" s="16"/>
    </row>
    <row r="25" spans="1:12" s="8" customFormat="1" ht="15" customHeight="1">
      <c r="A25" s="631"/>
      <c r="B25" s="632"/>
      <c r="C25" s="633"/>
      <c r="D25" s="293" t="s">
        <v>326</v>
      </c>
      <c r="E25" s="612" t="s">
        <v>327</v>
      </c>
      <c r="F25" s="613"/>
      <c r="G25" s="293" t="s">
        <v>283</v>
      </c>
      <c r="H25" s="293" t="s">
        <v>330</v>
      </c>
      <c r="I25" s="293" t="s">
        <v>325</v>
      </c>
      <c r="J25" s="293" t="s">
        <v>331</v>
      </c>
      <c r="K25" s="294" t="s">
        <v>286</v>
      </c>
      <c r="L25" s="16"/>
    </row>
    <row r="26" spans="1:12" ht="15" customHeight="1" thickBot="1">
      <c r="A26" s="634"/>
      <c r="B26" s="635"/>
      <c r="C26" s="636"/>
      <c r="D26" s="381">
        <f>'Deal Information'!$C$47</f>
        <v>0</v>
      </c>
      <c r="E26" s="608">
        <f>'Deal Information'!$C$48</f>
        <v>0</v>
      </c>
      <c r="F26" s="609"/>
      <c r="G26" s="382">
        <f>SUM('Deal Information'!C49)</f>
        <v>0</v>
      </c>
      <c r="H26" s="383">
        <f>'Deal Information'!$C$50</f>
        <v>41529</v>
      </c>
      <c r="I26" s="382">
        <f>SUM('Deal Information'!C51)</f>
        <v>371000</v>
      </c>
      <c r="J26" s="382">
        <f>SUM('Deal Information'!C52)</f>
        <v>159</v>
      </c>
      <c r="K26" s="384">
        <f>SUM('Deal Information'!C53)</f>
        <v>0</v>
      </c>
      <c r="L26" s="17"/>
    </row>
    <row r="27" spans="1:12" s="12" customFormat="1" ht="15" customHeight="1">
      <c r="A27" s="637" t="s">
        <v>416</v>
      </c>
      <c r="B27" s="638"/>
      <c r="C27" s="638"/>
      <c r="D27" s="291" t="s">
        <v>332</v>
      </c>
      <c r="E27" s="614" t="s">
        <v>284</v>
      </c>
      <c r="F27" s="615"/>
      <c r="G27" s="291" t="s">
        <v>285</v>
      </c>
      <c r="H27" s="291" t="s">
        <v>328</v>
      </c>
      <c r="I27" s="291" t="s">
        <v>329</v>
      </c>
      <c r="J27" s="291" t="s">
        <v>324</v>
      </c>
      <c r="K27" s="292" t="s">
        <v>323</v>
      </c>
      <c r="L27" s="18"/>
    </row>
    <row r="28" spans="1:12" s="8" customFormat="1" ht="15" customHeight="1">
      <c r="A28" s="628" t="str">
        <f>'Deal Information'!$G$39</f>
        <v>31669 CANYON ESTATES DR</v>
      </c>
      <c r="B28" s="629"/>
      <c r="C28" s="630"/>
      <c r="D28" s="377">
        <f>'Deal Information'!$G$40</f>
        <v>0</v>
      </c>
      <c r="E28" s="610">
        <f>SUM('Deal Information'!G41)</f>
        <v>3</v>
      </c>
      <c r="F28" s="611"/>
      <c r="G28" s="377">
        <f>SUM('Deal Information'!G42)</f>
        <v>2</v>
      </c>
      <c r="H28" s="378">
        <f>SUM('Deal Information'!G43)</f>
        <v>1553</v>
      </c>
      <c r="I28" s="379">
        <f>SUM('Deal Information'!G44)</f>
        <v>8712</v>
      </c>
      <c r="J28" s="377">
        <f>SUM('Deal Information'!G45)</f>
        <v>1999</v>
      </c>
      <c r="K28" s="380">
        <f>'Deal Information'!$G$46</f>
        <v>0.25</v>
      </c>
      <c r="L28" s="16"/>
    </row>
    <row r="29" spans="1:12" s="8" customFormat="1" ht="15" customHeight="1">
      <c r="A29" s="631"/>
      <c r="B29" s="632"/>
      <c r="C29" s="633"/>
      <c r="D29" s="293" t="s">
        <v>326</v>
      </c>
      <c r="E29" s="612" t="s">
        <v>327</v>
      </c>
      <c r="F29" s="613"/>
      <c r="G29" s="293" t="s">
        <v>283</v>
      </c>
      <c r="H29" s="293" t="s">
        <v>330</v>
      </c>
      <c r="I29" s="293" t="s">
        <v>325</v>
      </c>
      <c r="J29" s="293" t="s">
        <v>331</v>
      </c>
      <c r="K29" s="294" t="s">
        <v>286</v>
      </c>
      <c r="L29" s="16"/>
    </row>
    <row r="30" spans="1:12" s="8" customFormat="1" ht="15" customHeight="1" thickBot="1">
      <c r="A30" s="634"/>
      <c r="B30" s="635"/>
      <c r="C30" s="636"/>
      <c r="D30" s="381">
        <f>'Deal Information'!$G$47</f>
        <v>0</v>
      </c>
      <c r="E30" s="608">
        <f>'Deal Information'!$G$48</f>
        <v>0</v>
      </c>
      <c r="F30" s="609"/>
      <c r="G30" s="382">
        <f>SUM('Deal Information'!G53)</f>
        <v>0</v>
      </c>
      <c r="H30" s="383">
        <f>'Deal Information'!$G$50</f>
        <v>41514</v>
      </c>
      <c r="I30" s="382">
        <f>'Deal Information'!G51</f>
        <v>330000</v>
      </c>
      <c r="J30" s="382">
        <f>'Deal Information'!G52</f>
        <v>212</v>
      </c>
      <c r="K30" s="384">
        <f>'Deal Information'!G53</f>
        <v>0</v>
      </c>
      <c r="L30" s="16"/>
    </row>
    <row r="31" spans="1:12" s="8" customFormat="1" ht="15" customHeight="1">
      <c r="A31" s="637" t="s">
        <v>417</v>
      </c>
      <c r="B31" s="638"/>
      <c r="C31" s="638"/>
      <c r="D31" s="291" t="s">
        <v>332</v>
      </c>
      <c r="E31" s="614" t="s">
        <v>284</v>
      </c>
      <c r="F31" s="615"/>
      <c r="G31" s="291" t="s">
        <v>285</v>
      </c>
      <c r="H31" s="291" t="s">
        <v>328</v>
      </c>
      <c r="I31" s="291" t="s">
        <v>329</v>
      </c>
      <c r="J31" s="291" t="s">
        <v>324</v>
      </c>
      <c r="K31" s="292" t="s">
        <v>323</v>
      </c>
      <c r="L31" s="16"/>
    </row>
    <row r="32" spans="1:12" s="8" customFormat="1" ht="15" customHeight="1">
      <c r="A32" s="628" t="str">
        <f>'Deal Information'!$J$39</f>
        <v>31707 INDIAN SPRING RD</v>
      </c>
      <c r="B32" s="629"/>
      <c r="C32" s="630"/>
      <c r="D32" s="377">
        <f>'Deal Information'!$J$40</f>
        <v>0</v>
      </c>
      <c r="E32" s="610">
        <f>SUM('Deal Information'!J41)</f>
        <v>4</v>
      </c>
      <c r="F32" s="611"/>
      <c r="G32" s="377">
        <f>SUM('Deal Information'!J42)</f>
        <v>2</v>
      </c>
      <c r="H32" s="378">
        <f>SUM('Deal Information'!J43)</f>
        <v>1780</v>
      </c>
      <c r="I32" s="379">
        <f>SUM('Deal Information'!J44)</f>
        <v>6098</v>
      </c>
      <c r="J32" s="377">
        <f>SUM('Deal Information'!J45)</f>
        <v>1999</v>
      </c>
      <c r="K32" s="380">
        <f>'Deal Information'!$J$46</f>
        <v>0.38</v>
      </c>
      <c r="L32" s="16"/>
    </row>
    <row r="33" spans="1:12" s="8" customFormat="1" ht="15" customHeight="1">
      <c r="A33" s="631"/>
      <c r="B33" s="632"/>
      <c r="C33" s="633"/>
      <c r="D33" s="293" t="s">
        <v>326</v>
      </c>
      <c r="E33" s="612" t="s">
        <v>327</v>
      </c>
      <c r="F33" s="613"/>
      <c r="G33" s="293" t="s">
        <v>283</v>
      </c>
      <c r="H33" s="293" t="s">
        <v>330</v>
      </c>
      <c r="I33" s="293" t="s">
        <v>325</v>
      </c>
      <c r="J33" s="293" t="s">
        <v>331</v>
      </c>
      <c r="K33" s="294" t="s">
        <v>286</v>
      </c>
      <c r="L33" s="16"/>
    </row>
    <row r="34" spans="1:12" s="8" customFormat="1" ht="15" customHeight="1" thickBot="1">
      <c r="A34" s="634"/>
      <c r="B34" s="635"/>
      <c r="C34" s="636"/>
      <c r="D34" s="385">
        <f>'Deal Information'!$J$40</f>
        <v>0</v>
      </c>
      <c r="E34" s="608">
        <f>'Deal Information'!$J$48</f>
        <v>0</v>
      </c>
      <c r="F34" s="609"/>
      <c r="G34" s="382">
        <f>SUM('Deal Information'!J49)</f>
        <v>0</v>
      </c>
      <c r="H34" s="383">
        <f>'Deal Information'!$J$50</f>
        <v>41479</v>
      </c>
      <c r="I34" s="382">
        <f>'Deal Information'!$J$51</f>
        <v>364528</v>
      </c>
      <c r="J34" s="382">
        <f>'Deal Information'!$J$52</f>
        <v>204</v>
      </c>
      <c r="K34" s="405">
        <f>'Deal Information'!$J$53</f>
        <v>0</v>
      </c>
    </row>
    <row r="35" spans="1:12" s="8" customFormat="1" ht="12.75">
      <c r="A35" s="13"/>
      <c r="B35" s="13"/>
      <c r="C35" s="13"/>
      <c r="D35" s="13"/>
      <c r="E35" s="13"/>
      <c r="F35" s="13"/>
      <c r="G35" s="13"/>
      <c r="H35" s="13"/>
      <c r="I35" s="13"/>
      <c r="J35" s="13"/>
      <c r="K35" s="13"/>
    </row>
    <row r="36" spans="1:12" s="8" customFormat="1" ht="21">
      <c r="A36" s="618" t="s">
        <v>312</v>
      </c>
      <c r="B36" s="618"/>
      <c r="C36" s="618"/>
      <c r="D36" s="618"/>
      <c r="E36" s="618"/>
      <c r="F36" s="618"/>
      <c r="G36" s="618"/>
      <c r="H36" s="618"/>
      <c r="I36" s="618"/>
      <c r="J36" s="618"/>
      <c r="K36" s="618"/>
    </row>
    <row r="37" spans="1:12" s="8" customFormat="1" ht="12.75">
      <c r="A37" s="13"/>
      <c r="B37" s="13" t="s">
        <v>349</v>
      </c>
      <c r="C37" s="13"/>
      <c r="D37" s="13"/>
      <c r="E37" s="13"/>
      <c r="F37" s="13"/>
      <c r="G37" s="13"/>
      <c r="H37" s="13"/>
      <c r="I37" s="13"/>
      <c r="J37" s="13"/>
      <c r="K37" s="13"/>
    </row>
    <row r="38" spans="1:12" s="8" customFormat="1" ht="12.75">
      <c r="A38" s="13"/>
      <c r="B38" s="13" t="s">
        <v>308</v>
      </c>
      <c r="C38" s="13"/>
      <c r="D38" s="13"/>
      <c r="E38" s="13"/>
      <c r="F38" s="13"/>
      <c r="G38" s="13"/>
      <c r="H38" s="13"/>
      <c r="I38" s="13"/>
      <c r="J38" s="13"/>
      <c r="K38" s="13"/>
    </row>
    <row r="39" spans="1:12" s="8" customFormat="1" ht="12.75">
      <c r="A39" s="13"/>
      <c r="B39" s="13" t="s">
        <v>309</v>
      </c>
      <c r="C39" s="13"/>
      <c r="D39" s="13"/>
      <c r="E39" s="13"/>
      <c r="F39" s="13"/>
      <c r="G39" s="13"/>
      <c r="H39" s="13"/>
      <c r="I39" s="13"/>
      <c r="J39" s="13"/>
      <c r="K39" s="13"/>
    </row>
    <row r="40" spans="1:12" s="8" customFormat="1" ht="12.75">
      <c r="A40" s="13"/>
      <c r="B40" s="13" t="s">
        <v>310</v>
      </c>
      <c r="C40" s="13"/>
      <c r="D40" s="13"/>
      <c r="E40" s="13"/>
      <c r="F40" s="13"/>
      <c r="G40" s="13"/>
      <c r="H40" s="13"/>
      <c r="I40" s="13"/>
      <c r="J40" s="13"/>
      <c r="K40" s="13"/>
    </row>
    <row r="41" spans="1:12" s="8" customFormat="1" ht="12.75">
      <c r="A41" s="13"/>
      <c r="B41" s="13" t="s">
        <v>311</v>
      </c>
      <c r="C41" s="13"/>
      <c r="D41" s="13"/>
      <c r="E41" s="13"/>
      <c r="F41" s="13"/>
      <c r="G41" s="13"/>
      <c r="H41" s="13"/>
      <c r="I41" s="13"/>
      <c r="J41" s="13"/>
      <c r="K41" s="13"/>
    </row>
    <row r="42" spans="1:12" s="8" customFormat="1" ht="12.75"/>
    <row r="43" spans="1:12" s="8" customFormat="1" ht="12.75"/>
    <row r="44" spans="1:12" s="8" customFormat="1" ht="12.75"/>
    <row r="45" spans="1:12" s="8" customFormat="1" ht="12.75"/>
    <row r="46" spans="1:12" s="8" customFormat="1" ht="12.75"/>
    <row r="47" spans="1:12" s="8" customFormat="1" ht="12.75"/>
    <row r="48" spans="1:12" s="8" customFormat="1" ht="12.75"/>
    <row r="49" s="8" customFormat="1" ht="12.75"/>
    <row r="50" s="8" customFormat="1" ht="12.75"/>
    <row r="51" s="8" customFormat="1" ht="12.75"/>
    <row r="52" s="8" customFormat="1" ht="12.75"/>
    <row r="53" s="8" customFormat="1" ht="12.75"/>
    <row r="54" s="8" customFormat="1" ht="12.75"/>
    <row r="55" s="8" customFormat="1" ht="12.75"/>
    <row r="56" s="8" customFormat="1" ht="12.75"/>
    <row r="57" s="8" customFormat="1" ht="12.75"/>
    <row r="58" s="8" customFormat="1" ht="12.75"/>
    <row r="59" s="8" customFormat="1" ht="12.75"/>
    <row r="60" s="8" customFormat="1" ht="12.75"/>
    <row r="75" ht="18" customHeight="1"/>
    <row r="76" s="12" customFormat="1" ht="14.1" customHeight="1"/>
    <row r="77" s="8" customFormat="1" ht="14.1" customHeight="1"/>
    <row r="78" s="8" customFormat="1" ht="14.1" customHeight="1"/>
    <row r="79" s="8" customFormat="1" ht="14.1" customHeight="1"/>
    <row r="80" s="8" customFormat="1" ht="14.1" customHeight="1"/>
    <row r="81" s="8" customFormat="1" ht="14.1" customHeight="1"/>
    <row r="82" s="8" customFormat="1" ht="14.1" customHeight="1"/>
    <row r="83" s="8" customFormat="1" ht="14.1" customHeight="1"/>
    <row r="84" s="8" customFormat="1" ht="14.1" customHeight="1"/>
    <row r="85" s="8" customFormat="1" ht="14.1" customHeight="1"/>
    <row r="86" s="8" customFormat="1" ht="14.1" customHeight="1"/>
    <row r="87" s="8" customFormat="1" ht="14.1" customHeight="1"/>
    <row r="88" s="8" customFormat="1" ht="14.1" customHeight="1"/>
    <row r="89" s="8" customFormat="1" ht="14.1" customHeight="1"/>
    <row r="90" s="8" customFormat="1" ht="14.1" customHeight="1"/>
    <row r="91" s="8" customFormat="1" ht="14.1" customHeight="1"/>
    <row r="92" s="8" customFormat="1" ht="14.1" customHeight="1"/>
    <row r="93" s="8" customFormat="1" ht="14.1" customHeight="1"/>
    <row r="94" s="8" customFormat="1" ht="14.1" customHeight="1"/>
    <row r="95" s="8" customFormat="1" ht="14.1" customHeight="1"/>
    <row r="96" s="8" customFormat="1" ht="14.1" customHeight="1"/>
    <row r="97" spans="1:2" s="8" customFormat="1" ht="14.1" customHeight="1"/>
    <row r="98" spans="1:2" s="8" customFormat="1" ht="14.1" customHeight="1"/>
    <row r="99" spans="1:2" s="8" customFormat="1" ht="14.1" customHeight="1"/>
    <row r="100" spans="1:2" s="8" customFormat="1" ht="14.1" customHeight="1"/>
    <row r="101" spans="1:2" s="8" customFormat="1" ht="14.1" customHeight="1"/>
    <row r="102" spans="1:2" s="8" customFormat="1" ht="14.1" customHeight="1"/>
    <row r="103" spans="1:2" s="8" customFormat="1" ht="14.1" customHeight="1"/>
    <row r="104" spans="1:2" s="8" customFormat="1" ht="14.1" customHeight="1"/>
    <row r="105" spans="1:2" s="8" customFormat="1" ht="14.1" customHeight="1"/>
    <row r="106" spans="1:2" s="8" customFormat="1" ht="14.1" customHeight="1"/>
    <row r="107" spans="1:2" s="8" customFormat="1" ht="14.1" customHeight="1"/>
    <row r="108" spans="1:2" s="8" customFormat="1" ht="14.1" customHeight="1">
      <c r="A108" s="16"/>
      <c r="B108" s="16"/>
    </row>
    <row r="109" spans="1:2" s="8" customFormat="1" ht="14.1" customHeight="1">
      <c r="A109" s="16"/>
      <c r="B109" s="16"/>
    </row>
    <row r="110" spans="1:2" s="8" customFormat="1" ht="14.1" customHeight="1">
      <c r="A110" s="19" t="s">
        <v>219</v>
      </c>
      <c r="B110" s="20"/>
    </row>
    <row r="111" spans="1:2" s="8" customFormat="1" ht="14.1" customHeight="1">
      <c r="A111" s="16"/>
      <c r="B111" s="20"/>
    </row>
    <row r="112" spans="1:2" s="8" customFormat="1" ht="14.1" customHeight="1">
      <c r="A112" s="16"/>
      <c r="B112" s="20"/>
    </row>
    <row r="113" spans="1:2" s="8" customFormat="1" ht="15.95" customHeight="1">
      <c r="A113" s="16"/>
      <c r="B113" s="20"/>
    </row>
    <row r="114" spans="1:2" s="8" customFormat="1" ht="14.1" customHeight="1"/>
    <row r="115" spans="1:2" s="8" customFormat="1" ht="14.1" customHeight="1"/>
    <row r="116" spans="1:2" s="8" customFormat="1" ht="14.1" customHeight="1"/>
    <row r="117" spans="1:2" s="8" customFormat="1" ht="14.1" customHeight="1"/>
    <row r="118" spans="1:2" s="8" customFormat="1" ht="14.1" customHeight="1"/>
    <row r="119" spans="1:2" s="8" customFormat="1" ht="14.1" customHeight="1"/>
    <row r="120" spans="1:2" s="8" customFormat="1" ht="14.1" customHeight="1"/>
    <row r="121" spans="1:2" s="8" customFormat="1" ht="14.1" customHeight="1"/>
    <row r="122" spans="1:2" s="8" customFormat="1" ht="14.1" customHeight="1"/>
    <row r="123" spans="1:2" s="8" customFormat="1" ht="14.1" customHeight="1"/>
    <row r="124" spans="1:2" s="8" customFormat="1" ht="14.1" customHeight="1"/>
    <row r="125" spans="1:2" s="8" customFormat="1" ht="14.1" customHeight="1"/>
    <row r="127" spans="1:2" s="12" customFormat="1" ht="17.100000000000001" customHeight="1"/>
    <row r="128" spans="1:2" s="8" customFormat="1" ht="12.75"/>
    <row r="129" s="8" customFormat="1" ht="12.75"/>
    <row r="130" s="8" customFormat="1" ht="12.75"/>
    <row r="131" s="8" customFormat="1" ht="12.75"/>
    <row r="132" s="8" customFormat="1" ht="12.75"/>
    <row r="133" s="8" customFormat="1" ht="12.75"/>
    <row r="134" s="8" customFormat="1" ht="12.75"/>
    <row r="135" s="8" customFormat="1" ht="12.75"/>
    <row r="136" s="8" customFormat="1" ht="12.75"/>
    <row r="137" s="8" customFormat="1" ht="12.75"/>
    <row r="138" s="8" customFormat="1" ht="12.75"/>
    <row r="139" s="8" customFormat="1" ht="12.75"/>
    <row r="140" s="8" customFormat="1" ht="12.75"/>
    <row r="141" s="8" customFormat="1" ht="12.75"/>
    <row r="142" s="8" customFormat="1" ht="12.75"/>
    <row r="143" s="8" customFormat="1" ht="12.75"/>
    <row r="144" s="8" customFormat="1" ht="12.75"/>
    <row r="145" s="8" customFormat="1" ht="12.75"/>
    <row r="146" s="8" customFormat="1" ht="12.75"/>
    <row r="147" s="8" customFormat="1" ht="12.75"/>
    <row r="148" s="8" customFormat="1" ht="12.75"/>
    <row r="149" s="8" customFormat="1" ht="12.75"/>
    <row r="150" s="8" customFormat="1" ht="12.75"/>
    <row r="151" s="8" customFormat="1" ht="12.75"/>
    <row r="152" s="8" customFormat="1" ht="12.75"/>
    <row r="153" s="8" customFormat="1" ht="12.75"/>
    <row r="154" s="8" customFormat="1" ht="12.75"/>
    <row r="155" s="8" customFormat="1" ht="12.75"/>
    <row r="156" s="8" customFormat="1" ht="12.75"/>
    <row r="157" s="8" customFormat="1" ht="12.75"/>
    <row r="158" s="8" customFormat="1" ht="12.75"/>
    <row r="159" s="8" customFormat="1" ht="12.75"/>
    <row r="160" s="8" customFormat="1" ht="12.75"/>
    <row r="161" s="8" customFormat="1" ht="12.75"/>
    <row r="162" s="8" customFormat="1" ht="12.75"/>
    <row r="163" s="8" customFormat="1" ht="12.75"/>
    <row r="177" s="12" customFormat="1" ht="17.100000000000001" customHeight="1"/>
    <row r="178" s="8" customFormat="1" ht="12.75"/>
    <row r="179" s="8" customFormat="1" ht="12.75"/>
    <row r="180" s="8" customFormat="1" ht="12.75"/>
    <row r="181" s="8" customFormat="1" ht="12.75"/>
    <row r="182" s="8" customFormat="1" ht="12.75"/>
    <row r="183" s="8" customFormat="1" ht="12.75"/>
    <row r="184" s="8" customFormat="1" ht="12.75"/>
    <row r="185" s="8" customFormat="1" ht="12.75"/>
    <row r="186" s="8" customFormat="1" ht="12.75"/>
    <row r="187" s="8" customFormat="1" ht="12.75"/>
    <row r="188" s="8" customFormat="1" ht="12.75"/>
    <row r="189" s="8" customFormat="1" ht="12.75"/>
    <row r="190" s="8" customFormat="1" ht="12.75"/>
    <row r="191" s="8" customFormat="1" ht="12.75"/>
    <row r="192" s="8" customFormat="1" ht="12.75"/>
    <row r="193" s="8" customFormat="1" ht="12.75"/>
    <row r="196" s="10" customFormat="1" ht="18" customHeight="1"/>
    <row r="197" s="8" customFormat="1" ht="12.75"/>
    <row r="198" s="8" customFormat="1" ht="12.75"/>
    <row r="199" s="8" customFormat="1" ht="12.75"/>
    <row r="200" s="8" customFormat="1" ht="12.75"/>
    <row r="201" s="8" customFormat="1" ht="12.75"/>
    <row r="202" s="8" customFormat="1" ht="12.75"/>
    <row r="203" s="8" customFormat="1" ht="12.75"/>
    <row r="204" s="8" customFormat="1" ht="12.75"/>
    <row r="205" s="8" customFormat="1" ht="12.75"/>
    <row r="206" s="8" customFormat="1" ht="12.75"/>
    <row r="207" s="8" customFormat="1" ht="12.75"/>
    <row r="208" s="8" customFormat="1" ht="12.75"/>
    <row r="209" s="8" customFormat="1" ht="12.75"/>
    <row r="210" s="8" customFormat="1" ht="12.75"/>
    <row r="211" s="8" customFormat="1" ht="12.75"/>
    <row r="212" s="8" customFormat="1" ht="12.75"/>
    <row r="213" s="8" customFormat="1" ht="12.75"/>
    <row r="219" ht="27" customHeight="1"/>
    <row r="220" ht="27" customHeight="1"/>
  </sheetData>
  <sheetProtection sheet="1" objects="1" scenarios="1"/>
  <mergeCells count="35">
    <mergeCell ref="A36:K36"/>
    <mergeCell ref="B3:C3"/>
    <mergeCell ref="E3:G3"/>
    <mergeCell ref="I3:K3"/>
    <mergeCell ref="A24:C26"/>
    <mergeCell ref="A28:C30"/>
    <mergeCell ref="A32:C34"/>
    <mergeCell ref="A31:C31"/>
    <mergeCell ref="A23:C23"/>
    <mergeCell ref="A27:C27"/>
    <mergeCell ref="E23:F23"/>
    <mergeCell ref="E24:F24"/>
    <mergeCell ref="E25:F25"/>
    <mergeCell ref="E26:F26"/>
    <mergeCell ref="E27:F27"/>
    <mergeCell ref="E33:F33"/>
    <mergeCell ref="J2:K2"/>
    <mergeCell ref="C2:H2"/>
    <mergeCell ref="A2:B2"/>
    <mergeCell ref="A22:K22"/>
    <mergeCell ref="A12:K12"/>
    <mergeCell ref="A5:K5"/>
    <mergeCell ref="C7:I7"/>
    <mergeCell ref="C10:I10"/>
    <mergeCell ref="C8:I8"/>
    <mergeCell ref="C9:I9"/>
    <mergeCell ref="A6:K6"/>
    <mergeCell ref="G14:I14"/>
    <mergeCell ref="A14:C14"/>
    <mergeCell ref="E34:F34"/>
    <mergeCell ref="E28:F28"/>
    <mergeCell ref="E29:F29"/>
    <mergeCell ref="E30:F30"/>
    <mergeCell ref="E31:F31"/>
    <mergeCell ref="E32:F32"/>
  </mergeCells>
  <phoneticPr fontId="4" type="noConversion"/>
  <printOptions horizontalCentered="1"/>
  <pageMargins left="0.25" right="0.25" top="0.25" bottom="0.25" header="0" footer="0"/>
  <pageSetup orientation="portrait" horizontalDpi="4294967292" verticalDpi="4294967292"/>
  <rowBreaks count="1" manualBreakCount="1">
    <brk id="74" max="16383" man="1"/>
  </rowBreaks>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tabSelected="1" workbookViewId="0">
      <selection activeCell="A53" sqref="A53"/>
    </sheetView>
  </sheetViews>
  <sheetFormatPr defaultColWidth="11" defaultRowHeight="15.75"/>
  <cols>
    <col min="1" max="1" width="27" customWidth="1"/>
  </cols>
  <sheetData>
    <row r="1" spans="1:8" s="145" customFormat="1" ht="29.1" customHeight="1">
      <c r="A1" s="651" t="s">
        <v>423</v>
      </c>
      <c r="B1" s="651"/>
      <c r="C1" s="651"/>
      <c r="D1" s="651"/>
      <c r="E1" s="651"/>
      <c r="F1" s="651"/>
      <c r="G1" s="651"/>
      <c r="H1" s="651"/>
    </row>
    <row r="2" spans="1:8" ht="15.95" customHeight="1">
      <c r="A2" s="650" t="s">
        <v>427</v>
      </c>
      <c r="B2" s="650"/>
      <c r="C2" s="650"/>
      <c r="D2" s="650"/>
      <c r="E2" s="650"/>
      <c r="F2" s="650"/>
      <c r="G2" s="650"/>
      <c r="H2" s="650"/>
    </row>
    <row r="3" spans="1:8" ht="15.95" customHeight="1">
      <c r="A3" s="650"/>
      <c r="B3" s="650"/>
      <c r="C3" s="650"/>
      <c r="D3" s="650"/>
      <c r="E3" s="650"/>
      <c r="F3" s="650"/>
      <c r="G3" s="650"/>
      <c r="H3" s="650"/>
    </row>
    <row r="4" spans="1:8" ht="15.95" customHeight="1">
      <c r="A4" s="650"/>
      <c r="B4" s="650"/>
      <c r="C4" s="650"/>
      <c r="D4" s="650"/>
      <c r="E4" s="650"/>
      <c r="F4" s="650"/>
      <c r="G4" s="650"/>
      <c r="H4" s="650"/>
    </row>
    <row r="5" spans="1:8" ht="15.95" customHeight="1">
      <c r="A5" s="650"/>
      <c r="B5" s="650"/>
      <c r="C5" s="650"/>
      <c r="D5" s="650"/>
      <c r="E5" s="650"/>
      <c r="F5" s="650"/>
      <c r="G5" s="650"/>
      <c r="H5" s="650"/>
    </row>
    <row r="6" spans="1:8" ht="15.95" customHeight="1" thickBot="1">
      <c r="A6" s="386"/>
      <c r="B6" s="386"/>
      <c r="C6" s="386"/>
      <c r="D6" s="386"/>
      <c r="E6" s="386"/>
      <c r="F6" s="386"/>
      <c r="G6" s="386"/>
      <c r="H6" s="386"/>
    </row>
    <row r="7" spans="1:8" ht="19.5" thickBot="1">
      <c r="A7" s="387" t="s">
        <v>422</v>
      </c>
      <c r="B7" s="388" t="s">
        <v>424</v>
      </c>
      <c r="C7" s="388" t="s">
        <v>15</v>
      </c>
      <c r="D7" s="648" t="s">
        <v>425</v>
      </c>
      <c r="E7" s="648"/>
      <c r="F7" s="648"/>
      <c r="G7" s="648"/>
      <c r="H7" s="649"/>
    </row>
    <row r="8" spans="1:8">
      <c r="A8" s="389"/>
      <c r="B8" s="390">
        <v>0</v>
      </c>
      <c r="C8" s="391">
        <v>3</v>
      </c>
      <c r="D8" s="642" t="s">
        <v>426</v>
      </c>
      <c r="E8" s="642"/>
      <c r="F8" s="642"/>
      <c r="G8" s="642"/>
      <c r="H8" s="643"/>
    </row>
    <row r="9" spans="1:8">
      <c r="A9" s="389"/>
      <c r="B9" s="392">
        <v>1001</v>
      </c>
      <c r="C9" s="393">
        <v>5</v>
      </c>
      <c r="D9" s="644"/>
      <c r="E9" s="644"/>
      <c r="F9" s="644"/>
      <c r="G9" s="644"/>
      <c r="H9" s="645"/>
    </row>
    <row r="10" spans="1:8">
      <c r="A10" s="389"/>
      <c r="B10" s="392">
        <v>2501</v>
      </c>
      <c r="C10" s="394">
        <v>7</v>
      </c>
      <c r="D10" s="644"/>
      <c r="E10" s="644"/>
      <c r="F10" s="644"/>
      <c r="G10" s="644"/>
      <c r="H10" s="645"/>
    </row>
    <row r="11" spans="1:8" ht="16.5" thickBot="1">
      <c r="A11" s="389"/>
      <c r="B11" s="392">
        <v>3001</v>
      </c>
      <c r="C11" s="395">
        <v>9</v>
      </c>
      <c r="D11" s="646"/>
      <c r="E11" s="646"/>
      <c r="F11" s="646"/>
      <c r="G11" s="646"/>
      <c r="H11" s="647"/>
    </row>
    <row r="12" spans="1:8">
      <c r="A12" s="389"/>
      <c r="B12" s="396"/>
      <c r="C12" s="397"/>
      <c r="D12" s="389"/>
      <c r="E12" s="389"/>
      <c r="F12" s="389"/>
      <c r="G12" s="389"/>
      <c r="H12" s="389"/>
    </row>
    <row r="13" spans="1:8" ht="16.5" thickBot="1">
      <c r="A13" s="389"/>
      <c r="B13" s="398"/>
      <c r="C13" s="399"/>
      <c r="D13" s="389"/>
      <c r="E13" s="389"/>
      <c r="F13" s="389"/>
      <c r="G13" s="389"/>
      <c r="H13" s="389"/>
    </row>
    <row r="14" spans="1:8">
      <c r="A14" s="389"/>
      <c r="B14" s="389"/>
      <c r="C14" s="389"/>
      <c r="D14" s="389"/>
      <c r="E14" s="389"/>
      <c r="F14" s="389"/>
      <c r="G14" s="389"/>
      <c r="H14" s="389"/>
    </row>
    <row r="15" spans="1:8">
      <c r="A15" s="389"/>
      <c r="B15" s="389"/>
      <c r="C15" s="389"/>
      <c r="D15" s="389"/>
      <c r="E15" s="389"/>
      <c r="F15" s="389"/>
      <c r="G15" s="389"/>
      <c r="H15" s="389"/>
    </row>
    <row r="16" spans="1:8">
      <c r="A16" s="389"/>
      <c r="B16" s="389"/>
      <c r="C16" s="389"/>
      <c r="D16" s="389"/>
      <c r="E16" s="389"/>
      <c r="F16" s="389"/>
      <c r="G16" s="389"/>
      <c r="H16" s="389"/>
    </row>
    <row r="17" spans="1:8">
      <c r="A17" s="389"/>
      <c r="B17" s="389"/>
      <c r="C17" s="389"/>
      <c r="D17" s="389"/>
      <c r="E17" s="389"/>
      <c r="F17" s="389"/>
      <c r="G17" s="389"/>
      <c r="H17" s="389"/>
    </row>
    <row r="18" spans="1:8">
      <c r="A18" s="389"/>
      <c r="B18" s="389"/>
      <c r="C18" s="389"/>
      <c r="D18" s="389"/>
      <c r="E18" s="389"/>
      <c r="F18" s="389"/>
      <c r="G18" s="389"/>
      <c r="H18" s="389"/>
    </row>
    <row r="19" spans="1:8">
      <c r="A19" s="389"/>
      <c r="B19" s="389"/>
      <c r="C19" s="389"/>
      <c r="D19" s="389"/>
      <c r="E19" s="389"/>
      <c r="F19" s="389"/>
      <c r="G19" s="389"/>
      <c r="H19" s="389"/>
    </row>
    <row r="20" spans="1:8">
      <c r="A20" s="389"/>
      <c r="B20" s="389"/>
      <c r="C20" s="389"/>
      <c r="D20" s="389"/>
      <c r="E20" s="389"/>
      <c r="F20" s="389"/>
      <c r="G20" s="389"/>
      <c r="H20" s="389"/>
    </row>
    <row r="21" spans="1:8">
      <c r="A21" s="389"/>
      <c r="B21" s="389"/>
      <c r="C21" s="389"/>
      <c r="D21" s="389"/>
      <c r="E21" s="389"/>
      <c r="F21" s="389"/>
      <c r="G21" s="389"/>
      <c r="H21" s="389"/>
    </row>
    <row r="22" spans="1:8">
      <c r="A22" s="389"/>
      <c r="B22" s="389"/>
      <c r="C22" s="389"/>
      <c r="D22" s="389"/>
      <c r="E22" s="389"/>
      <c r="F22" s="389"/>
      <c r="G22" s="389"/>
      <c r="H22" s="389"/>
    </row>
    <row r="23" spans="1:8">
      <c r="A23" s="389"/>
      <c r="B23" s="389"/>
      <c r="C23" s="389"/>
      <c r="D23" s="389"/>
      <c r="E23" s="389"/>
      <c r="F23" s="389"/>
      <c r="G23" s="389"/>
      <c r="H23" s="389"/>
    </row>
    <row r="24" spans="1:8">
      <c r="A24" s="389"/>
      <c r="B24" s="389"/>
      <c r="C24" s="389"/>
      <c r="D24" s="389"/>
      <c r="E24" s="389"/>
      <c r="F24" s="389"/>
      <c r="G24" s="389"/>
      <c r="H24" s="389"/>
    </row>
    <row r="25" spans="1:8">
      <c r="A25" s="389"/>
      <c r="B25" s="389"/>
      <c r="C25" s="389"/>
      <c r="D25" s="389"/>
      <c r="E25" s="389"/>
      <c r="F25" s="389"/>
      <c r="G25" s="389"/>
      <c r="H25" s="389"/>
    </row>
    <row r="26" spans="1:8">
      <c r="A26" s="389"/>
      <c r="B26" s="389"/>
      <c r="C26" s="389"/>
      <c r="D26" s="389"/>
      <c r="E26" s="389"/>
      <c r="F26" s="389"/>
      <c r="G26" s="389"/>
      <c r="H26" s="389"/>
    </row>
    <row r="27" spans="1:8">
      <c r="A27" s="389"/>
      <c r="B27" s="389"/>
      <c r="C27" s="389"/>
      <c r="D27" s="389"/>
      <c r="E27" s="389"/>
      <c r="F27" s="389"/>
      <c r="G27" s="389"/>
      <c r="H27" s="389"/>
    </row>
    <row r="28" spans="1:8">
      <c r="A28" s="389"/>
      <c r="B28" s="389"/>
      <c r="C28" s="389"/>
      <c r="D28" s="389"/>
      <c r="E28" s="389"/>
      <c r="F28" s="389"/>
      <c r="G28" s="389"/>
      <c r="H28" s="389"/>
    </row>
    <row r="29" spans="1:8">
      <c r="A29" s="389"/>
      <c r="B29" s="389"/>
      <c r="C29" s="389"/>
      <c r="D29" s="389"/>
      <c r="E29" s="389"/>
      <c r="F29" s="389"/>
      <c r="G29" s="389"/>
      <c r="H29" s="389"/>
    </row>
    <row r="30" spans="1:8">
      <c r="A30" s="389"/>
      <c r="B30" s="389"/>
      <c r="C30" s="389"/>
      <c r="D30" s="389"/>
      <c r="E30" s="389"/>
      <c r="F30" s="389"/>
      <c r="G30" s="389"/>
      <c r="H30" s="389"/>
    </row>
    <row r="31" spans="1:8">
      <c r="A31" s="389"/>
      <c r="B31" s="389"/>
      <c r="C31" s="389"/>
      <c r="D31" s="389"/>
      <c r="E31" s="389"/>
      <c r="F31" s="389"/>
      <c r="G31" s="389"/>
      <c r="H31" s="389"/>
    </row>
    <row r="32" spans="1:8">
      <c r="A32" s="389"/>
      <c r="B32" s="389"/>
      <c r="C32" s="389"/>
      <c r="D32" s="389"/>
      <c r="E32" s="389"/>
      <c r="F32" s="389"/>
      <c r="G32" s="389"/>
      <c r="H32" s="389"/>
    </row>
    <row r="33" spans="1:8">
      <c r="A33" s="389"/>
      <c r="B33" s="389"/>
      <c r="C33" s="389"/>
      <c r="D33" s="389"/>
      <c r="E33" s="389"/>
      <c r="F33" s="389"/>
      <c r="G33" s="389"/>
      <c r="H33" s="389"/>
    </row>
    <row r="34" spans="1:8">
      <c r="A34" s="389"/>
      <c r="B34" s="389"/>
      <c r="C34" s="389"/>
      <c r="D34" s="389"/>
      <c r="E34" s="389"/>
      <c r="F34" s="389"/>
      <c r="G34" s="389"/>
      <c r="H34" s="389"/>
    </row>
    <row r="35" spans="1:8">
      <c r="A35" s="389"/>
      <c r="B35" s="389"/>
      <c r="C35" s="389"/>
      <c r="D35" s="389"/>
      <c r="E35" s="389"/>
      <c r="F35" s="389"/>
      <c r="G35" s="389"/>
      <c r="H35" s="389"/>
    </row>
    <row r="36" spans="1:8">
      <c r="A36" s="389"/>
      <c r="B36" s="389"/>
      <c r="C36" s="389"/>
      <c r="D36" s="389"/>
      <c r="E36" s="389"/>
      <c r="F36" s="389"/>
      <c r="G36" s="389"/>
      <c r="H36" s="389"/>
    </row>
    <row r="37" spans="1:8">
      <c r="A37" s="389"/>
      <c r="B37" s="389"/>
      <c r="C37" s="389"/>
      <c r="D37" s="389"/>
      <c r="E37" s="389"/>
      <c r="F37" s="389"/>
      <c r="G37" s="389"/>
      <c r="H37" s="389"/>
    </row>
    <row r="38" spans="1:8">
      <c r="A38" s="389"/>
      <c r="B38" s="389"/>
      <c r="C38" s="389"/>
      <c r="D38" s="389"/>
      <c r="E38" s="389"/>
      <c r="F38" s="389"/>
      <c r="G38" s="389"/>
      <c r="H38" s="389"/>
    </row>
    <row r="39" spans="1:8">
      <c r="A39" s="389"/>
      <c r="B39" s="389"/>
      <c r="C39" s="389"/>
      <c r="D39" s="389"/>
      <c r="E39" s="389"/>
      <c r="F39" s="389"/>
      <c r="G39" s="389"/>
      <c r="H39" s="389"/>
    </row>
    <row r="40" spans="1:8">
      <c r="A40" s="389"/>
      <c r="B40" s="389"/>
      <c r="C40" s="389"/>
      <c r="D40" s="389"/>
      <c r="E40" s="389"/>
      <c r="F40" s="389"/>
      <c r="G40" s="389"/>
      <c r="H40" s="389"/>
    </row>
    <row r="41" spans="1:8">
      <c r="A41" s="389"/>
      <c r="B41" s="389"/>
      <c r="C41" s="389"/>
      <c r="D41" s="389"/>
      <c r="E41" s="389"/>
      <c r="F41" s="389"/>
      <c r="G41" s="389"/>
      <c r="H41" s="389"/>
    </row>
    <row r="42" spans="1:8">
      <c r="A42" s="389"/>
      <c r="B42" s="389"/>
      <c r="C42" s="389"/>
      <c r="D42" s="389"/>
      <c r="E42" s="389"/>
      <c r="F42" s="389"/>
      <c r="G42" s="389"/>
      <c r="H42" s="389"/>
    </row>
    <row r="43" spans="1:8">
      <c r="A43" s="389"/>
      <c r="B43" s="389"/>
      <c r="C43" s="389"/>
      <c r="D43" s="389"/>
      <c r="E43" s="389"/>
      <c r="F43" s="389"/>
      <c r="G43" s="389"/>
      <c r="H43" s="389"/>
    </row>
  </sheetData>
  <sheetProtection sheet="1" objects="1" scenarios="1"/>
  <mergeCells count="4">
    <mergeCell ref="D8:H11"/>
    <mergeCell ref="D7:H7"/>
    <mergeCell ref="A2:H5"/>
    <mergeCell ref="A1: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Deal Information</vt:lpstr>
      <vt:lpstr>Deal Analyzer for Flips</vt:lpstr>
      <vt:lpstr>Repair Estimator</vt:lpstr>
      <vt:lpstr>Investment Summary</vt:lpstr>
      <vt:lpstr>Formula Data</vt:lpstr>
      <vt:lpstr>'Deal Analyzer for Flips'!Print_Area</vt:lpstr>
      <vt:lpstr>'Investment Summary'!Print_Area</vt:lpstr>
      <vt:lpstr>'Repair Estimator'!Print_Area</vt:lpstr>
    </vt:vector>
  </TitlesOfParts>
  <Company>Aileron Marketing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Jonnes</dc:creator>
  <cp:lastModifiedBy>Windows User</cp:lastModifiedBy>
  <cp:lastPrinted>2017-11-21T19:21:07Z</cp:lastPrinted>
  <dcterms:created xsi:type="dcterms:W3CDTF">2014-08-12T21:44:22Z</dcterms:created>
  <dcterms:modified xsi:type="dcterms:W3CDTF">2019-08-30T03:59:12Z</dcterms:modified>
</cp:coreProperties>
</file>