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X:\DATA WORK ORDER\ANDIKA 31 MARET 2026\~ 2026\4. APRIL\1. ASTERA ( MOCKUP TERPASANG )\"/>
    </mc:Choice>
  </mc:AlternateContent>
  <xr:revisionPtr revIDLastSave="0" documentId="13_ncr:1_{15E3EA4C-66B8-4F13-B76A-F2E212A32396}" xr6:coauthVersionLast="47" xr6:coauthVersionMax="47" xr10:uidLastSave="{00000000-0000-0000-0000-000000000000}"/>
  <bookViews>
    <workbookView xWindow="-110" yWindow="-110" windowWidth="19420" windowHeight="10300" tabRatio="780" activeTab="4" xr2:uid="{00000000-000D-0000-FFFF-FFFF00000000}"/>
  </bookViews>
  <sheets>
    <sheet name="Berat" sheetId="83" r:id="rId1"/>
    <sheet name="LOGO" sheetId="38" r:id="rId2"/>
    <sheet name="Form Ukur Kaca" sheetId="135" r:id="rId3"/>
    <sheet name="ORDER KACA" sheetId="136" r:id="rId4"/>
    <sheet name="KOP" sheetId="29" r:id="rId5"/>
    <sheet name="P1-DSR" sheetId="142" r:id="rId6"/>
    <sheet name="J1-DSR" sheetId="114" r:id="rId7"/>
    <sheet name="J2-DSR" sheetId="143" r:id="rId8"/>
    <sheet name="J2-01" sheetId="144" r:id="rId9"/>
    <sheet name="Sheet4" sheetId="145" r:id="rId10"/>
    <sheet name="Sheet5" sheetId="146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Print_Area" localSheetId="2">'Form Ukur Kaca'!$A$1:$O$56</definedName>
    <definedName name="_xlnm.Print_Area" localSheetId="6">'J1-DSR'!$A$1:$H$56</definedName>
    <definedName name="_xlnm.Print_Area" localSheetId="8">'J2-01'!$A$1:$H$61</definedName>
    <definedName name="_xlnm.Print_Area" localSheetId="7">'J2-DSR'!$A$1:$H$56</definedName>
    <definedName name="_xlnm.Print_Area" localSheetId="4">KOP!$A$1:$D$76</definedName>
    <definedName name="_xlnm.Print_Area" localSheetId="3">'ORDER KACA'!$B$1:$J$52</definedName>
    <definedName name="_xlnm.Print_Area" localSheetId="5">'P1-DSR'!$A$1:$H$68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29" l="1"/>
  <c r="B53" i="29"/>
  <c r="A54" i="29"/>
  <c r="B54" i="29"/>
  <c r="A55" i="29"/>
  <c r="B55" i="29"/>
  <c r="A56" i="29"/>
  <c r="B56" i="29"/>
  <c r="A57" i="29"/>
  <c r="B57" i="29"/>
  <c r="A58" i="29"/>
  <c r="B58" i="29"/>
  <c r="A59" i="29"/>
  <c r="B59" i="29"/>
  <c r="A60" i="29"/>
  <c r="B60" i="29"/>
  <c r="A61" i="29"/>
  <c r="B61" i="29"/>
  <c r="A62" i="29"/>
  <c r="B62" i="29"/>
  <c r="A63" i="29"/>
  <c r="B63" i="29"/>
  <c r="A64" i="29"/>
  <c r="B64" i="29"/>
  <c r="A65" i="29"/>
  <c r="B65" i="29"/>
  <c r="A66" i="29"/>
  <c r="B66" i="29"/>
  <c r="A39" i="29"/>
  <c r="B39" i="29"/>
  <c r="A40" i="29"/>
  <c r="B40" i="29"/>
  <c r="A41" i="29"/>
  <c r="B41" i="29"/>
  <c r="A42" i="29"/>
  <c r="B42" i="29"/>
  <c r="A43" i="29"/>
  <c r="B43" i="29"/>
  <c r="A44" i="29"/>
  <c r="B44" i="29"/>
  <c r="A45" i="29"/>
  <c r="B45" i="29"/>
  <c r="A46" i="29"/>
  <c r="B46" i="29"/>
  <c r="A47" i="29"/>
  <c r="B47" i="29"/>
  <c r="A48" i="29"/>
  <c r="B48" i="29"/>
  <c r="A49" i="29"/>
  <c r="B49" i="29"/>
  <c r="A50" i="29"/>
  <c r="B50" i="29"/>
  <c r="A51" i="29"/>
  <c r="B51" i="29"/>
  <c r="A52" i="29"/>
  <c r="B52" i="29"/>
  <c r="B38" i="29"/>
  <c r="A38" i="29"/>
  <c r="B65" i="146"/>
  <c r="C65" i="146"/>
  <c r="D65" i="146"/>
  <c r="B66" i="146"/>
  <c r="C66" i="146"/>
  <c r="D66" i="146"/>
  <c r="E66" i="146"/>
  <c r="B67" i="146"/>
  <c r="C67" i="146"/>
  <c r="D67" i="146"/>
  <c r="E67" i="146"/>
  <c r="B68" i="146"/>
  <c r="C68" i="146"/>
  <c r="D68" i="146"/>
  <c r="B69" i="146"/>
  <c r="C69" i="146"/>
  <c r="D69" i="146"/>
  <c r="B70" i="146"/>
  <c r="C70" i="146"/>
  <c r="D70" i="146"/>
  <c r="B71" i="146"/>
  <c r="C71" i="146"/>
  <c r="D71" i="146"/>
  <c r="B72" i="146"/>
  <c r="C72" i="146"/>
  <c r="D72" i="146"/>
  <c r="B73" i="146"/>
  <c r="C73" i="146"/>
  <c r="D73" i="146"/>
  <c r="B74" i="146"/>
  <c r="C74" i="146"/>
  <c r="D74" i="146"/>
  <c r="B75" i="146"/>
  <c r="C75" i="146"/>
  <c r="D75" i="146"/>
  <c r="B76" i="146"/>
  <c r="C76" i="146"/>
  <c r="D76" i="146"/>
  <c r="B77" i="146"/>
  <c r="D77" i="146"/>
  <c r="E77" i="146"/>
  <c r="B78" i="146"/>
  <c r="C78" i="146"/>
  <c r="D78" i="146"/>
  <c r="E78" i="146"/>
  <c r="B79" i="146"/>
  <c r="C79" i="146"/>
  <c r="D79" i="146"/>
  <c r="E79" i="146"/>
  <c r="B80" i="146"/>
  <c r="D80" i="146"/>
  <c r="E80" i="146"/>
  <c r="B81" i="146"/>
  <c r="D81" i="146"/>
  <c r="E81" i="146"/>
  <c r="B82" i="146"/>
  <c r="C82" i="146"/>
  <c r="D82" i="146"/>
  <c r="E82" i="146"/>
  <c r="B83" i="146"/>
  <c r="C83" i="146"/>
  <c r="D83" i="146"/>
  <c r="E83" i="146"/>
  <c r="B84" i="146"/>
  <c r="D84" i="146"/>
  <c r="E84" i="146"/>
  <c r="B85" i="146"/>
  <c r="D85" i="146"/>
  <c r="E85" i="146"/>
  <c r="C64" i="146"/>
  <c r="D64" i="146"/>
  <c r="B64" i="146"/>
  <c r="B47" i="146"/>
  <c r="C47" i="146"/>
  <c r="D47" i="146"/>
  <c r="B48" i="146"/>
  <c r="C48" i="146"/>
  <c r="D48" i="146"/>
  <c r="B49" i="146"/>
  <c r="C49" i="146"/>
  <c r="D49" i="146"/>
  <c r="B50" i="146"/>
  <c r="C50" i="146"/>
  <c r="D50" i="146"/>
  <c r="B51" i="146"/>
  <c r="C51" i="146"/>
  <c r="D51" i="146"/>
  <c r="B52" i="146"/>
  <c r="C52" i="146"/>
  <c r="D52" i="146"/>
  <c r="E52" i="146"/>
  <c r="B53" i="146"/>
  <c r="C53" i="146"/>
  <c r="D53" i="146"/>
  <c r="B54" i="146"/>
  <c r="C54" i="146"/>
  <c r="D54" i="146"/>
  <c r="B55" i="146"/>
  <c r="C55" i="146"/>
  <c r="D55" i="146"/>
  <c r="E55" i="146"/>
  <c r="B56" i="146"/>
  <c r="C56" i="146"/>
  <c r="D56" i="146"/>
  <c r="E56" i="146"/>
  <c r="B57" i="146"/>
  <c r="D57" i="146"/>
  <c r="E57" i="146"/>
  <c r="B58" i="146"/>
  <c r="C58" i="146"/>
  <c r="D58" i="146"/>
  <c r="E58" i="146"/>
  <c r="B59" i="146"/>
  <c r="C59" i="146"/>
  <c r="D59" i="146"/>
  <c r="E59" i="146"/>
  <c r="B60" i="146"/>
  <c r="C60" i="146"/>
  <c r="D60" i="146"/>
  <c r="E60" i="146"/>
  <c r="B61" i="146"/>
  <c r="C61" i="146"/>
  <c r="D61" i="146"/>
  <c r="E61" i="146"/>
  <c r="B62" i="146"/>
  <c r="D62" i="146"/>
  <c r="E62" i="146"/>
  <c r="B63" i="146"/>
  <c r="D63" i="146"/>
  <c r="E63" i="146"/>
  <c r="C46" i="146"/>
  <c r="D46" i="146"/>
  <c r="B46" i="146"/>
  <c r="B29" i="146"/>
  <c r="C29" i="146"/>
  <c r="D29" i="146"/>
  <c r="B30" i="146"/>
  <c r="C30" i="146"/>
  <c r="D30" i="146"/>
  <c r="B31" i="146"/>
  <c r="C31" i="146"/>
  <c r="D31" i="146"/>
  <c r="B32" i="146"/>
  <c r="C32" i="146"/>
  <c r="D32" i="146"/>
  <c r="B33" i="146"/>
  <c r="C33" i="146"/>
  <c r="D33" i="146"/>
  <c r="B34" i="146"/>
  <c r="C34" i="146"/>
  <c r="D34" i="146"/>
  <c r="E34" i="146"/>
  <c r="B35" i="146"/>
  <c r="C35" i="146"/>
  <c r="D35" i="146"/>
  <c r="B36" i="146"/>
  <c r="C36" i="146"/>
  <c r="D36" i="146"/>
  <c r="B37" i="146"/>
  <c r="C37" i="146"/>
  <c r="D37" i="146"/>
  <c r="E37" i="146"/>
  <c r="B38" i="146"/>
  <c r="C38" i="146"/>
  <c r="D38" i="146"/>
  <c r="E38" i="146"/>
  <c r="B39" i="146"/>
  <c r="D39" i="146"/>
  <c r="E39" i="146"/>
  <c r="B40" i="146"/>
  <c r="C40" i="146"/>
  <c r="D40" i="146"/>
  <c r="E40" i="146"/>
  <c r="B41" i="146"/>
  <c r="C41" i="146"/>
  <c r="D41" i="146"/>
  <c r="E41" i="146"/>
  <c r="B42" i="146"/>
  <c r="C42" i="146"/>
  <c r="D42" i="146"/>
  <c r="E42" i="146"/>
  <c r="B43" i="146"/>
  <c r="C43" i="146"/>
  <c r="D43" i="146"/>
  <c r="E43" i="146"/>
  <c r="B44" i="146"/>
  <c r="D44" i="146"/>
  <c r="E44" i="146"/>
  <c r="B45" i="146"/>
  <c r="D45" i="146"/>
  <c r="E45" i="146"/>
  <c r="C28" i="146"/>
  <c r="D28" i="146"/>
  <c r="B28" i="146"/>
  <c r="B4" i="146"/>
  <c r="C4" i="146"/>
  <c r="D4" i="146"/>
  <c r="B5" i="146"/>
  <c r="C5" i="146"/>
  <c r="D5" i="146"/>
  <c r="B6" i="146"/>
  <c r="C6" i="146"/>
  <c r="D6" i="146"/>
  <c r="B7" i="146"/>
  <c r="C7" i="146"/>
  <c r="D7" i="146"/>
  <c r="B8" i="146"/>
  <c r="C8" i="146"/>
  <c r="D8" i="146"/>
  <c r="B9" i="146"/>
  <c r="C9" i="146"/>
  <c r="D9" i="146"/>
  <c r="B10" i="146"/>
  <c r="C10" i="146"/>
  <c r="D10" i="146"/>
  <c r="B11" i="146"/>
  <c r="C11" i="146"/>
  <c r="D11" i="146"/>
  <c r="E11" i="146"/>
  <c r="B12" i="146"/>
  <c r="C12" i="146"/>
  <c r="D12" i="146"/>
  <c r="E12" i="146"/>
  <c r="B13" i="146"/>
  <c r="C13" i="146"/>
  <c r="D13" i="146"/>
  <c r="B14" i="146"/>
  <c r="C14" i="146"/>
  <c r="D14" i="146"/>
  <c r="B15" i="146"/>
  <c r="C15" i="146"/>
  <c r="D15" i="146"/>
  <c r="B16" i="146"/>
  <c r="C16" i="146"/>
  <c r="D16" i="146"/>
  <c r="B17" i="146"/>
  <c r="C17" i="146"/>
  <c r="D17" i="146"/>
  <c r="B18" i="146"/>
  <c r="D18" i="146"/>
  <c r="E18" i="146"/>
  <c r="B19" i="146"/>
  <c r="C19" i="146"/>
  <c r="D19" i="146"/>
  <c r="B20" i="146"/>
  <c r="C20" i="146"/>
  <c r="D20" i="146"/>
  <c r="B21" i="146"/>
  <c r="C21" i="146"/>
  <c r="D21" i="146"/>
  <c r="E21" i="146"/>
  <c r="B22" i="146"/>
  <c r="C22" i="146"/>
  <c r="D22" i="146"/>
  <c r="E22" i="146"/>
  <c r="B23" i="146"/>
  <c r="D23" i="146"/>
  <c r="E23" i="146"/>
  <c r="B24" i="146"/>
  <c r="C24" i="146"/>
  <c r="D24" i="146"/>
  <c r="E24" i="146"/>
  <c r="B25" i="146"/>
  <c r="C25" i="146"/>
  <c r="D25" i="146"/>
  <c r="E25" i="146"/>
  <c r="B26" i="146"/>
  <c r="D26" i="146"/>
  <c r="E26" i="146"/>
  <c r="B27" i="146"/>
  <c r="D27" i="146"/>
  <c r="E27" i="146"/>
  <c r="C3" i="146"/>
  <c r="D3" i="146"/>
  <c r="B3" i="146"/>
  <c r="A22" i="29"/>
  <c r="E22" i="29" s="1"/>
  <c r="B22" i="29"/>
  <c r="C22" i="29"/>
  <c r="A23" i="29"/>
  <c r="E23" i="29" s="1"/>
  <c r="F23" i="29" s="1"/>
  <c r="B23" i="29"/>
  <c r="C23" i="29"/>
  <c r="A24" i="29"/>
  <c r="E24" i="29" s="1"/>
  <c r="B24" i="29"/>
  <c r="C24" i="29"/>
  <c r="A25" i="29"/>
  <c r="E25" i="29" s="1"/>
  <c r="B25" i="29"/>
  <c r="C25" i="29"/>
  <c r="A26" i="29"/>
  <c r="E26" i="29" s="1"/>
  <c r="F26" i="29" s="1"/>
  <c r="B26" i="29"/>
  <c r="C26" i="29"/>
  <c r="A27" i="29"/>
  <c r="E27" i="29" s="1"/>
  <c r="B27" i="29"/>
  <c r="C27" i="29"/>
  <c r="A28" i="29"/>
  <c r="E28" i="29" s="1"/>
  <c r="B28" i="29"/>
  <c r="C28" i="29"/>
  <c r="A29" i="29"/>
  <c r="E29" i="29" s="1"/>
  <c r="B29" i="29"/>
  <c r="C29" i="29"/>
  <c r="A30" i="29"/>
  <c r="E30" i="29" s="1"/>
  <c r="B30" i="29"/>
  <c r="C30" i="29"/>
  <c r="A31" i="29"/>
  <c r="E31" i="29" s="1"/>
  <c r="B31" i="29"/>
  <c r="C31" i="29"/>
  <c r="A32" i="29"/>
  <c r="E32" i="29" s="1"/>
  <c r="B32" i="29"/>
  <c r="C32" i="29"/>
  <c r="A33" i="29"/>
  <c r="E33" i="29" s="1"/>
  <c r="B33" i="29"/>
  <c r="C33" i="29"/>
  <c r="A34" i="29"/>
  <c r="E34" i="29" s="1"/>
  <c r="B34" i="29"/>
  <c r="C34" i="29"/>
  <c r="A35" i="29"/>
  <c r="E35" i="29" s="1"/>
  <c r="F35" i="29" s="1"/>
  <c r="B35" i="29"/>
  <c r="C35" i="29"/>
  <c r="B21" i="29"/>
  <c r="C21" i="29"/>
  <c r="A21" i="29"/>
  <c r="E29" i="145"/>
  <c r="B29" i="145"/>
  <c r="C29" i="145"/>
  <c r="E30" i="145"/>
  <c r="B30" i="145"/>
  <c r="C30" i="145"/>
  <c r="E31" i="145"/>
  <c r="B31" i="145"/>
  <c r="C31" i="145"/>
  <c r="E32" i="145"/>
  <c r="B32" i="145"/>
  <c r="C32" i="145"/>
  <c r="E33" i="145"/>
  <c r="B33" i="145"/>
  <c r="C33" i="145"/>
  <c r="E34" i="145"/>
  <c r="B34" i="145"/>
  <c r="C34" i="145"/>
  <c r="E35" i="145"/>
  <c r="B35" i="145"/>
  <c r="C35" i="145"/>
  <c r="E36" i="145"/>
  <c r="B36" i="145"/>
  <c r="C36" i="145"/>
  <c r="E37" i="145"/>
  <c r="B37" i="145"/>
  <c r="C37" i="145"/>
  <c r="B28" i="145"/>
  <c r="C28" i="145"/>
  <c r="E28" i="145"/>
  <c r="E23" i="145"/>
  <c r="B23" i="145"/>
  <c r="C23" i="145"/>
  <c r="E24" i="145"/>
  <c r="B24" i="145"/>
  <c r="C24" i="145"/>
  <c r="E25" i="145"/>
  <c r="B25" i="145"/>
  <c r="C25" i="145"/>
  <c r="E26" i="145"/>
  <c r="B26" i="145"/>
  <c r="C26" i="145"/>
  <c r="E27" i="145"/>
  <c r="B27" i="145"/>
  <c r="C27" i="145"/>
  <c r="B22" i="145"/>
  <c r="C22" i="145"/>
  <c r="E22" i="145"/>
  <c r="E17" i="145"/>
  <c r="B17" i="145"/>
  <c r="C17" i="145"/>
  <c r="E18" i="145"/>
  <c r="B18" i="145"/>
  <c r="C18" i="145"/>
  <c r="E19" i="145"/>
  <c r="B19" i="145"/>
  <c r="C19" i="145"/>
  <c r="E20" i="145"/>
  <c r="B20" i="145"/>
  <c r="C20" i="145"/>
  <c r="E21" i="145"/>
  <c r="B21" i="145"/>
  <c r="C21" i="145"/>
  <c r="B16" i="145"/>
  <c r="C16" i="145"/>
  <c r="E16" i="145"/>
  <c r="E5" i="145"/>
  <c r="B5" i="145"/>
  <c r="C5" i="145"/>
  <c r="E6" i="145"/>
  <c r="B6" i="145"/>
  <c r="C6" i="145"/>
  <c r="E7" i="145"/>
  <c r="B7" i="145"/>
  <c r="C7" i="145"/>
  <c r="E8" i="145"/>
  <c r="B8" i="145"/>
  <c r="C8" i="145"/>
  <c r="E9" i="145"/>
  <c r="B9" i="145"/>
  <c r="C9" i="145"/>
  <c r="E10" i="145"/>
  <c r="B10" i="145"/>
  <c r="C10" i="145"/>
  <c r="E11" i="145"/>
  <c r="B11" i="145"/>
  <c r="C11" i="145"/>
  <c r="E12" i="145"/>
  <c r="B12" i="145"/>
  <c r="C12" i="145"/>
  <c r="E13" i="145"/>
  <c r="B13" i="145"/>
  <c r="C13" i="145"/>
  <c r="E14" i="145"/>
  <c r="B14" i="145"/>
  <c r="C14" i="145"/>
  <c r="E15" i="145"/>
  <c r="B15" i="145"/>
  <c r="C15" i="145"/>
  <c r="B4" i="145"/>
  <c r="C4" i="145"/>
  <c r="E4" i="145"/>
  <c r="F30" i="29" l="1"/>
  <c r="F34" i="29"/>
  <c r="F28" i="29"/>
  <c r="F31" i="29"/>
  <c r="F24" i="29"/>
  <c r="F29" i="29"/>
  <c r="F33" i="29"/>
  <c r="F22" i="29"/>
  <c r="F32" i="29"/>
  <c r="F27" i="29"/>
  <c r="F25" i="29"/>
  <c r="E22" i="135"/>
  <c r="F22" i="135"/>
  <c r="E21" i="135"/>
  <c r="F20" i="135"/>
  <c r="F21" i="135" s="1"/>
  <c r="J21" i="135" s="1"/>
  <c r="E20" i="135"/>
  <c r="I20" i="135" s="1"/>
  <c r="F19" i="135"/>
  <c r="J19" i="135" s="1"/>
  <c r="E19" i="135"/>
  <c r="I19" i="135" s="1"/>
  <c r="M22" i="135"/>
  <c r="J22" i="135"/>
  <c r="I22" i="135"/>
  <c r="M21" i="135"/>
  <c r="I21" i="135"/>
  <c r="M20" i="135"/>
  <c r="J20" i="135"/>
  <c r="M19" i="135"/>
  <c r="F60" i="144"/>
  <c r="F59" i="144"/>
  <c r="F58" i="144"/>
  <c r="F57" i="144"/>
  <c r="C5" i="144"/>
  <c r="E59" i="144" s="1"/>
  <c r="G30" i="144"/>
  <c r="F30" i="144"/>
  <c r="G29" i="144"/>
  <c r="F29" i="144"/>
  <c r="G28" i="144"/>
  <c r="F28" i="144"/>
  <c r="G27" i="144"/>
  <c r="F27" i="144"/>
  <c r="G26" i="144"/>
  <c r="F26" i="144"/>
  <c r="G25" i="144"/>
  <c r="F25" i="144"/>
  <c r="G24" i="144"/>
  <c r="F24" i="144"/>
  <c r="C23" i="144"/>
  <c r="C24" i="144" s="1"/>
  <c r="G23" i="144"/>
  <c r="F23" i="144"/>
  <c r="G22" i="144"/>
  <c r="F22" i="144"/>
  <c r="C15" i="144"/>
  <c r="C25" i="144" s="1"/>
  <c r="C26" i="144" s="1"/>
  <c r="C9" i="144"/>
  <c r="C10" i="144" s="1"/>
  <c r="C11" i="144" s="1"/>
  <c r="C28" i="144" s="1"/>
  <c r="F43" i="144"/>
  <c r="F42" i="144"/>
  <c r="F41" i="144"/>
  <c r="F40" i="144"/>
  <c r="F39" i="144"/>
  <c r="F34" i="144"/>
  <c r="F33" i="144"/>
  <c r="G21" i="144"/>
  <c r="F21" i="144"/>
  <c r="C4" i="144"/>
  <c r="B4" i="144"/>
  <c r="B58" i="144" s="1"/>
  <c r="B20" i="135" s="1"/>
  <c r="F18" i="135"/>
  <c r="F17" i="135"/>
  <c r="E17" i="135"/>
  <c r="M18" i="135"/>
  <c r="J18" i="135"/>
  <c r="M17" i="135"/>
  <c r="J17" i="135"/>
  <c r="E18" i="135"/>
  <c r="I18" i="135" s="1"/>
  <c r="F54" i="143"/>
  <c r="F55" i="143"/>
  <c r="C5" i="143"/>
  <c r="E29" i="143" s="1"/>
  <c r="D27" i="145" s="1"/>
  <c r="C4" i="143"/>
  <c r="B4" i="143"/>
  <c r="B55" i="143" s="1"/>
  <c r="B18" i="135" s="1"/>
  <c r="F40" i="143"/>
  <c r="F39" i="143"/>
  <c r="F38" i="143"/>
  <c r="F37" i="143"/>
  <c r="F36" i="143"/>
  <c r="G29" i="143"/>
  <c r="F29" i="143"/>
  <c r="G28" i="143"/>
  <c r="F28" i="143"/>
  <c r="C28" i="143"/>
  <c r="G27" i="143"/>
  <c r="F27" i="143"/>
  <c r="C27" i="143"/>
  <c r="G26" i="143"/>
  <c r="F26" i="143"/>
  <c r="G25" i="143"/>
  <c r="F25" i="143"/>
  <c r="G24" i="143"/>
  <c r="F24" i="143"/>
  <c r="C24" i="143"/>
  <c r="C12" i="143"/>
  <c r="C9" i="143"/>
  <c r="F16" i="135"/>
  <c r="F15" i="135"/>
  <c r="E16" i="135"/>
  <c r="E15" i="135"/>
  <c r="M16" i="135"/>
  <c r="J16" i="135"/>
  <c r="I16" i="135"/>
  <c r="M15" i="135"/>
  <c r="J15" i="135"/>
  <c r="I15" i="135"/>
  <c r="F55" i="114"/>
  <c r="F54" i="114"/>
  <c r="G29" i="114"/>
  <c r="F29" i="114"/>
  <c r="C28" i="114"/>
  <c r="G28" i="114"/>
  <c r="F28" i="114"/>
  <c r="G27" i="114"/>
  <c r="F27" i="114"/>
  <c r="G25" i="114"/>
  <c r="F25" i="114"/>
  <c r="G26" i="114"/>
  <c r="F26" i="114"/>
  <c r="C24" i="114"/>
  <c r="C9" i="114"/>
  <c r="C27" i="114" s="1"/>
  <c r="C12" i="114"/>
  <c r="C26" i="114" s="1"/>
  <c r="C5" i="114"/>
  <c r="E29" i="114" s="1"/>
  <c r="D21" i="145" s="1"/>
  <c r="C4" i="114"/>
  <c r="B4" i="114"/>
  <c r="B55" i="114" s="1"/>
  <c r="B16" i="135" s="1"/>
  <c r="F14" i="135"/>
  <c r="E14" i="135"/>
  <c r="I14" i="135"/>
  <c r="J14" i="135"/>
  <c r="M14" i="135"/>
  <c r="N14" i="135" s="1"/>
  <c r="F13" i="135"/>
  <c r="E13" i="135"/>
  <c r="F66" i="142"/>
  <c r="F67" i="142"/>
  <c r="G36" i="142"/>
  <c r="F36" i="142"/>
  <c r="G35" i="142"/>
  <c r="F35" i="142"/>
  <c r="G34" i="142"/>
  <c r="F34" i="142"/>
  <c r="G33" i="142"/>
  <c r="F33" i="142"/>
  <c r="G32" i="142"/>
  <c r="F32" i="142"/>
  <c r="G31" i="142"/>
  <c r="F31" i="142"/>
  <c r="G30" i="142"/>
  <c r="F30" i="142"/>
  <c r="G29" i="142"/>
  <c r="F29" i="142"/>
  <c r="G28" i="142"/>
  <c r="F28" i="142"/>
  <c r="G27" i="142"/>
  <c r="F27" i="142"/>
  <c r="G26" i="142"/>
  <c r="F26" i="142"/>
  <c r="C15" i="142"/>
  <c r="C16" i="142" s="1"/>
  <c r="C17" i="142" s="1"/>
  <c r="C35" i="142" s="1"/>
  <c r="C36" i="142" s="1"/>
  <c r="C10" i="142"/>
  <c r="C11" i="142" s="1"/>
  <c r="C30" i="142" s="1"/>
  <c r="C6" i="142"/>
  <c r="E42" i="142" s="1"/>
  <c r="E6" i="146" s="1"/>
  <c r="M8" i="146" s="1"/>
  <c r="C5" i="142"/>
  <c r="B5" i="142"/>
  <c r="B66" i="142" s="1"/>
  <c r="B13" i="135" s="1"/>
  <c r="B38" i="142"/>
  <c r="G25" i="142"/>
  <c r="F25" i="142"/>
  <c r="E24" i="144" l="1"/>
  <c r="D31" i="145" s="1"/>
  <c r="E60" i="144"/>
  <c r="B59" i="144"/>
  <c r="B21" i="135" s="1"/>
  <c r="B60" i="144"/>
  <c r="B22" i="135" s="1"/>
  <c r="N22" i="135"/>
  <c r="N21" i="135"/>
  <c r="N20" i="135"/>
  <c r="N19" i="135"/>
  <c r="C54" i="144"/>
  <c r="C85" i="146" s="1"/>
  <c r="E37" i="144"/>
  <c r="E68" i="146" s="1"/>
  <c r="E38" i="144"/>
  <c r="E69" i="146" s="1"/>
  <c r="E29" i="144"/>
  <c r="D36" i="145" s="1"/>
  <c r="E30" i="144"/>
  <c r="D37" i="145" s="1"/>
  <c r="C27" i="144"/>
  <c r="E45" i="144"/>
  <c r="E76" i="146" s="1"/>
  <c r="C16" i="144"/>
  <c r="E25" i="144"/>
  <c r="E21" i="144"/>
  <c r="D28" i="145" s="1"/>
  <c r="E26" i="144"/>
  <c r="E22" i="144"/>
  <c r="D29" i="145" s="1"/>
  <c r="E23" i="144"/>
  <c r="E27" i="144"/>
  <c r="D34" i="145" s="1"/>
  <c r="E28" i="144"/>
  <c r="E40" i="144"/>
  <c r="E71" i="146" s="1"/>
  <c r="H24" i="144"/>
  <c r="E39" i="144"/>
  <c r="E70" i="146" s="1"/>
  <c r="C46" i="144"/>
  <c r="C21" i="144"/>
  <c r="E41" i="144"/>
  <c r="B57" i="144"/>
  <c r="B19" i="135" s="1"/>
  <c r="E57" i="144"/>
  <c r="E33" i="144"/>
  <c r="E64" i="146" s="1"/>
  <c r="M7" i="146" s="1"/>
  <c r="C43" i="29" s="1"/>
  <c r="E34" i="144"/>
  <c r="E58" i="144"/>
  <c r="E54" i="143"/>
  <c r="E54" i="114"/>
  <c r="E39" i="143"/>
  <c r="E28" i="143"/>
  <c r="E55" i="143"/>
  <c r="E66" i="142"/>
  <c r="E55" i="114"/>
  <c r="B67" i="142"/>
  <c r="B14" i="135" s="1"/>
  <c r="E67" i="142"/>
  <c r="E24" i="143"/>
  <c r="E27" i="143"/>
  <c r="N18" i="135"/>
  <c r="I17" i="135"/>
  <c r="N17" i="135" s="1"/>
  <c r="E35" i="143"/>
  <c r="E47" i="146" s="1"/>
  <c r="C26" i="143"/>
  <c r="E26" i="143"/>
  <c r="E42" i="143"/>
  <c r="E54" i="146" s="1"/>
  <c r="C45" i="143"/>
  <c r="E34" i="143"/>
  <c r="E46" i="146" s="1"/>
  <c r="C51" i="143"/>
  <c r="E36" i="143"/>
  <c r="E48" i="146" s="1"/>
  <c r="B54" i="143"/>
  <c r="B17" i="135" s="1"/>
  <c r="E37" i="143"/>
  <c r="E49" i="146" s="1"/>
  <c r="E25" i="143"/>
  <c r="D23" i="145" s="1"/>
  <c r="N16" i="135"/>
  <c r="N15" i="135"/>
  <c r="C51" i="114"/>
  <c r="C45" i="146" s="1"/>
  <c r="E34" i="114"/>
  <c r="E28" i="146" s="1"/>
  <c r="E37" i="114"/>
  <c r="E31" i="146" s="1"/>
  <c r="E42" i="114"/>
  <c r="E36" i="146" s="1"/>
  <c r="C29" i="114"/>
  <c r="C25" i="114"/>
  <c r="E25" i="114"/>
  <c r="D17" i="145" s="1"/>
  <c r="E26" i="114"/>
  <c r="E27" i="114"/>
  <c r="E28" i="114"/>
  <c r="D20" i="145" s="1"/>
  <c r="H29" i="114"/>
  <c r="E39" i="142"/>
  <c r="E3" i="146" s="1"/>
  <c r="M12" i="146" s="1"/>
  <c r="E49" i="142"/>
  <c r="E55" i="142"/>
  <c r="E19" i="146" s="1"/>
  <c r="M25" i="146" s="1"/>
  <c r="E56" i="142"/>
  <c r="E20" i="146" s="1"/>
  <c r="M26" i="146" s="1"/>
  <c r="E41" i="142"/>
  <c r="E5" i="146" s="1"/>
  <c r="M21" i="146" s="1"/>
  <c r="E45" i="142"/>
  <c r="E9" i="146" s="1"/>
  <c r="M13" i="146" s="1"/>
  <c r="E44" i="142"/>
  <c r="E8" i="146" s="1"/>
  <c r="M10" i="146" s="1"/>
  <c r="E46" i="142"/>
  <c r="E10" i="146" s="1"/>
  <c r="M9" i="146" s="1"/>
  <c r="C45" i="29" s="1"/>
  <c r="E35" i="142"/>
  <c r="C33" i="142"/>
  <c r="C34" i="142" s="1"/>
  <c r="E26" i="142"/>
  <c r="D5" i="145" s="1"/>
  <c r="E31" i="142"/>
  <c r="E27" i="142"/>
  <c r="D6" i="145" s="1"/>
  <c r="E32" i="142"/>
  <c r="E28" i="142"/>
  <c r="D7" i="145" s="1"/>
  <c r="E30" i="142"/>
  <c r="E36" i="142"/>
  <c r="C32" i="142"/>
  <c r="C31" i="142"/>
  <c r="E29" i="142"/>
  <c r="D8" i="145" s="1"/>
  <c r="E33" i="142"/>
  <c r="D12" i="145" s="1"/>
  <c r="E34" i="142"/>
  <c r="D13" i="145" s="1"/>
  <c r="C26" i="142"/>
  <c r="C27" i="142" s="1"/>
  <c r="C28" i="142" s="1"/>
  <c r="C29" i="142" s="1"/>
  <c r="C54" i="142"/>
  <c r="E25" i="142"/>
  <c r="D4" i="145" s="1"/>
  <c r="C59" i="142"/>
  <c r="C23" i="146" s="1"/>
  <c r="M3" i="146" s="1"/>
  <c r="C38" i="29" s="1"/>
  <c r="E51" i="142"/>
  <c r="C12" i="142"/>
  <c r="C63" i="142" s="1"/>
  <c r="C27" i="146" s="1"/>
  <c r="E40" i="142"/>
  <c r="E4" i="146" s="1"/>
  <c r="M20" i="146" s="1"/>
  <c r="C25" i="142"/>
  <c r="E43" i="142"/>
  <c r="E7" i="146" s="1"/>
  <c r="M11" i="146" s="1"/>
  <c r="C47" i="29" s="1"/>
  <c r="C46" i="29" l="1"/>
  <c r="C56" i="29"/>
  <c r="C61" i="29"/>
  <c r="C48" i="29"/>
  <c r="C44" i="29"/>
  <c r="M4" i="146"/>
  <c r="C39" i="29" s="1"/>
  <c r="F51" i="143"/>
  <c r="C63" i="146"/>
  <c r="M30" i="146" s="1"/>
  <c r="E52" i="142"/>
  <c r="E15" i="146"/>
  <c r="M22" i="146" s="1"/>
  <c r="C58" i="29" s="1"/>
  <c r="E41" i="143"/>
  <c r="E53" i="146" s="1"/>
  <c r="E51" i="146"/>
  <c r="C50" i="143"/>
  <c r="C57" i="146"/>
  <c r="C62" i="142"/>
  <c r="C18" i="146"/>
  <c r="E42" i="144"/>
  <c r="E73" i="146" s="1"/>
  <c r="M27" i="146" s="1"/>
  <c r="C62" i="29" s="1"/>
  <c r="E65" i="146"/>
  <c r="M16" i="146" s="1"/>
  <c r="M23" i="146"/>
  <c r="E44" i="144"/>
  <c r="E75" i="146" s="1"/>
  <c r="E72" i="146"/>
  <c r="E50" i="142"/>
  <c r="E14" i="146" s="1"/>
  <c r="M24" i="146" s="1"/>
  <c r="C60" i="29" s="1"/>
  <c r="E13" i="146"/>
  <c r="C53" i="144"/>
  <c r="C77" i="146"/>
  <c r="H28" i="114"/>
  <c r="H24" i="143"/>
  <c r="D22" i="145"/>
  <c r="H30" i="142"/>
  <c r="D9" i="145"/>
  <c r="H32" i="142"/>
  <c r="D11" i="145"/>
  <c r="H31" i="142"/>
  <c r="D10" i="145"/>
  <c r="H28" i="144"/>
  <c r="D35" i="145"/>
  <c r="H36" i="142"/>
  <c r="D15" i="145"/>
  <c r="H28" i="143"/>
  <c r="D26" i="145"/>
  <c r="H27" i="114"/>
  <c r="D19" i="145"/>
  <c r="H23" i="144"/>
  <c r="D30" i="145"/>
  <c r="H26" i="114"/>
  <c r="D18" i="145"/>
  <c r="H35" i="142"/>
  <c r="D14" i="145"/>
  <c r="H26" i="144"/>
  <c r="D33" i="145"/>
  <c r="H26" i="143"/>
  <c r="D24" i="145"/>
  <c r="H25" i="144"/>
  <c r="D32" i="145"/>
  <c r="H27" i="143"/>
  <c r="D25" i="145"/>
  <c r="E43" i="144"/>
  <c r="E74" i="146" s="1"/>
  <c r="H27" i="144"/>
  <c r="C17" i="144"/>
  <c r="C29" i="144"/>
  <c r="H29" i="144" s="1"/>
  <c r="H21" i="144"/>
  <c r="C22" i="144"/>
  <c r="H22" i="144" s="1"/>
  <c r="E38" i="143"/>
  <c r="E50" i="146" s="1"/>
  <c r="C25" i="143"/>
  <c r="H25" i="143" s="1"/>
  <c r="C29" i="143"/>
  <c r="H29" i="143" s="1"/>
  <c r="H25" i="114"/>
  <c r="H34" i="142"/>
  <c r="H25" i="142"/>
  <c r="H33" i="142"/>
  <c r="H29" i="142"/>
  <c r="H26" i="142"/>
  <c r="H27" i="142"/>
  <c r="H28" i="142"/>
  <c r="F63" i="142"/>
  <c r="C59" i="29" l="1"/>
  <c r="C57" i="29"/>
  <c r="F62" i="142"/>
  <c r="H62" i="142" s="1"/>
  <c r="C26" i="146"/>
  <c r="F50" i="143"/>
  <c r="H50" i="143" s="1"/>
  <c r="C62" i="146"/>
  <c r="F53" i="144"/>
  <c r="C84" i="146"/>
  <c r="E53" i="142"/>
  <c r="E17" i="146" s="1"/>
  <c r="M19" i="146" s="1"/>
  <c r="C55" i="29" s="1"/>
  <c r="E16" i="146"/>
  <c r="C30" i="144"/>
  <c r="H30" i="144" s="1"/>
  <c r="H20" i="144" s="1"/>
  <c r="C49" i="144"/>
  <c r="H23" i="143"/>
  <c r="H24" i="142"/>
  <c r="C50" i="144" l="1"/>
  <c r="C81" i="146" s="1"/>
  <c r="M17" i="146" s="1"/>
  <c r="C80" i="146"/>
  <c r="M18" i="146" s="1"/>
  <c r="C54" i="29" s="1"/>
  <c r="F54" i="144"/>
  <c r="H53" i="144" s="1"/>
  <c r="C7" i="135"/>
  <c r="C53" i="29" l="1"/>
  <c r="C52" i="29"/>
  <c r="J13" i="135" l="1"/>
  <c r="I13" i="135"/>
  <c r="C18" i="29" l="1"/>
  <c r="D14" i="136"/>
  <c r="E14" i="136"/>
  <c r="F14" i="136"/>
  <c r="G14" i="136"/>
  <c r="D15" i="136"/>
  <c r="E15" i="136"/>
  <c r="F15" i="136"/>
  <c r="G15" i="136"/>
  <c r="D16" i="136"/>
  <c r="E16" i="136"/>
  <c r="F16" i="136"/>
  <c r="G16" i="136"/>
  <c r="D17" i="136"/>
  <c r="E17" i="136"/>
  <c r="F17" i="136"/>
  <c r="G17" i="136"/>
  <c r="C18" i="136"/>
  <c r="D18" i="136"/>
  <c r="E18" i="136"/>
  <c r="F18" i="136"/>
  <c r="G18" i="136"/>
  <c r="D19" i="136"/>
  <c r="E19" i="136"/>
  <c r="F19" i="136"/>
  <c r="G19" i="136"/>
  <c r="D20" i="136"/>
  <c r="E20" i="136"/>
  <c r="F20" i="136"/>
  <c r="G20" i="136"/>
  <c r="D21" i="136"/>
  <c r="E21" i="136"/>
  <c r="F21" i="136"/>
  <c r="G21" i="136"/>
  <c r="D22" i="136"/>
  <c r="E22" i="136"/>
  <c r="F22" i="136"/>
  <c r="G22" i="136"/>
  <c r="H22" i="136" l="1"/>
  <c r="H21" i="136"/>
  <c r="H20" i="136"/>
  <c r="H19" i="136"/>
  <c r="H18" i="136"/>
  <c r="H17" i="136"/>
  <c r="I22" i="136" l="1"/>
  <c r="I21" i="136"/>
  <c r="I19" i="136"/>
  <c r="I20" i="136"/>
  <c r="I17" i="136"/>
  <c r="I18" i="136"/>
  <c r="H16" i="136" l="1"/>
  <c r="H15" i="136"/>
  <c r="I16" i="136" l="1"/>
  <c r="I15" i="136"/>
  <c r="H14" i="136"/>
  <c r="I14" i="136" l="1"/>
  <c r="E13" i="136" l="1"/>
  <c r="D13" i="136"/>
  <c r="D9" i="136"/>
  <c r="D8" i="136"/>
  <c r="D7" i="136"/>
  <c r="D6" i="136"/>
  <c r="B5" i="29" s="1"/>
  <c r="D5" i="136"/>
  <c r="M13" i="135"/>
  <c r="G13" i="136"/>
  <c r="F13" i="136"/>
  <c r="N13" i="135" l="1"/>
  <c r="N30" i="135" s="1"/>
  <c r="H13" i="136"/>
  <c r="H24" i="136" s="1"/>
  <c r="I13" i="136" l="1"/>
  <c r="I24" i="136" s="1"/>
  <c r="C17" i="136" l="1"/>
  <c r="C22" i="136" l="1"/>
  <c r="C21" i="136"/>
  <c r="C20" i="136"/>
  <c r="C19" i="136"/>
  <c r="F40" i="114" l="1"/>
  <c r="F39" i="114"/>
  <c r="F38" i="114"/>
  <c r="F37" i="114"/>
  <c r="F36" i="114"/>
  <c r="G24" i="114"/>
  <c r="F24" i="114"/>
  <c r="C13" i="136"/>
  <c r="B54" i="114" l="1"/>
  <c r="C16" i="136"/>
  <c r="C45" i="114"/>
  <c r="C39" i="146" s="1"/>
  <c r="M15" i="146" s="1"/>
  <c r="C51" i="29" s="1"/>
  <c r="E35" i="114"/>
  <c r="E29" i="146" s="1"/>
  <c r="M31" i="146" s="1"/>
  <c r="E36" i="114"/>
  <c r="E30" i="146" s="1"/>
  <c r="M6" i="146" s="1"/>
  <c r="E24" i="114"/>
  <c r="D16" i="145" s="1"/>
  <c r="E39" i="114"/>
  <c r="E33" i="146" s="1"/>
  <c r="M14" i="146" s="1"/>
  <c r="C50" i="29" l="1"/>
  <c r="C49" i="29"/>
  <c r="C42" i="29"/>
  <c r="C41" i="29"/>
  <c r="C66" i="29"/>
  <c r="E66" i="29" s="1"/>
  <c r="C14" i="136"/>
  <c r="B15" i="135"/>
  <c r="C15" i="136" s="1"/>
  <c r="L23" i="136"/>
  <c r="C50" i="114"/>
  <c r="C44" i="146" s="1"/>
  <c r="M29" i="146" s="1"/>
  <c r="C65" i="29" s="1"/>
  <c r="E65" i="29" s="1"/>
  <c r="D65" i="29" s="1"/>
  <c r="E38" i="114"/>
  <c r="E32" i="146" s="1"/>
  <c r="M28" i="146" s="1"/>
  <c r="E41" i="114"/>
  <c r="E35" i="146" s="1"/>
  <c r="M5" i="146" s="1"/>
  <c r="C40" i="29" s="1"/>
  <c r="H24" i="114"/>
  <c r="C64" i="29" l="1"/>
  <c r="C63" i="29"/>
  <c r="F50" i="114"/>
  <c r="F51" i="114"/>
  <c r="H23" i="114"/>
  <c r="C4" i="83" s="1"/>
  <c r="H50" i="114" l="1"/>
  <c r="E21" i="29"/>
  <c r="F21" i="29" l="1"/>
  <c r="F37" i="29" s="1"/>
  <c r="C5" i="83" s="1"/>
  <c r="C6" i="83" s="1"/>
  <c r="B8" i="29" l="1"/>
  <c r="B7" i="29"/>
  <c r="B6" i="29"/>
</calcChain>
</file>

<file path=xl/sharedStrings.xml><?xml version="1.0" encoding="utf-8"?>
<sst xmlns="http://schemas.openxmlformats.org/spreadsheetml/2006/main" count="735" uniqueCount="236">
  <si>
    <t>WORK ORDER</t>
  </si>
  <si>
    <t xml:space="preserve">No WO </t>
  </si>
  <si>
    <t>Form No.</t>
  </si>
  <si>
    <t>FR-EG-11</t>
  </si>
  <si>
    <t>Proyek</t>
  </si>
  <si>
    <t>Rev</t>
  </si>
  <si>
    <t>Jenis / Warna</t>
  </si>
  <si>
    <t xml:space="preserve">Date </t>
  </si>
  <si>
    <t>Tanggal WO</t>
  </si>
  <si>
    <t>No. WO</t>
  </si>
  <si>
    <t>Jenis/Warna</t>
  </si>
  <si>
    <t>ITEM/UNIT</t>
  </si>
  <si>
    <t>WARNA</t>
  </si>
  <si>
    <t>QTY</t>
  </si>
  <si>
    <t>KEBUTUHAN MATERIAL</t>
  </si>
  <si>
    <t>KODE</t>
  </si>
  <si>
    <t>PANJANG</t>
  </si>
  <si>
    <t>KEBUTUHAN AKSESORIS DAN PART</t>
  </si>
  <si>
    <t>Satuan</t>
  </si>
  <si>
    <t>KETERANGAN</t>
  </si>
  <si>
    <t>Supervisor Project</t>
  </si>
  <si>
    <t>Dibuat Oleh</t>
  </si>
  <si>
    <t>Diterima Oleh</t>
  </si>
  <si>
    <t>Staff Engineer</t>
  </si>
  <si>
    <t>Head Workshop</t>
  </si>
  <si>
    <t>Unit</t>
  </si>
  <si>
    <t>PJG</t>
  </si>
  <si>
    <t>SAT</t>
  </si>
  <si>
    <t>BERAT</t>
  </si>
  <si>
    <t>TOTAL</t>
  </si>
  <si>
    <t>I.</t>
  </si>
  <si>
    <t>Profile</t>
  </si>
  <si>
    <t>V</t>
  </si>
  <si>
    <t>H</t>
  </si>
  <si>
    <t>II.</t>
  </si>
  <si>
    <t>Set</t>
  </si>
  <si>
    <t>III.</t>
  </si>
  <si>
    <t>Parts</t>
  </si>
  <si>
    <t>IV.</t>
  </si>
  <si>
    <t>Gasket</t>
  </si>
  <si>
    <t>V.</t>
  </si>
  <si>
    <t>Sealant</t>
  </si>
  <si>
    <t>VI.</t>
  </si>
  <si>
    <t>Glass</t>
  </si>
  <si>
    <t>mm</t>
  </si>
  <si>
    <t>Pcs</t>
  </si>
  <si>
    <t>9K-30171</t>
  </si>
  <si>
    <t>2K-22464</t>
  </si>
  <si>
    <t>Tonase Waste</t>
  </si>
  <si>
    <t>III</t>
  </si>
  <si>
    <t>Tonase Kotor</t>
  </si>
  <si>
    <t>II</t>
  </si>
  <si>
    <t>Tonase Bersih</t>
  </si>
  <si>
    <t>I</t>
  </si>
  <si>
    <t>Kg</t>
  </si>
  <si>
    <t>Deskripsi</t>
  </si>
  <si>
    <t>No</t>
  </si>
  <si>
    <t>Diperiksa Oleh</t>
  </si>
  <si>
    <t>Tabel Valuasi Tonase</t>
  </si>
  <si>
    <t>SCREW 8 X 3/4 JP</t>
  </si>
  <si>
    <t>Hardwares</t>
  </si>
  <si>
    <t>FISHER S6</t>
  </si>
  <si>
    <t>SCREW 6 X 1/2 JP</t>
  </si>
  <si>
    <t>HEIGTH</t>
  </si>
  <si>
    <t>WIDTH</t>
  </si>
  <si>
    <t>No.</t>
  </si>
  <si>
    <t>KARET TATAPAN JENDELA&amp;PINTU FILLITY</t>
  </si>
  <si>
    <t>SCREW  8X3 JF</t>
  </si>
  <si>
    <t>2K-30630</t>
  </si>
  <si>
    <t>PENGUKURAN KACA</t>
  </si>
  <si>
    <t>FR-EG-20</t>
  </si>
  <si>
    <t>Date</t>
  </si>
  <si>
    <t xml:space="preserve">Nomor </t>
  </si>
  <si>
    <t>*PT / Pribadi</t>
  </si>
  <si>
    <t xml:space="preserve">Tanggal </t>
  </si>
  <si>
    <t>(*lingkari salah satu)</t>
  </si>
  <si>
    <t xml:space="preserve">Proyek </t>
  </si>
  <si>
    <t>Alamat Kirim</t>
  </si>
  <si>
    <t xml:space="preserve">: </t>
  </si>
  <si>
    <t xml:space="preserve">PIC Proyek </t>
  </si>
  <si>
    <t>Kode Kaca</t>
  </si>
  <si>
    <t>Tebal Kaca (mm)</t>
  </si>
  <si>
    <t>Ukuran Rong</t>
  </si>
  <si>
    <t>Lup Lebar (mm)</t>
  </si>
  <si>
    <t>Lup Tinggi (mm)</t>
  </si>
  <si>
    <t>Ukuran Kaca</t>
  </si>
  <si>
    <t>Qty</t>
  </si>
  <si>
    <t>Qty TTL</t>
  </si>
  <si>
    <t>Total Luas (m2)</t>
  </si>
  <si>
    <t>Catatan</t>
  </si>
  <si>
    <t>Lebar (mm)</t>
  </si>
  <si>
    <t>Tinggi (mm)</t>
  </si>
  <si>
    <t>FL</t>
  </si>
  <si>
    <t>Jenis Kaca</t>
  </si>
  <si>
    <t>Warna</t>
  </si>
  <si>
    <t>Kode</t>
  </si>
  <si>
    <t>Note:</t>
  </si>
  <si>
    <t>Clear</t>
  </si>
  <si>
    <t>1. Kode hanya digunakan untuk Kaca Non Tempered</t>
  </si>
  <si>
    <t>Tinted</t>
  </si>
  <si>
    <t>Dark Grey</t>
  </si>
  <si>
    <t>DG</t>
  </si>
  <si>
    <t>2. Untuk Kaca Tempered, kode ditambahkan huruf "T"</t>
  </si>
  <si>
    <t>Dark Blue</t>
  </si>
  <si>
    <t>DH</t>
  </si>
  <si>
    <t>Contoh : Clear Tempered = FLT</t>
  </si>
  <si>
    <t>Euro Grey</t>
  </si>
  <si>
    <t>GE</t>
  </si>
  <si>
    <t>3. Untuk Kaca Heat Strengthen, kode ditambahkan huruf "HS"</t>
  </si>
  <si>
    <t>Bronze</t>
  </si>
  <si>
    <t>BR</t>
  </si>
  <si>
    <t>Contoh : Clear Heat Strengthen = FLHS</t>
  </si>
  <si>
    <t>Green</t>
  </si>
  <si>
    <t>GN</t>
  </si>
  <si>
    <t>Blue Green</t>
  </si>
  <si>
    <t>BN</t>
  </si>
  <si>
    <t>Indofigure</t>
  </si>
  <si>
    <t>Esmislite</t>
  </si>
  <si>
    <t>FM</t>
  </si>
  <si>
    <t>Mirror</t>
  </si>
  <si>
    <t>MR</t>
  </si>
  <si>
    <t>Stopsol</t>
  </si>
  <si>
    <t>SSDH/SSDHS/CHD</t>
  </si>
  <si>
    <t>SSGE</t>
  </si>
  <si>
    <t>SSGN/CGN</t>
  </si>
  <si>
    <t>SSBN</t>
  </si>
  <si>
    <t>Sunergy / Low-E</t>
  </si>
  <si>
    <t>SNFL</t>
  </si>
  <si>
    <t>Dibuat Oleh,</t>
  </si>
  <si>
    <t>Disetujui Oleh,</t>
  </si>
  <si>
    <t>Diterima Oleh,</t>
  </si>
  <si>
    <t>Staff PPIC</t>
  </si>
  <si>
    <t>(                                    )</t>
  </si>
  <si>
    <t>Daun</t>
  </si>
  <si>
    <t>Rong Daun</t>
  </si>
  <si>
    <t>Rong Kusen</t>
  </si>
  <si>
    <t>Nama Departemen</t>
  </si>
  <si>
    <t>TGL FABRIKASI</t>
  </si>
  <si>
    <t>Mulai  :</t>
  </si>
  <si>
    <t>Selesai :</t>
  </si>
  <si>
    <t>9K-11074</t>
  </si>
  <si>
    <t>9K-11072</t>
  </si>
  <si>
    <t>9K-20602</t>
  </si>
  <si>
    <t>Pulling Block</t>
  </si>
  <si>
    <t>Foam Kusen - Dinding</t>
  </si>
  <si>
    <t>-</t>
  </si>
  <si>
    <t>Backer Road 8mm</t>
  </si>
  <si>
    <t xml:space="preserve">                                                                 </t>
  </si>
  <si>
    <t>Sealant Kusen - Dinding</t>
  </si>
  <si>
    <t>ml</t>
  </si>
  <si>
    <t>Sealant Kusen - Kaca</t>
  </si>
  <si>
    <t>Qty KSN</t>
  </si>
  <si>
    <r>
      <t xml:space="preserve">Shim Receiver </t>
    </r>
    <r>
      <rPr>
        <b/>
        <sz val="12"/>
        <color theme="1"/>
        <rFont val="Times New Roman"/>
        <family val="1"/>
      </rPr>
      <t>( samping )</t>
    </r>
  </si>
  <si>
    <r>
      <t xml:space="preserve">Shim Receiver </t>
    </r>
    <r>
      <rPr>
        <b/>
        <sz val="12"/>
        <color theme="1"/>
        <rFont val="Times New Roman"/>
        <family val="1"/>
      </rPr>
      <t>( bawah )</t>
    </r>
  </si>
  <si>
    <r>
      <t xml:space="preserve">Setting Block </t>
    </r>
    <r>
      <rPr>
        <b/>
        <sz val="12"/>
        <color theme="1"/>
        <rFont val="Times New Roman"/>
        <family val="1"/>
      </rPr>
      <t>( ganjel kaca harus terpasang di workshop )</t>
    </r>
  </si>
  <si>
    <t>: 01/WO/IV/26</t>
  </si>
  <si>
    <t>: ASTERA ( MOCKUP TERPASANG )</t>
  </si>
  <si>
    <t>: SF-100 / YB1N</t>
  </si>
  <si>
    <t>: 001.ENG/GLASS/IV/26</t>
  </si>
  <si>
    <t>: 01 APRIL 2026</t>
  </si>
  <si>
    <t>: RAYA</t>
  </si>
  <si>
    <t>Type</t>
  </si>
  <si>
    <t>: A2 STD</t>
  </si>
  <si>
    <t>Tangga</t>
  </si>
  <si>
    <t>: Kanan</t>
  </si>
  <si>
    <t>: RAT-SBU-26002</t>
  </si>
  <si>
    <t>P1-DSR_A2 STD</t>
  </si>
  <si>
    <t xml:space="preserve">HEIGTH </t>
  </si>
  <si>
    <t xml:space="preserve">WIDTH </t>
  </si>
  <si>
    <t>SCREW  8X3/4 P</t>
  </si>
  <si>
    <t xml:space="preserve">SCREW KUSEN </t>
  </si>
  <si>
    <t>SCREW  8X3</t>
  </si>
  <si>
    <t>SCREW TEMBOK</t>
  </si>
  <si>
    <t>FISHER S6 SCREW TEMBOK</t>
  </si>
  <si>
    <t>HOLE CAP</t>
  </si>
  <si>
    <t>TUTUP SCRUP</t>
  </si>
  <si>
    <t>SCREW 4X12 JF</t>
  </si>
  <si>
    <t>SCREW ENGSEL TO KUSEN</t>
  </si>
  <si>
    <t>SCREW 4X12 JP</t>
  </si>
  <si>
    <t>SCREW KUSEN TO BLACKPLATE</t>
  </si>
  <si>
    <t>Rong Kusen Atas</t>
  </si>
  <si>
    <t>Rong Kusen Bawah</t>
  </si>
  <si>
    <t>9K-86001</t>
  </si>
  <si>
    <t>9K-86007</t>
  </si>
  <si>
    <t>9K-86005</t>
  </si>
  <si>
    <t>9K-86009</t>
  </si>
  <si>
    <t>K-85701</t>
  </si>
  <si>
    <t>K-85702</t>
  </si>
  <si>
    <t>K-85748</t>
  </si>
  <si>
    <t>K-94389</t>
  </si>
  <si>
    <t>K-94390</t>
  </si>
  <si>
    <t>ESS DL 4x3x3 2BB SSS DKS</t>
  </si>
  <si>
    <t>MTS RL DL 8485 SSS DKS</t>
  </si>
  <si>
    <t>PH DL446 32x600x400 SSS DKS</t>
  </si>
  <si>
    <t>CYL DC DL60MM SN DKS</t>
  </si>
  <si>
    <t>ESCN 855 SSS DKS</t>
  </si>
  <si>
    <t>DS 886 SN DKS</t>
  </si>
  <si>
    <t>FB 508 NA DKS</t>
  </si>
  <si>
    <t>DP 003 SSS DKS</t>
  </si>
  <si>
    <t>DR</t>
  </si>
  <si>
    <t>FIX</t>
  </si>
  <si>
    <t>FLT 8</t>
  </si>
  <si>
    <t>FLT</t>
  </si>
  <si>
    <t>J1-DSR_A2 STD</t>
  </si>
  <si>
    <t>9K-86072</t>
  </si>
  <si>
    <t>9K-86073</t>
  </si>
  <si>
    <t>K-75696</t>
  </si>
  <si>
    <r>
      <t xml:space="preserve">Shim Receiver </t>
    </r>
    <r>
      <rPr>
        <b/>
        <sz val="12"/>
        <color theme="1"/>
        <rFont val="Times New Roman"/>
        <family val="1"/>
      </rPr>
      <t>( Atas &amp; samping )</t>
    </r>
  </si>
  <si>
    <t>FIX.A</t>
  </si>
  <si>
    <t>FIX.B</t>
  </si>
  <si>
    <t>FLT 6</t>
  </si>
  <si>
    <t>J2-DSR_A2 STD</t>
  </si>
  <si>
    <t>J2-01_A2 STD</t>
  </si>
  <si>
    <t>Rong Kusen Fix</t>
  </si>
  <si>
    <t>Rong Kusen TH</t>
  </si>
  <si>
    <t>9K-86061</t>
  </si>
  <si>
    <t>9K-86063</t>
  </si>
  <si>
    <t>9K-93034</t>
  </si>
  <si>
    <t>YB1N</t>
  </si>
  <si>
    <t>CH 428 R/H BK DKS</t>
  </si>
  <si>
    <t>FS S/S 24" DKS</t>
  </si>
  <si>
    <t>Psg</t>
  </si>
  <si>
    <t>SEALER PAD TENGAH</t>
  </si>
  <si>
    <t>SEALER PAD STANDART</t>
  </si>
  <si>
    <t>SEALER PAD</t>
  </si>
  <si>
    <t>Gasket Sirip SF Black</t>
  </si>
  <si>
    <t>Gasket New Mould - 002 (Karet Tatapan Jendela) Black</t>
  </si>
  <si>
    <t>TH</t>
  </si>
  <si>
    <t>FIX.A1</t>
  </si>
  <si>
    <t>FIX.A2</t>
  </si>
  <si>
    <t>Lite Grey</t>
  </si>
  <si>
    <t>LG</t>
  </si>
  <si>
    <t>LGHS 8</t>
  </si>
  <si>
    <t>LGHS 6</t>
  </si>
  <si>
    <t>LGHS</t>
  </si>
  <si>
    <t xml:space="preserve">Tinggi Anak Kunci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</si>
</sst>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 * #,##0.00_ ;_ * \-#,##0.00_ ;_ * &quot;-&quot;??_ ;_ @_ "/>
    <numFmt numFmtId="168" formatCode="[$-421]dd\ mmmm\ yyyy;@"/>
    <numFmt numFmtId="169" formatCode="0.000"/>
    <numFmt numFmtId="170" formatCode="0.000_ "/>
    <numFmt numFmtId="171" formatCode="0_ "/>
  </numFmts>
  <fonts count="47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u/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25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i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36">
    <xf numFmtId="0" fontId="0" fillId="0" borderId="0"/>
    <xf numFmtId="164" fontId="20" fillId="0" borderId="0" applyFont="0" applyFill="0" applyBorder="0" applyAlignment="0" applyProtection="0">
      <alignment vertical="center"/>
    </xf>
    <xf numFmtId="167" fontId="20" fillId="0" borderId="0" applyFont="0" applyFill="0" applyBorder="0" applyAlignment="0" applyProtection="0">
      <alignment vertical="center"/>
    </xf>
    <xf numFmtId="0" fontId="20" fillId="0" borderId="0"/>
    <xf numFmtId="0" fontId="22" fillId="0" borderId="0">
      <alignment vertical="center"/>
    </xf>
    <xf numFmtId="0" fontId="20" fillId="0" borderId="0">
      <alignment vertical="center"/>
    </xf>
    <xf numFmtId="0" fontId="20" fillId="0" borderId="0"/>
    <xf numFmtId="0" fontId="22" fillId="0" borderId="0">
      <alignment vertical="center"/>
    </xf>
    <xf numFmtId="0" fontId="20" fillId="0" borderId="0"/>
    <xf numFmtId="167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2" fillId="0" borderId="0"/>
    <xf numFmtId="0" fontId="12" fillId="0" borderId="0"/>
    <xf numFmtId="164" fontId="12" fillId="0" borderId="0" applyFont="0" applyFill="0" applyBorder="0" applyAlignment="0" applyProtection="0">
      <alignment vertical="center"/>
    </xf>
    <xf numFmtId="0" fontId="12" fillId="0" borderId="0"/>
    <xf numFmtId="0" fontId="11" fillId="0" borderId="0"/>
    <xf numFmtId="164" fontId="11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1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>
      <alignment vertical="center"/>
    </xf>
    <xf numFmtId="0" fontId="10" fillId="0" borderId="0"/>
    <xf numFmtId="0" fontId="31" fillId="0" borderId="0"/>
    <xf numFmtId="164" fontId="31" fillId="0" borderId="0" applyFont="0" applyFill="0" applyBorder="0" applyAlignment="0" applyProtection="0">
      <alignment vertical="center"/>
    </xf>
    <xf numFmtId="0" fontId="31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164" fontId="8" fillId="0" borderId="0" applyFont="0" applyFill="0" applyBorder="0" applyAlignment="0" applyProtection="0">
      <alignment vertical="center"/>
    </xf>
    <xf numFmtId="0" fontId="8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167" fontId="7" fillId="0" borderId="0" applyFont="0" applyFill="0" applyBorder="0" applyAlignment="0" applyProtection="0">
      <alignment vertical="center"/>
    </xf>
    <xf numFmtId="0" fontId="7" fillId="0" borderId="0"/>
    <xf numFmtId="0" fontId="21" fillId="0" borderId="0">
      <alignment vertical="center"/>
    </xf>
    <xf numFmtId="0" fontId="7" fillId="0" borderId="0">
      <alignment vertical="center"/>
    </xf>
    <xf numFmtId="0" fontId="7" fillId="0" borderId="0"/>
    <xf numFmtId="0" fontId="21" fillId="0" borderId="0">
      <alignment vertical="center"/>
    </xf>
    <xf numFmtId="0" fontId="7" fillId="0" borderId="0"/>
    <xf numFmtId="167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7" fillId="0" borderId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>
      <alignment vertical="center"/>
    </xf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>
      <alignment vertical="center"/>
    </xf>
    <xf numFmtId="0" fontId="6" fillId="0" borderId="0"/>
    <xf numFmtId="0" fontId="32" fillId="0" borderId="0"/>
    <xf numFmtId="164" fontId="32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164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>
      <alignment vertical="center"/>
    </xf>
    <xf numFmtId="0" fontId="5" fillId="0" borderId="0"/>
    <xf numFmtId="164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167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/>
    <xf numFmtId="0" fontId="27" fillId="0" borderId="0">
      <alignment vertical="center"/>
    </xf>
    <xf numFmtId="165" fontId="27" fillId="0" borderId="0" applyFont="0" applyFill="0" applyBorder="0" applyAlignment="0" applyProtection="0"/>
    <xf numFmtId="164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165" fontId="27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27" fillId="0" borderId="0"/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41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7">
    <xf numFmtId="0" fontId="0" fillId="0" borderId="0" xfId="0"/>
    <xf numFmtId="0" fontId="13" fillId="0" borderId="10" xfId="0" applyFont="1" applyBorder="1"/>
    <xf numFmtId="0" fontId="16" fillId="0" borderId="0" xfId="0" applyFont="1"/>
    <xf numFmtId="0" fontId="13" fillId="0" borderId="0" xfId="0" applyFont="1"/>
    <xf numFmtId="0" fontId="15" fillId="0" borderId="0" xfId="0" applyFont="1"/>
    <xf numFmtId="0" fontId="14" fillId="0" borderId="0" xfId="0" applyFont="1"/>
    <xf numFmtId="0" fontId="13" fillId="3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8" fillId="0" borderId="15" xfId="0" applyFont="1" applyBorder="1" applyAlignment="1">
      <alignment vertical="center"/>
    </xf>
    <xf numFmtId="0" fontId="18" fillId="0" borderId="16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168" fontId="18" fillId="0" borderId="15" xfId="0" applyNumberFormat="1" applyFont="1" applyBorder="1" applyAlignment="1">
      <alignment horizontal="left" vertical="center"/>
    </xf>
    <xf numFmtId="0" fontId="23" fillId="0" borderId="0" xfId="0" applyFont="1"/>
    <xf numFmtId="0" fontId="24" fillId="0" borderId="0" xfId="0" applyFont="1"/>
    <xf numFmtId="0" fontId="11" fillId="0" borderId="0" xfId="15"/>
    <xf numFmtId="0" fontId="11" fillId="4" borderId="0" xfId="15" applyFill="1"/>
    <xf numFmtId="0" fontId="26" fillId="0" borderId="10" xfId="15" applyFont="1" applyBorder="1" applyAlignment="1">
      <alignment vertical="center"/>
    </xf>
    <xf numFmtId="0" fontId="27" fillId="0" borderId="9" xfId="15" applyFont="1" applyBorder="1" applyAlignment="1">
      <alignment horizontal="center"/>
    </xf>
    <xf numFmtId="0" fontId="28" fillId="4" borderId="0" xfId="15" applyFont="1" applyFill="1" applyAlignment="1" applyProtection="1">
      <alignment horizontal="center" vertical="center"/>
      <protection locked="0"/>
    </xf>
    <xf numFmtId="0" fontId="29" fillId="0" borderId="11" xfId="15" applyFont="1" applyBorder="1" applyAlignment="1">
      <alignment horizontal="center" vertical="center"/>
    </xf>
    <xf numFmtId="0" fontId="29" fillId="0" borderId="10" xfId="15" applyFont="1" applyBorder="1" applyAlignment="1">
      <alignment horizontal="center" vertical="center"/>
    </xf>
    <xf numFmtId="0" fontId="29" fillId="0" borderId="9" xfId="15" applyFont="1" applyBorder="1" applyAlignment="1">
      <alignment horizontal="center" vertical="center"/>
    </xf>
    <xf numFmtId="0" fontId="30" fillId="4" borderId="0" xfId="15" applyFont="1" applyFill="1" applyAlignment="1" applyProtection="1">
      <alignment horizontal="center" vertical="center"/>
      <protection locked="0"/>
    </xf>
    <xf numFmtId="0" fontId="14" fillId="0" borderId="9" xfId="0" applyFont="1" applyBorder="1" applyAlignment="1">
      <alignment horizontal="center"/>
    </xf>
    <xf numFmtId="0" fontId="14" fillId="0" borderId="10" xfId="0" applyFont="1" applyBorder="1"/>
    <xf numFmtId="0" fontId="14" fillId="0" borderId="0" xfId="0" applyFont="1" applyAlignment="1">
      <alignment horizontal="center"/>
    </xf>
    <xf numFmtId="0" fontId="13" fillId="0" borderId="0" xfId="1" applyNumberFormat="1" applyFont="1" applyBorder="1" applyAlignment="1">
      <alignment horizontal="center" vertical="center"/>
    </xf>
    <xf numFmtId="0" fontId="23" fillId="0" borderId="1" xfId="70" applyFont="1" applyBorder="1"/>
    <xf numFmtId="0" fontId="23" fillId="0" borderId="2" xfId="70" applyFont="1" applyBorder="1"/>
    <xf numFmtId="0" fontId="23" fillId="0" borderId="2" xfId="70" applyFont="1" applyBorder="1" applyAlignment="1">
      <alignment horizontal="center"/>
    </xf>
    <xf numFmtId="0" fontId="23" fillId="0" borderId="3" xfId="70" applyFont="1" applyBorder="1"/>
    <xf numFmtId="0" fontId="23" fillId="0" borderId="0" xfId="70" applyFont="1"/>
    <xf numFmtId="0" fontId="23" fillId="0" borderId="4" xfId="70" applyFont="1" applyBorder="1"/>
    <xf numFmtId="0" fontId="23" fillId="0" borderId="0" xfId="70" applyFont="1" applyAlignment="1">
      <alignment horizontal="center"/>
    </xf>
    <xf numFmtId="0" fontId="23" fillId="0" borderId="5" xfId="70" applyFont="1" applyBorder="1"/>
    <xf numFmtId="0" fontId="13" fillId="0" borderId="10" xfId="70" applyFont="1" applyBorder="1"/>
    <xf numFmtId="0" fontId="13" fillId="0" borderId="9" xfId="70" applyFont="1" applyBorder="1"/>
    <xf numFmtId="0" fontId="14" fillId="0" borderId="10" xfId="71" applyFont="1" applyBorder="1"/>
    <xf numFmtId="0" fontId="13" fillId="0" borderId="10" xfId="70" applyFont="1" applyBorder="1" applyAlignment="1">
      <alignment horizontal="center"/>
    </xf>
    <xf numFmtId="0" fontId="14" fillId="0" borderId="10" xfId="70" applyFont="1" applyBorder="1"/>
    <xf numFmtId="0" fontId="13" fillId="0" borderId="12" xfId="70" applyFont="1" applyBorder="1"/>
    <xf numFmtId="0" fontId="13" fillId="0" borderId="13" xfId="70" applyFont="1" applyBorder="1"/>
    <xf numFmtId="0" fontId="13" fillId="0" borderId="13" xfId="70" applyFont="1" applyBorder="1" applyAlignment="1">
      <alignment horizontal="center"/>
    </xf>
    <xf numFmtId="164" fontId="13" fillId="0" borderId="13" xfId="70" applyNumberFormat="1" applyFont="1" applyBorder="1"/>
    <xf numFmtId="0" fontId="14" fillId="0" borderId="9" xfId="70" applyFont="1" applyBorder="1"/>
    <xf numFmtId="0" fontId="14" fillId="0" borderId="6" xfId="71" applyFont="1" applyBorder="1" applyAlignment="1">
      <alignment horizontal="center"/>
    </xf>
    <xf numFmtId="0" fontId="14" fillId="0" borderId="7" xfId="71" applyFont="1" applyBorder="1" applyAlignment="1">
      <alignment horizontal="center"/>
    </xf>
    <xf numFmtId="166" fontId="14" fillId="0" borderId="7" xfId="72" applyNumberFormat="1" applyFont="1" applyBorder="1" applyAlignment="1">
      <alignment horizontal="center"/>
    </xf>
    <xf numFmtId="0" fontId="14" fillId="0" borderId="8" xfId="71" applyFont="1" applyBorder="1" applyAlignment="1">
      <alignment horizontal="center"/>
    </xf>
    <xf numFmtId="166" fontId="14" fillId="0" borderId="10" xfId="72" applyNumberFormat="1" applyFont="1" applyBorder="1" applyAlignment="1">
      <alignment horizontal="right"/>
    </xf>
    <xf numFmtId="0" fontId="14" fillId="0" borderId="10" xfId="71" applyFont="1" applyBorder="1" applyAlignment="1">
      <alignment horizontal="center"/>
    </xf>
    <xf numFmtId="166" fontId="14" fillId="0" borderId="10" xfId="72" applyNumberFormat="1" applyFont="1" applyBorder="1" applyAlignment="1">
      <alignment horizontal="center"/>
    </xf>
    <xf numFmtId="0" fontId="5" fillId="0" borderId="0" xfId="70"/>
    <xf numFmtId="0" fontId="23" fillId="0" borderId="1" xfId="70" applyFont="1" applyBorder="1" applyAlignment="1">
      <alignment horizontal="center"/>
    </xf>
    <xf numFmtId="0" fontId="23" fillId="0" borderId="4" xfId="70" applyFont="1" applyBorder="1" applyAlignment="1">
      <alignment horizontal="center"/>
    </xf>
    <xf numFmtId="0" fontId="14" fillId="0" borderId="9" xfId="71" applyFont="1" applyBorder="1" applyAlignment="1">
      <alignment horizontal="center"/>
    </xf>
    <xf numFmtId="0" fontId="14" fillId="0" borderId="9" xfId="70" applyFont="1" applyBorder="1" applyAlignment="1">
      <alignment horizontal="center"/>
    </xf>
    <xf numFmtId="0" fontId="13" fillId="0" borderId="9" xfId="70" applyFont="1" applyBorder="1" applyAlignment="1">
      <alignment horizontal="center"/>
    </xf>
    <xf numFmtId="0" fontId="13" fillId="0" borderId="12" xfId="70" applyFont="1" applyBorder="1" applyAlignment="1">
      <alignment horizontal="center"/>
    </xf>
    <xf numFmtId="164" fontId="13" fillId="0" borderId="10" xfId="70" applyNumberFormat="1" applyFont="1" applyBorder="1" applyAlignment="1">
      <alignment horizontal="center"/>
    </xf>
    <xf numFmtId="0" fontId="14" fillId="0" borderId="9" xfId="77" applyFont="1" applyBorder="1"/>
    <xf numFmtId="0" fontId="14" fillId="0" borderId="10" xfId="77" applyFont="1" applyBorder="1"/>
    <xf numFmtId="0" fontId="14" fillId="0" borderId="6" xfId="77" applyFont="1" applyBorder="1" applyAlignment="1">
      <alignment horizontal="center"/>
    </xf>
    <xf numFmtId="0" fontId="14" fillId="0" borderId="7" xfId="77" applyFont="1" applyBorder="1" applyAlignment="1">
      <alignment horizontal="center"/>
    </xf>
    <xf numFmtId="0" fontId="14" fillId="0" borderId="8" xfId="77" applyFont="1" applyBorder="1" applyAlignment="1">
      <alignment horizontal="center"/>
    </xf>
    <xf numFmtId="0" fontId="14" fillId="0" borderId="10" xfId="77" applyFont="1" applyBorder="1" applyAlignment="1">
      <alignment horizontal="center"/>
    </xf>
    <xf numFmtId="164" fontId="13" fillId="0" borderId="13" xfId="7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3" fillId="0" borderId="1" xfId="106" applyBorder="1"/>
    <xf numFmtId="0" fontId="34" fillId="0" borderId="2" xfId="106" applyFont="1" applyBorder="1"/>
    <xf numFmtId="0" fontId="35" fillId="0" borderId="2" xfId="106" applyFont="1" applyBorder="1" applyAlignment="1">
      <alignment horizontal="center" vertical="center"/>
    </xf>
    <xf numFmtId="0" fontId="13" fillId="0" borderId="15" xfId="106" applyFont="1" applyBorder="1" applyAlignment="1">
      <alignment horizontal="left" vertical="center"/>
    </xf>
    <xf numFmtId="0" fontId="13" fillId="0" borderId="15" xfId="106" applyFont="1" applyBorder="1" applyAlignment="1">
      <alignment vertical="center"/>
    </xf>
    <xf numFmtId="0" fontId="36" fillId="0" borderId="0" xfId="107" applyFont="1" applyAlignment="1">
      <alignment horizontal="center" vertical="center"/>
    </xf>
    <xf numFmtId="0" fontId="34" fillId="0" borderId="4" xfId="106" applyFont="1" applyBorder="1" applyAlignment="1">
      <alignment horizontal="center"/>
    </xf>
    <xf numFmtId="0" fontId="34" fillId="0" borderId="0" xfId="106" applyFont="1" applyAlignment="1">
      <alignment horizontal="center"/>
    </xf>
    <xf numFmtId="0" fontId="35" fillId="0" borderId="0" xfId="106" applyFont="1" applyAlignment="1">
      <alignment horizontal="center" vertical="center"/>
    </xf>
    <xf numFmtId="0" fontId="3" fillId="0" borderId="0" xfId="107"/>
    <xf numFmtId="0" fontId="34" fillId="0" borderId="17" xfId="106" applyFont="1" applyBorder="1" applyAlignment="1">
      <alignment horizontal="center"/>
    </xf>
    <xf numFmtId="0" fontId="34" fillId="0" borderId="24" xfId="106" applyFont="1" applyBorder="1" applyAlignment="1">
      <alignment horizontal="center"/>
    </xf>
    <xf numFmtId="0" fontId="35" fillId="0" borderId="24" xfId="106" applyFont="1" applyBorder="1" applyAlignment="1">
      <alignment horizontal="center" vertical="center"/>
    </xf>
    <xf numFmtId="168" fontId="13" fillId="0" borderId="15" xfId="106" applyNumberFormat="1" applyFont="1" applyBorder="1" applyAlignment="1">
      <alignment horizontal="left" vertical="center"/>
    </xf>
    <xf numFmtId="0" fontId="34" fillId="0" borderId="1" xfId="106" applyFont="1" applyBorder="1" applyAlignment="1">
      <alignment horizontal="center"/>
    </xf>
    <xf numFmtId="0" fontId="34" fillId="0" borderId="2" xfId="106" applyFont="1" applyBorder="1" applyAlignment="1">
      <alignment horizontal="center"/>
    </xf>
    <xf numFmtId="0" fontId="37" fillId="0" borderId="2" xfId="106" applyFont="1" applyBorder="1" applyAlignment="1">
      <alignment horizontal="center" vertical="center"/>
    </xf>
    <xf numFmtId="0" fontId="13" fillId="0" borderId="3" xfId="106" applyFont="1" applyBorder="1" applyAlignment="1">
      <alignment horizontal="left" vertical="center"/>
    </xf>
    <xf numFmtId="0" fontId="15" fillId="0" borderId="4" xfId="106" applyFont="1" applyBorder="1"/>
    <xf numFmtId="0" fontId="15" fillId="0" borderId="0" xfId="106" applyFont="1" applyAlignment="1">
      <alignment horizontal="left" vertical="center"/>
    </xf>
    <xf numFmtId="0" fontId="15" fillId="0" borderId="0" xfId="106" applyFont="1" applyAlignment="1">
      <alignment vertical="center"/>
    </xf>
    <xf numFmtId="0" fontId="15" fillId="0" borderId="5" xfId="106" applyFont="1" applyBorder="1" applyAlignment="1">
      <alignment vertical="center"/>
    </xf>
    <xf numFmtId="0" fontId="15" fillId="0" borderId="17" xfId="106" applyFont="1" applyBorder="1"/>
    <xf numFmtId="0" fontId="15" fillId="0" borderId="24" xfId="106" applyFont="1" applyBorder="1"/>
    <xf numFmtId="0" fontId="15" fillId="0" borderId="0" xfId="106" applyFont="1"/>
    <xf numFmtId="0" fontId="15" fillId="0" borderId="25" xfId="106" applyFont="1" applyBorder="1"/>
    <xf numFmtId="0" fontId="38" fillId="0" borderId="16" xfId="106" applyFont="1" applyBorder="1" applyAlignment="1">
      <alignment horizontal="center" vertical="center" wrapText="1"/>
    </xf>
    <xf numFmtId="0" fontId="38" fillId="0" borderId="15" xfId="106" applyFont="1" applyBorder="1" applyAlignment="1">
      <alignment horizontal="center" vertical="center" wrapText="1"/>
    </xf>
    <xf numFmtId="0" fontId="15" fillId="0" borderId="31" xfId="106" applyFont="1" applyBorder="1" applyAlignment="1">
      <alignment horizontal="center" vertical="center"/>
    </xf>
    <xf numFmtId="0" fontId="15" fillId="0" borderId="32" xfId="106" applyFont="1" applyBorder="1" applyAlignment="1">
      <alignment horizontal="center" vertical="center"/>
    </xf>
    <xf numFmtId="1" fontId="15" fillId="0" borderId="33" xfId="106" applyNumberFormat="1" applyFont="1" applyBorder="1" applyAlignment="1">
      <alignment horizontal="center" vertical="center"/>
    </xf>
    <xf numFmtId="1" fontId="15" fillId="0" borderId="31" xfId="106" applyNumberFormat="1" applyFont="1" applyBorder="1" applyAlignment="1">
      <alignment horizontal="center" vertical="center"/>
    </xf>
    <xf numFmtId="0" fontId="39" fillId="0" borderId="31" xfId="106" applyFont="1" applyBorder="1" applyAlignment="1">
      <alignment horizontal="center" vertical="center"/>
    </xf>
    <xf numFmtId="0" fontId="39" fillId="0" borderId="31" xfId="108" applyNumberFormat="1" applyFont="1" applyFill="1" applyBorder="1" applyAlignment="1">
      <alignment horizontal="center" vertical="center"/>
    </xf>
    <xf numFmtId="169" fontId="39" fillId="0" borderId="31" xfId="106" applyNumberFormat="1" applyFont="1" applyBorder="1" applyAlignment="1">
      <alignment horizontal="center" vertical="center"/>
    </xf>
    <xf numFmtId="0" fontId="40" fillId="0" borderId="31" xfId="106" applyFont="1" applyBorder="1" applyAlignment="1">
      <alignment horizontal="center" vertical="center"/>
    </xf>
    <xf numFmtId="0" fontId="3" fillId="5" borderId="0" xfId="107" applyFill="1" applyAlignment="1">
      <alignment horizontal="center"/>
    </xf>
    <xf numFmtId="0" fontId="3" fillId="0" borderId="0" xfId="107" applyAlignment="1">
      <alignment horizontal="center"/>
    </xf>
    <xf numFmtId="0" fontId="15" fillId="0" borderId="34" xfId="106" applyFont="1" applyBorder="1" applyAlignment="1">
      <alignment horizontal="center" vertical="center"/>
    </xf>
    <xf numFmtId="0" fontId="15" fillId="0" borderId="33" xfId="106" applyFont="1" applyBorder="1" applyAlignment="1">
      <alignment horizontal="center" vertical="center"/>
    </xf>
    <xf numFmtId="0" fontId="39" fillId="0" borderId="35" xfId="108" applyNumberFormat="1" applyFont="1" applyFill="1" applyBorder="1" applyAlignment="1">
      <alignment horizontal="center" vertical="center"/>
    </xf>
    <xf numFmtId="0" fontId="15" fillId="0" borderId="34" xfId="106" applyFont="1" applyBorder="1" applyAlignment="1">
      <alignment horizontal="center"/>
    </xf>
    <xf numFmtId="0" fontId="15" fillId="0" borderId="31" xfId="106" applyFont="1" applyBorder="1" applyAlignment="1">
      <alignment horizontal="center"/>
    </xf>
    <xf numFmtId="0" fontId="15" fillId="0" borderId="33" xfId="106" applyFont="1" applyBorder="1" applyAlignment="1">
      <alignment horizontal="center"/>
    </xf>
    <xf numFmtId="1" fontId="39" fillId="0" borderId="31" xfId="106" applyNumberFormat="1" applyFont="1" applyBorder="1" applyAlignment="1">
      <alignment horizontal="center" vertical="center"/>
    </xf>
    <xf numFmtId="0" fontId="40" fillId="0" borderId="31" xfId="106" applyFont="1" applyBorder="1" applyAlignment="1">
      <alignment horizontal="center"/>
    </xf>
    <xf numFmtId="0" fontId="38" fillId="0" borderId="35" xfId="109" applyFont="1" applyBorder="1" applyAlignment="1">
      <alignment horizontal="center" vertical="center"/>
    </xf>
    <xf numFmtId="0" fontId="15" fillId="0" borderId="33" xfId="106" applyFont="1" applyBorder="1"/>
    <xf numFmtId="0" fontId="15" fillId="0" borderId="31" xfId="106" applyFont="1" applyBorder="1"/>
    <xf numFmtId="0" fontId="15" fillId="0" borderId="31" xfId="106" applyFont="1" applyBorder="1" applyAlignment="1">
      <alignment vertical="center"/>
    </xf>
    <xf numFmtId="0" fontId="15" fillId="0" borderId="32" xfId="106" applyFont="1" applyBorder="1" applyAlignment="1">
      <alignment vertical="center"/>
    </xf>
    <xf numFmtId="0" fontId="40" fillId="0" borderId="31" xfId="106" applyFont="1" applyBorder="1"/>
    <xf numFmtId="0" fontId="42" fillId="0" borderId="31" xfId="106" applyFont="1" applyBorder="1" applyAlignment="1">
      <alignment horizontal="center" vertical="center"/>
    </xf>
    <xf numFmtId="0" fontId="42" fillId="0" borderId="35" xfId="106" applyFont="1" applyBorder="1" applyAlignment="1">
      <alignment horizontal="center" vertical="center"/>
    </xf>
    <xf numFmtId="169" fontId="42" fillId="0" borderId="36" xfId="106" applyNumberFormat="1" applyFont="1" applyBorder="1"/>
    <xf numFmtId="0" fontId="15" fillId="0" borderId="19" xfId="106" applyFont="1" applyBorder="1"/>
    <xf numFmtId="0" fontId="15" fillId="0" borderId="37" xfId="106" applyFont="1" applyBorder="1"/>
    <xf numFmtId="0" fontId="15" fillId="0" borderId="37" xfId="106" applyFont="1" applyBorder="1" applyAlignment="1">
      <alignment vertical="center"/>
    </xf>
    <xf numFmtId="0" fontId="15" fillId="0" borderId="18" xfId="106" applyFont="1" applyBorder="1" applyAlignment="1">
      <alignment vertical="center"/>
    </xf>
    <xf numFmtId="0" fontId="40" fillId="0" borderId="37" xfId="106" applyFont="1" applyBorder="1"/>
    <xf numFmtId="0" fontId="15" fillId="0" borderId="18" xfId="106" applyFont="1" applyBorder="1"/>
    <xf numFmtId="0" fontId="3" fillId="0" borderId="4" xfId="106" applyBorder="1"/>
    <xf numFmtId="0" fontId="3" fillId="0" borderId="0" xfId="106"/>
    <xf numFmtId="0" fontId="3" fillId="0" borderId="5" xfId="106" applyBorder="1"/>
    <xf numFmtId="0" fontId="16" fillId="0" borderId="10" xfId="106" applyFont="1" applyBorder="1" applyAlignment="1">
      <alignment horizontal="center"/>
    </xf>
    <xf numFmtId="0" fontId="16" fillId="0" borderId="0" xfId="106" applyFont="1"/>
    <xf numFmtId="0" fontId="43" fillId="0" borderId="0" xfId="106" applyFont="1"/>
    <xf numFmtId="0" fontId="43" fillId="0" borderId="5" xfId="106" applyFont="1" applyBorder="1"/>
    <xf numFmtId="0" fontId="16" fillId="0" borderId="10" xfId="106" applyFont="1" applyBorder="1" applyAlignment="1">
      <alignment horizontal="left" vertical="center"/>
    </xf>
    <xf numFmtId="0" fontId="16" fillId="0" borderId="10" xfId="106" applyFont="1" applyBorder="1" applyAlignment="1">
      <alignment vertical="center"/>
    </xf>
    <xf numFmtId="0" fontId="16" fillId="0" borderId="10" xfId="106" applyFont="1" applyBorder="1" applyAlignment="1">
      <alignment horizontal="left"/>
    </xf>
    <xf numFmtId="0" fontId="16" fillId="0" borderId="5" xfId="106" applyFont="1" applyBorder="1"/>
    <xf numFmtId="0" fontId="16" fillId="0" borderId="10" xfId="106" applyFont="1" applyBorder="1" applyAlignment="1">
      <alignment horizontal="left" vertical="center" wrapText="1"/>
    </xf>
    <xf numFmtId="0" fontId="16" fillId="0" borderId="0" xfId="106" applyFont="1" applyAlignment="1">
      <alignment horizontal="center"/>
    </xf>
    <xf numFmtId="0" fontId="3" fillId="0" borderId="17" xfId="106" applyBorder="1"/>
    <xf numFmtId="0" fontId="16" fillId="0" borderId="24" xfId="106" applyFont="1" applyBorder="1"/>
    <xf numFmtId="0" fontId="16" fillId="0" borderId="25" xfId="106" applyFont="1" applyBorder="1"/>
    <xf numFmtId="0" fontId="41" fillId="0" borderId="1" xfId="109" applyBorder="1"/>
    <xf numFmtId="0" fontId="34" fillId="0" borderId="2" xfId="109" applyFont="1" applyBorder="1"/>
    <xf numFmtId="0" fontId="13" fillId="0" borderId="15" xfId="109" applyFont="1" applyBorder="1" applyAlignment="1">
      <alignment horizontal="left" vertical="center"/>
    </xf>
    <xf numFmtId="0" fontId="13" fillId="0" borderId="15" xfId="109" applyFont="1" applyBorder="1" applyAlignment="1">
      <alignment vertical="center"/>
    </xf>
    <xf numFmtId="0" fontId="41" fillId="0" borderId="0" xfId="109"/>
    <xf numFmtId="0" fontId="34" fillId="0" borderId="4" xfId="109" applyFont="1" applyBorder="1" applyAlignment="1">
      <alignment horizontal="center"/>
    </xf>
    <xf numFmtId="0" fontId="34" fillId="0" borderId="0" xfId="109" applyFont="1" applyAlignment="1">
      <alignment horizontal="center"/>
    </xf>
    <xf numFmtId="0" fontId="34" fillId="0" borderId="17" xfId="109" applyFont="1" applyBorder="1" applyAlignment="1">
      <alignment horizontal="center"/>
    </xf>
    <xf numFmtId="0" fontId="34" fillId="0" borderId="24" xfId="109" applyFont="1" applyBorder="1" applyAlignment="1">
      <alignment horizontal="center"/>
    </xf>
    <xf numFmtId="168" fontId="13" fillId="0" borderId="15" xfId="109" applyNumberFormat="1" applyFont="1" applyBorder="1" applyAlignment="1">
      <alignment horizontal="left" vertical="center"/>
    </xf>
    <xf numFmtId="0" fontId="34" fillId="0" borderId="1" xfId="109" applyFont="1" applyBorder="1" applyAlignment="1">
      <alignment horizontal="center"/>
    </xf>
    <xf numFmtId="0" fontId="34" fillId="0" borderId="2" xfId="109" applyFont="1" applyBorder="1" applyAlignment="1">
      <alignment horizontal="center"/>
    </xf>
    <xf numFmtId="0" fontId="37" fillId="0" borderId="2" xfId="109" applyFont="1" applyBorder="1" applyAlignment="1">
      <alignment horizontal="center" vertical="center"/>
    </xf>
    <xf numFmtId="0" fontId="13" fillId="0" borderId="3" xfId="109" applyFont="1" applyBorder="1" applyAlignment="1">
      <alignment horizontal="left" vertical="center"/>
    </xf>
    <xf numFmtId="0" fontId="15" fillId="0" borderId="4" xfId="109" applyFont="1" applyBorder="1"/>
    <xf numFmtId="0" fontId="15" fillId="0" borderId="0" xfId="109" applyFont="1" applyAlignment="1">
      <alignment vertical="center"/>
    </xf>
    <xf numFmtId="0" fontId="15" fillId="0" borderId="5" xfId="109" applyFont="1" applyBorder="1" applyAlignment="1">
      <alignment vertical="center"/>
    </xf>
    <xf numFmtId="0" fontId="15" fillId="0" borderId="17" xfId="109" applyFont="1" applyBorder="1"/>
    <xf numFmtId="0" fontId="15" fillId="0" borderId="24" xfId="109" applyFont="1" applyBorder="1"/>
    <xf numFmtId="0" fontId="15" fillId="0" borderId="0" xfId="109" applyFont="1"/>
    <xf numFmtId="0" fontId="15" fillId="0" borderId="25" xfId="109" applyFont="1" applyBorder="1"/>
    <xf numFmtId="0" fontId="38" fillId="0" borderId="16" xfId="109" applyFont="1" applyBorder="1" applyAlignment="1">
      <alignment horizontal="center" vertical="center" wrapText="1"/>
    </xf>
    <xf numFmtId="0" fontId="38" fillId="0" borderId="15" xfId="109" applyFont="1" applyBorder="1" applyAlignment="1">
      <alignment horizontal="center" vertical="center" wrapText="1"/>
    </xf>
    <xf numFmtId="0" fontId="15" fillId="0" borderId="36" xfId="109" applyFont="1" applyBorder="1" applyAlignment="1">
      <alignment horizontal="center" vertical="center"/>
    </xf>
    <xf numFmtId="1" fontId="15" fillId="0" borderId="36" xfId="109" applyNumberFormat="1" applyFont="1" applyBorder="1" applyAlignment="1">
      <alignment horizontal="center" vertical="center"/>
    </xf>
    <xf numFmtId="169" fontId="15" fillId="0" borderId="38" xfId="109" applyNumberFormat="1" applyFont="1" applyBorder="1" applyAlignment="1">
      <alignment horizontal="center" vertical="center"/>
    </xf>
    <xf numFmtId="0" fontId="15" fillId="0" borderId="38" xfId="109" applyFont="1" applyBorder="1" applyAlignment="1">
      <alignment horizontal="center" vertical="center"/>
    </xf>
    <xf numFmtId="0" fontId="15" fillId="0" borderId="31" xfId="109" applyFont="1" applyBorder="1" applyAlignment="1">
      <alignment horizontal="center" vertical="center"/>
    </xf>
    <xf numFmtId="1" fontId="15" fillId="0" borderId="31" xfId="109" applyNumberFormat="1" applyFont="1" applyBorder="1" applyAlignment="1">
      <alignment horizontal="center" vertical="center"/>
    </xf>
    <xf numFmtId="169" fontId="15" fillId="0" borderId="32" xfId="109" applyNumberFormat="1" applyFont="1" applyBorder="1" applyAlignment="1">
      <alignment horizontal="center" vertical="center"/>
    </xf>
    <xf numFmtId="0" fontId="15" fillId="0" borderId="32" xfId="109" applyFont="1" applyBorder="1" applyAlignment="1">
      <alignment horizontal="center" vertical="center"/>
    </xf>
    <xf numFmtId="0" fontId="15" fillId="0" borderId="32" xfId="109" applyFont="1" applyBorder="1" applyAlignment="1">
      <alignment vertical="center"/>
    </xf>
    <xf numFmtId="0" fontId="15" fillId="0" borderId="33" xfId="109" applyFont="1" applyBorder="1"/>
    <xf numFmtId="0" fontId="15" fillId="0" borderId="34" xfId="109" applyFont="1" applyBorder="1"/>
    <xf numFmtId="0" fontId="15" fillId="0" borderId="39" xfId="109" applyFont="1" applyBorder="1"/>
    <xf numFmtId="169" fontId="15" fillId="0" borderId="35" xfId="109" applyNumberFormat="1" applyFont="1" applyBorder="1" applyAlignment="1">
      <alignment horizontal="center" vertical="center"/>
    </xf>
    <xf numFmtId="0" fontId="15" fillId="0" borderId="31" xfId="109" applyFont="1" applyBorder="1"/>
    <xf numFmtId="0" fontId="15" fillId="0" borderId="19" xfId="109" applyFont="1" applyBorder="1"/>
    <xf numFmtId="0" fontId="15" fillId="0" borderId="37" xfId="109" applyFont="1" applyBorder="1"/>
    <xf numFmtId="0" fontId="15" fillId="0" borderId="37" xfId="109" applyFont="1" applyBorder="1" applyAlignment="1">
      <alignment vertical="center"/>
    </xf>
    <xf numFmtId="0" fontId="15" fillId="0" borderId="18" xfId="109" applyFont="1" applyBorder="1" applyAlignment="1">
      <alignment vertical="center"/>
    </xf>
    <xf numFmtId="0" fontId="15" fillId="0" borderId="18" xfId="109" applyFont="1" applyBorder="1"/>
    <xf numFmtId="0" fontId="41" fillId="0" borderId="4" xfId="109" applyBorder="1"/>
    <xf numFmtId="0" fontId="41" fillId="0" borderId="5" xfId="109" applyBorder="1"/>
    <xf numFmtId="0" fontId="16" fillId="0" borderId="10" xfId="109" applyFont="1" applyBorder="1" applyAlignment="1">
      <alignment horizontal="center"/>
    </xf>
    <xf numFmtId="0" fontId="16" fillId="0" borderId="0" xfId="109" applyFont="1"/>
    <xf numFmtId="0" fontId="43" fillId="0" borderId="0" xfId="109" applyFont="1"/>
    <xf numFmtId="0" fontId="43" fillId="0" borderId="5" xfId="109" applyFont="1" applyBorder="1"/>
    <xf numFmtId="0" fontId="16" fillId="0" borderId="10" xfId="109" applyFont="1" applyBorder="1" applyAlignment="1">
      <alignment horizontal="left" vertical="center"/>
    </xf>
    <xf numFmtId="0" fontId="16" fillId="0" borderId="10" xfId="109" applyFont="1" applyBorder="1" applyAlignment="1">
      <alignment vertical="center"/>
    </xf>
    <xf numFmtId="0" fontId="16" fillId="0" borderId="10" xfId="109" applyFont="1" applyBorder="1" applyAlignment="1">
      <alignment horizontal="left"/>
    </xf>
    <xf numFmtId="0" fontId="16" fillId="0" borderId="5" xfId="109" applyFont="1" applyBorder="1"/>
    <xf numFmtId="0" fontId="16" fillId="0" borderId="0" xfId="109" applyFont="1" applyAlignment="1">
      <alignment horizontal="center"/>
    </xf>
    <xf numFmtId="0" fontId="16" fillId="0" borderId="10" xfId="109" applyFont="1" applyBorder="1" applyAlignment="1">
      <alignment horizontal="left" vertical="center" wrapText="1"/>
    </xf>
    <xf numFmtId="0" fontId="16" fillId="0" borderId="5" xfId="109" applyFont="1" applyBorder="1" applyAlignment="1">
      <alignment horizontal="center"/>
    </xf>
    <xf numFmtId="0" fontId="41" fillId="0" borderId="17" xfId="109" applyBorder="1"/>
    <xf numFmtId="0" fontId="16" fillId="0" borderId="24" xfId="109" applyFont="1" applyBorder="1" applyAlignment="1">
      <alignment horizontal="center"/>
    </xf>
    <xf numFmtId="0" fontId="16" fillId="0" borderId="24" xfId="109" applyFont="1" applyBorder="1"/>
    <xf numFmtId="0" fontId="16" fillId="0" borderId="25" xfId="109" applyFont="1" applyBorder="1" applyAlignment="1">
      <alignment horizontal="center"/>
    </xf>
    <xf numFmtId="0" fontId="15" fillId="0" borderId="34" xfId="109" applyFont="1" applyBorder="1" applyAlignment="1">
      <alignment vertical="center"/>
    </xf>
    <xf numFmtId="169" fontId="42" fillId="0" borderId="35" xfId="106" applyNumberFormat="1" applyFont="1" applyBorder="1"/>
    <xf numFmtId="0" fontId="13" fillId="0" borderId="10" xfId="0" applyFont="1" applyBorder="1" applyAlignment="1">
      <alignment horizontal="center"/>
    </xf>
    <xf numFmtId="2" fontId="26" fillId="0" borderId="11" xfId="15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9" fontId="26" fillId="0" borderId="11" xfId="15" applyNumberFormat="1" applyFont="1" applyBorder="1" applyAlignment="1">
      <alignment horizontal="center" vertical="center"/>
    </xf>
    <xf numFmtId="2" fontId="26" fillId="0" borderId="11" xfId="15" applyNumberFormat="1" applyFont="1" applyBorder="1" applyAlignment="1">
      <alignment horizontal="left" vertical="center"/>
    </xf>
    <xf numFmtId="0" fontId="2" fillId="0" borderId="14" xfId="15" applyFont="1" applyBorder="1" applyAlignment="1">
      <alignment horizontal="left"/>
    </xf>
    <xf numFmtId="0" fontId="16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6" fillId="0" borderId="4" xfId="0" applyFont="1" applyBorder="1"/>
    <xf numFmtId="0" fontId="16" fillId="0" borderId="5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3" borderId="9" xfId="0" applyFont="1" applyFill="1" applyBorder="1"/>
    <xf numFmtId="0" fontId="13" fillId="3" borderId="11" xfId="0" applyFont="1" applyFill="1" applyBorder="1" applyAlignment="1">
      <alignment horizontal="center" vertical="center"/>
    </xf>
    <xf numFmtId="0" fontId="13" fillId="0" borderId="11" xfId="0" applyFont="1" applyBorder="1"/>
    <xf numFmtId="0" fontId="13" fillId="3" borderId="9" xfId="0" applyFont="1" applyFill="1" applyBorder="1" applyAlignment="1">
      <alignment horizontal="center" vertical="center"/>
    </xf>
    <xf numFmtId="0" fontId="13" fillId="0" borderId="12" xfId="0" applyFont="1" applyBorder="1"/>
    <xf numFmtId="0" fontId="13" fillId="0" borderId="13" xfId="0" applyFont="1" applyBorder="1" applyAlignment="1">
      <alignment horizontal="center" vertical="center"/>
    </xf>
    <xf numFmtId="1" fontId="13" fillId="0" borderId="13" xfId="1" applyNumberFormat="1" applyFont="1" applyBorder="1" applyAlignment="1">
      <alignment horizontal="center" vertical="center"/>
    </xf>
    <xf numFmtId="0" fontId="13" fillId="0" borderId="14" xfId="0" applyFont="1" applyBorder="1"/>
    <xf numFmtId="0" fontId="13" fillId="0" borderId="4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0" xfId="2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68" applyFont="1" applyBorder="1" applyAlignment="1">
      <alignment horizontal="center"/>
    </xf>
    <xf numFmtId="164" fontId="13" fillId="0" borderId="10" xfId="0" applyNumberFormat="1" applyFont="1" applyBorder="1" applyAlignment="1">
      <alignment horizontal="center"/>
    </xf>
    <xf numFmtId="170" fontId="13" fillId="0" borderId="10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/>
    <xf numFmtId="0" fontId="13" fillId="0" borderId="13" xfId="0" applyFont="1" applyBorder="1" applyAlignment="1">
      <alignment horizontal="center"/>
    </xf>
    <xf numFmtId="0" fontId="14" fillId="0" borderId="10" xfId="111" applyFont="1" applyBorder="1"/>
    <xf numFmtId="0" fontId="13" fillId="0" borderId="10" xfId="111" applyFont="1" applyBorder="1" applyAlignment="1">
      <alignment horizontal="center" vertical="center"/>
    </xf>
    <xf numFmtId="0" fontId="13" fillId="0" borderId="10" xfId="111" applyFont="1" applyBorder="1" applyAlignment="1">
      <alignment horizontal="center"/>
    </xf>
    <xf numFmtId="0" fontId="13" fillId="0" borderId="10" xfId="111" applyFont="1" applyBorder="1"/>
    <xf numFmtId="0" fontId="13" fillId="0" borderId="11" xfId="111" applyFont="1" applyBorder="1"/>
    <xf numFmtId="0" fontId="23" fillId="0" borderId="0" xfId="111" applyFont="1"/>
    <xf numFmtId="0" fontId="23" fillId="0" borderId="0" xfId="111" applyFont="1" applyAlignment="1">
      <alignment horizontal="center"/>
    </xf>
    <xf numFmtId="0" fontId="13" fillId="0" borderId="7" xfId="111" applyFont="1" applyBorder="1"/>
    <xf numFmtId="0" fontId="13" fillId="0" borderId="7" xfId="112" applyFont="1" applyBorder="1"/>
    <xf numFmtId="0" fontId="13" fillId="0" borderId="7" xfId="112" applyFont="1" applyBorder="1" applyAlignment="1">
      <alignment horizontal="center" vertical="center"/>
    </xf>
    <xf numFmtId="0" fontId="13" fillId="0" borderId="10" xfId="112" applyFont="1" applyBorder="1" applyAlignment="1">
      <alignment horizontal="center"/>
    </xf>
    <xf numFmtId="1" fontId="13" fillId="0" borderId="7" xfId="112" applyNumberFormat="1" applyFont="1" applyBorder="1" applyAlignment="1">
      <alignment horizontal="center"/>
    </xf>
    <xf numFmtId="0" fontId="13" fillId="0" borderId="7" xfId="113" applyFont="1" applyBorder="1"/>
    <xf numFmtId="0" fontId="13" fillId="0" borderId="7" xfId="113" applyFont="1" applyBorder="1" applyAlignment="1">
      <alignment horizontal="center"/>
    </xf>
    <xf numFmtId="0" fontId="13" fillId="0" borderId="10" xfId="113" applyFont="1" applyBorder="1"/>
    <xf numFmtId="0" fontId="13" fillId="0" borderId="10" xfId="113" applyFont="1" applyBorder="1" applyAlignment="1">
      <alignment horizontal="center"/>
    </xf>
    <xf numFmtId="0" fontId="14" fillId="0" borderId="9" xfId="111" applyFont="1" applyBorder="1" applyAlignment="1">
      <alignment horizontal="left"/>
    </xf>
    <xf numFmtId="0" fontId="13" fillId="0" borderId="6" xfId="111" applyFont="1" applyBorder="1"/>
    <xf numFmtId="1" fontId="13" fillId="0" borderId="10" xfId="115" applyNumberFormat="1" applyFont="1" applyBorder="1" applyAlignment="1">
      <alignment horizontal="right" vertical="center"/>
    </xf>
    <xf numFmtId="0" fontId="13" fillId="0" borderId="10" xfId="115" applyFont="1" applyBorder="1" applyAlignment="1">
      <alignment horizontal="center" vertical="center"/>
    </xf>
    <xf numFmtId="1" fontId="13" fillId="0" borderId="10" xfId="111" applyNumberFormat="1" applyFont="1" applyBorder="1" applyAlignment="1">
      <alignment horizontal="center" vertical="center"/>
    </xf>
    <xf numFmtId="0" fontId="13" fillId="0" borderId="10" xfId="117" applyFont="1" applyBorder="1"/>
    <xf numFmtId="0" fontId="13" fillId="0" borderId="4" xfId="70" applyFont="1" applyBorder="1" applyAlignment="1">
      <alignment horizontal="center"/>
    </xf>
    <xf numFmtId="0" fontId="13" fillId="0" borderId="0" xfId="70" applyFont="1"/>
    <xf numFmtId="0" fontId="13" fillId="0" borderId="5" xfId="70" applyFont="1" applyBorder="1"/>
    <xf numFmtId="0" fontId="14" fillId="0" borderId="0" xfId="70" applyFont="1"/>
    <xf numFmtId="0" fontId="13" fillId="0" borderId="0" xfId="70" applyFont="1" applyAlignment="1">
      <alignment horizontal="center" vertical="center"/>
    </xf>
    <xf numFmtId="0" fontId="13" fillId="0" borderId="0" xfId="70" applyFont="1" applyAlignment="1">
      <alignment horizontal="center"/>
    </xf>
    <xf numFmtId="0" fontId="13" fillId="0" borderId="23" xfId="70" applyFont="1" applyBorder="1"/>
    <xf numFmtId="0" fontId="13" fillId="0" borderId="11" xfId="70" applyFont="1" applyBorder="1"/>
    <xf numFmtId="0" fontId="13" fillId="0" borderId="14" xfId="70" applyFont="1" applyBorder="1"/>
    <xf numFmtId="0" fontId="13" fillId="0" borderId="0" xfId="70" applyFont="1" applyAlignment="1">
      <alignment horizontal="left"/>
    </xf>
    <xf numFmtId="0" fontId="13" fillId="0" borderId="9" xfId="71" applyFont="1" applyBorder="1" applyAlignment="1">
      <alignment horizontal="center"/>
    </xf>
    <xf numFmtId="0" fontId="13" fillId="0" borderId="10" xfId="71" applyFont="1" applyBorder="1" applyAlignment="1">
      <alignment horizontal="center"/>
    </xf>
    <xf numFmtId="0" fontId="13" fillId="0" borderId="10" xfId="73" applyFont="1" applyBorder="1" applyAlignment="1">
      <alignment horizontal="left" vertical="center"/>
    </xf>
    <xf numFmtId="166" fontId="13" fillId="0" borderId="10" xfId="72" applyNumberFormat="1" applyFont="1" applyFill="1" applyBorder="1" applyAlignment="1">
      <alignment horizontal="center" vertical="center"/>
    </xf>
    <xf numFmtId="1" fontId="13" fillId="0" borderId="10" xfId="70" applyNumberFormat="1" applyFont="1" applyBorder="1" applyAlignment="1">
      <alignment horizontal="center"/>
    </xf>
    <xf numFmtId="1" fontId="13" fillId="0" borderId="10" xfId="72" applyNumberFormat="1" applyFont="1" applyFill="1" applyBorder="1" applyAlignment="1">
      <alignment horizontal="center"/>
    </xf>
    <xf numFmtId="0" fontId="14" fillId="0" borderId="10" xfId="70" applyFont="1" applyBorder="1" applyAlignment="1">
      <alignment horizontal="center"/>
    </xf>
    <xf numFmtId="169" fontId="14" fillId="0" borderId="11" xfId="26" applyNumberFormat="1" applyFont="1" applyBorder="1" applyAlignment="1">
      <alignment horizontal="center"/>
    </xf>
    <xf numFmtId="169" fontId="13" fillId="0" borderId="11" xfId="70" applyNumberFormat="1" applyFont="1" applyBorder="1" applyAlignment="1">
      <alignment horizontal="center"/>
    </xf>
    <xf numFmtId="0" fontId="14" fillId="2" borderId="0" xfId="70" applyFont="1" applyFill="1" applyAlignment="1">
      <alignment horizontal="center"/>
    </xf>
    <xf numFmtId="0" fontId="13" fillId="0" borderId="4" xfId="70" applyFont="1" applyBorder="1"/>
    <xf numFmtId="0" fontId="13" fillId="0" borderId="0" xfId="77" applyFont="1"/>
    <xf numFmtId="0" fontId="13" fillId="0" borderId="10" xfId="77" applyFont="1" applyBorder="1" applyAlignment="1">
      <alignment horizontal="center"/>
    </xf>
    <xf numFmtId="166" fontId="13" fillId="0" borderId="10" xfId="72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top"/>
    </xf>
    <xf numFmtId="0" fontId="13" fillId="0" borderId="9" xfId="77" applyFont="1" applyBorder="1" applyAlignment="1">
      <alignment horizontal="center"/>
    </xf>
    <xf numFmtId="0" fontId="14" fillId="0" borderId="4" xfId="0" applyFont="1" applyBorder="1" applyAlignment="1">
      <alignment vertical="center"/>
    </xf>
    <xf numFmtId="1" fontId="13" fillId="0" borderId="10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/>
    <xf numFmtId="0" fontId="23" fillId="0" borderId="2" xfId="0" applyFont="1" applyBorder="1" applyAlignment="1">
      <alignment horizontal="center"/>
    </xf>
    <xf numFmtId="0" fontId="23" fillId="0" borderId="3" xfId="0" applyFont="1" applyBorder="1"/>
    <xf numFmtId="0" fontId="23" fillId="0" borderId="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5" xfId="0" applyFont="1" applyBorder="1"/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4" fillId="0" borderId="0" xfId="118" applyFont="1" applyAlignment="1"/>
    <xf numFmtId="0" fontId="13" fillId="0" borderId="42" xfId="0" applyFont="1" applyBorder="1" applyAlignment="1">
      <alignment horizontal="center" vertical="center"/>
    </xf>
    <xf numFmtId="0" fontId="14" fillId="0" borderId="43" xfId="119" applyFont="1" applyBorder="1" applyAlignment="1">
      <alignment horizontal="center"/>
    </xf>
    <xf numFmtId="166" fontId="14" fillId="0" borderId="43" xfId="120" applyNumberFormat="1" applyFont="1" applyBorder="1" applyAlignment="1">
      <alignment horizontal="center" vertical="center"/>
    </xf>
    <xf numFmtId="0" fontId="14" fillId="0" borderId="43" xfId="119" applyFont="1" applyBorder="1" applyAlignment="1">
      <alignment horizontal="center" vertical="center"/>
    </xf>
    <xf numFmtId="0" fontId="14" fillId="0" borderId="43" xfId="120" applyNumberFormat="1" applyFont="1" applyBorder="1" applyAlignment="1">
      <alignment horizontal="center" vertical="center"/>
    </xf>
    <xf numFmtId="0" fontId="14" fillId="0" borderId="44" xfId="119" applyFont="1" applyBorder="1" applyAlignment="1">
      <alignment horizontal="center"/>
    </xf>
    <xf numFmtId="0" fontId="14" fillId="0" borderId="45" xfId="119" applyFont="1" applyBorder="1" applyAlignment="1">
      <alignment horizontal="center"/>
    </xf>
    <xf numFmtId="0" fontId="14" fillId="0" borderId="46" xfId="119" applyFont="1" applyBorder="1"/>
    <xf numFmtId="166" fontId="14" fillId="0" borderId="46" xfId="120" applyNumberFormat="1" applyFont="1" applyBorder="1" applyAlignment="1">
      <alignment horizontal="center" vertical="center"/>
    </xf>
    <xf numFmtId="0" fontId="14" fillId="0" borderId="46" xfId="119" applyFont="1" applyBorder="1" applyAlignment="1">
      <alignment horizontal="center"/>
    </xf>
    <xf numFmtId="0" fontId="14" fillId="0" borderId="46" xfId="120" applyNumberFormat="1" applyFont="1" applyBorder="1" applyAlignment="1">
      <alignment horizontal="center" vertical="center"/>
    </xf>
    <xf numFmtId="0" fontId="14" fillId="0" borderId="46" xfId="0" applyFont="1" applyBorder="1"/>
    <xf numFmtId="0" fontId="14" fillId="0" borderId="46" xfId="0" applyFont="1" applyBorder="1" applyAlignment="1">
      <alignment horizontal="center"/>
    </xf>
    <xf numFmtId="0" fontId="13" fillId="0" borderId="10" xfId="119" applyFont="1" applyBorder="1" applyAlignment="1">
      <alignment horizontal="center"/>
    </xf>
    <xf numFmtId="0" fontId="23" fillId="0" borderId="0" xfId="126" applyFont="1"/>
    <xf numFmtId="0" fontId="23" fillId="0" borderId="0" xfId="126" applyFont="1" applyAlignment="1">
      <alignment horizontal="center"/>
    </xf>
    <xf numFmtId="0" fontId="1" fillId="0" borderId="0" xfId="127"/>
    <xf numFmtId="0" fontId="23" fillId="0" borderId="0" xfId="132" applyFont="1"/>
    <xf numFmtId="0" fontId="13" fillId="0" borderId="10" xfId="135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166" fontId="44" fillId="0" borderId="0" xfId="123" applyNumberFormat="1" applyFont="1" applyFill="1" applyBorder="1" applyAlignment="1">
      <alignment horizontal="center" vertical="center"/>
    </xf>
    <xf numFmtId="0" fontId="44" fillId="0" borderId="0" xfId="125" applyFont="1" applyAlignment="1">
      <alignment horizontal="center"/>
    </xf>
    <xf numFmtId="171" fontId="44" fillId="0" borderId="0" xfId="123" applyNumberFormat="1" applyFont="1" applyFill="1" applyBorder="1" applyAlignment="1">
      <alignment horizontal="center" vertical="center"/>
    </xf>
    <xf numFmtId="166" fontId="45" fillId="0" borderId="0" xfId="123" applyNumberFormat="1" applyFont="1" applyFill="1" applyBorder="1" applyAlignment="1">
      <alignment horizontal="center" vertical="center"/>
    </xf>
    <xf numFmtId="0" fontId="45" fillId="0" borderId="0" xfId="125" applyFont="1" applyAlignment="1">
      <alignment horizontal="center"/>
    </xf>
    <xf numFmtId="171" fontId="45" fillId="0" borderId="0" xfId="123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3" fillId="0" borderId="0" xfId="118" applyFont="1" applyAlignment="1"/>
    <xf numFmtId="0" fontId="14" fillId="2" borderId="0" xfId="0" applyFont="1" applyFill="1" applyAlignment="1">
      <alignment horizontal="center"/>
    </xf>
    <xf numFmtId="0" fontId="46" fillId="0" borderId="0" xfId="0" applyFont="1"/>
    <xf numFmtId="0" fontId="46" fillId="0" borderId="0" xfId="0" applyFont="1" applyAlignment="1">
      <alignment horizontal="center"/>
    </xf>
    <xf numFmtId="0" fontId="13" fillId="0" borderId="9" xfId="119" applyFont="1" applyBorder="1" applyAlignment="1">
      <alignment horizontal="center" vertical="center"/>
    </xf>
    <xf numFmtId="0" fontId="13" fillId="0" borderId="10" xfId="49" applyFont="1" applyBorder="1" applyAlignment="1"/>
    <xf numFmtId="0" fontId="13" fillId="0" borderId="10" xfId="121" applyFont="1" applyBorder="1" applyAlignment="1">
      <alignment horizontal="center"/>
    </xf>
    <xf numFmtId="169" fontId="13" fillId="0" borderId="11" xfId="0" applyNumberFormat="1" applyFont="1" applyBorder="1" applyAlignment="1">
      <alignment horizontal="center"/>
    </xf>
    <xf numFmtId="0" fontId="13" fillId="0" borderId="10" xfId="123" applyNumberFormat="1" applyFont="1" applyFill="1" applyBorder="1" applyAlignment="1">
      <alignment horizontal="left"/>
    </xf>
    <xf numFmtId="0" fontId="13" fillId="0" borderId="10" xfId="124" applyFont="1" applyBorder="1"/>
    <xf numFmtId="0" fontId="13" fillId="0" borderId="10" xfId="125" applyFont="1" applyBorder="1" applyAlignment="1">
      <alignment horizontal="left"/>
    </xf>
    <xf numFmtId="0" fontId="13" fillId="0" borderId="10" xfId="119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4" fillId="0" borderId="9" xfId="126" applyFont="1" applyBorder="1" applyAlignment="1">
      <alignment horizontal="center"/>
    </xf>
    <xf numFmtId="0" fontId="14" fillId="0" borderId="10" xfId="126" applyFont="1" applyBorder="1"/>
    <xf numFmtId="0" fontId="13" fillId="0" borderId="10" xfId="126" applyFont="1" applyBorder="1" applyAlignment="1">
      <alignment horizontal="center" vertical="center"/>
    </xf>
    <xf numFmtId="0" fontId="13" fillId="0" borderId="10" xfId="126" applyFont="1" applyBorder="1" applyAlignment="1">
      <alignment horizontal="center"/>
    </xf>
    <xf numFmtId="0" fontId="13" fillId="0" borderId="10" xfId="126" applyFont="1" applyBorder="1"/>
    <xf numFmtId="0" fontId="13" fillId="0" borderId="11" xfId="126" applyFont="1" applyBorder="1"/>
    <xf numFmtId="0" fontId="13" fillId="0" borderId="9" xfId="126" applyFont="1" applyBorder="1" applyAlignment="1">
      <alignment horizontal="center"/>
    </xf>
    <xf numFmtId="166" fontId="13" fillId="0" borderId="10" xfId="123" applyNumberFormat="1" applyFont="1" applyFill="1" applyBorder="1" applyAlignment="1">
      <alignment horizontal="center" vertical="center"/>
    </xf>
    <xf numFmtId="0" fontId="13" fillId="0" borderId="10" xfId="125" applyFont="1" applyBorder="1" applyAlignment="1">
      <alignment horizontal="center"/>
    </xf>
    <xf numFmtId="0" fontId="13" fillId="0" borderId="9" xfId="127" applyFont="1" applyBorder="1" applyAlignment="1">
      <alignment horizontal="center" vertical="center"/>
    </xf>
    <xf numFmtId="0" fontId="13" fillId="0" borderId="10" xfId="128" applyFont="1" applyBorder="1" applyAlignment="1">
      <alignment horizontal="left" vertical="center"/>
    </xf>
    <xf numFmtId="166" fontId="13" fillId="0" borderId="10" xfId="129" applyNumberFormat="1" applyFont="1" applyFill="1" applyBorder="1" applyAlignment="1">
      <alignment horizontal="right" vertical="center"/>
    </xf>
    <xf numFmtId="0" fontId="13" fillId="0" borderId="10" xfId="130" applyFont="1" applyBorder="1" applyAlignment="1">
      <alignment horizontal="center"/>
    </xf>
    <xf numFmtId="0" fontId="13" fillId="0" borderId="10" xfId="127" applyFont="1" applyBorder="1" applyAlignment="1">
      <alignment horizontal="center" vertical="center"/>
    </xf>
    <xf numFmtId="0" fontId="13" fillId="0" borderId="10" xfId="127" applyFont="1" applyBorder="1"/>
    <xf numFmtId="0" fontId="13" fillId="0" borderId="11" xfId="127" applyFont="1" applyBorder="1"/>
    <xf numFmtId="171" fontId="13" fillId="0" borderId="10" xfId="129" applyNumberFormat="1" applyFont="1" applyFill="1" applyBorder="1" applyAlignment="1">
      <alignment horizontal="center" vertical="center"/>
    </xf>
    <xf numFmtId="0" fontId="13" fillId="0" borderId="10" xfId="131" applyFont="1" applyBorder="1"/>
    <xf numFmtId="0" fontId="13" fillId="0" borderId="10" xfId="131" applyFont="1" applyBorder="1" applyAlignment="1">
      <alignment horizontal="center"/>
    </xf>
    <xf numFmtId="171" fontId="13" fillId="0" borderId="10" xfId="123" applyNumberFormat="1" applyFont="1" applyFill="1" applyBorder="1" applyAlignment="1">
      <alignment horizontal="center" vertical="center"/>
    </xf>
    <xf numFmtId="164" fontId="13" fillId="0" borderId="10" xfId="126" applyNumberFormat="1" applyFont="1" applyBorder="1" applyAlignment="1">
      <alignment horizontal="center"/>
    </xf>
    <xf numFmtId="0" fontId="14" fillId="0" borderId="48" xfId="132" applyFont="1" applyBorder="1" applyAlignment="1">
      <alignment horizontal="center" vertical="center"/>
    </xf>
    <xf numFmtId="0" fontId="14" fillId="0" borderId="7" xfId="132" applyFont="1" applyBorder="1"/>
    <xf numFmtId="0" fontId="13" fillId="0" borderId="10" xfId="132" applyFont="1" applyBorder="1" applyAlignment="1">
      <alignment horizontal="center" vertical="center"/>
    </xf>
    <xf numFmtId="0" fontId="13" fillId="0" borderId="7" xfId="132" applyFont="1" applyBorder="1" applyAlignment="1">
      <alignment horizontal="center"/>
    </xf>
    <xf numFmtId="0" fontId="13" fillId="0" borderId="7" xfId="132" applyFont="1" applyBorder="1" applyAlignment="1">
      <alignment horizontal="center" vertical="center"/>
    </xf>
    <xf numFmtId="0" fontId="13" fillId="0" borderId="7" xfId="132" applyFont="1" applyBorder="1"/>
    <xf numFmtId="0" fontId="13" fillId="0" borderId="8" xfId="132" applyFont="1" applyBorder="1"/>
    <xf numFmtId="0" fontId="13" fillId="0" borderId="6" xfId="132" applyFont="1" applyBorder="1" applyAlignment="1">
      <alignment horizontal="center" vertical="center"/>
    </xf>
    <xf numFmtId="0" fontId="13" fillId="0" borderId="10" xfId="132" applyFont="1" applyBorder="1" applyAlignment="1">
      <alignment horizontal="center"/>
    </xf>
    <xf numFmtId="1" fontId="13" fillId="0" borderId="10" xfId="133" applyNumberFormat="1" applyFont="1" applyBorder="1" applyAlignment="1">
      <alignment horizontal="right" vertical="center"/>
    </xf>
    <xf numFmtId="0" fontId="13" fillId="0" borderId="10" xfId="133" applyFont="1" applyBorder="1" applyAlignment="1">
      <alignment horizontal="center" vertical="center"/>
    </xf>
    <xf numFmtId="1" fontId="13" fillId="0" borderId="10" xfId="132" applyNumberFormat="1" applyFont="1" applyBorder="1" applyAlignment="1">
      <alignment horizontal="center" vertical="center"/>
    </xf>
    <xf numFmtId="169" fontId="14" fillId="0" borderId="47" xfId="0" applyNumberFormat="1" applyFont="1" applyBorder="1" applyAlignment="1">
      <alignment horizontal="center" vertical="center"/>
    </xf>
    <xf numFmtId="0" fontId="13" fillId="0" borderId="9" xfId="70" applyFont="1" applyBorder="1" applyAlignment="1">
      <alignment horizontal="center" vertical="center"/>
    </xf>
    <xf numFmtId="0" fontId="13" fillId="0" borderId="10" xfId="70" applyFont="1" applyBorder="1" applyAlignment="1">
      <alignment vertical="center" wrapText="1"/>
    </xf>
    <xf numFmtId="0" fontId="13" fillId="0" borderId="10" xfId="70" applyFont="1" applyBorder="1" applyAlignment="1">
      <alignment horizontal="center" vertical="center"/>
    </xf>
    <xf numFmtId="0" fontId="13" fillId="0" borderId="10" xfId="20" applyFont="1" applyBorder="1" applyAlignment="1">
      <alignment horizontal="center" vertical="center"/>
    </xf>
    <xf numFmtId="0" fontId="13" fillId="0" borderId="10" xfId="70" applyFont="1" applyBorder="1" applyAlignment="1">
      <alignment vertical="center"/>
    </xf>
    <xf numFmtId="0" fontId="13" fillId="0" borderId="11" xfId="70" applyFont="1" applyBorder="1" applyAlignment="1">
      <alignment vertical="center"/>
    </xf>
    <xf numFmtId="0" fontId="23" fillId="0" borderId="0" xfId="70" applyFont="1" applyAlignment="1">
      <alignment vertical="center"/>
    </xf>
    <xf numFmtId="1" fontId="0" fillId="0" borderId="0" xfId="0" applyNumberFormat="1"/>
    <xf numFmtId="0" fontId="13" fillId="0" borderId="9" xfId="0" applyFont="1" applyBorder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1" fontId="13" fillId="0" borderId="8" xfId="0" applyNumberFormat="1" applyFont="1" applyBorder="1" applyAlignment="1">
      <alignment horizontal="center" vertical="center"/>
    </xf>
    <xf numFmtId="1" fontId="13" fillId="0" borderId="40" xfId="0" applyNumberFormat="1" applyFont="1" applyBorder="1" applyAlignment="1">
      <alignment horizontal="center" vertical="center"/>
    </xf>
    <xf numFmtId="0" fontId="29" fillId="0" borderId="22" xfId="15" applyFont="1" applyBorder="1" applyAlignment="1">
      <alignment horizontal="center"/>
    </xf>
    <xf numFmtId="0" fontId="29" fillId="0" borderId="21" xfId="15" applyFont="1" applyBorder="1" applyAlignment="1">
      <alignment horizontal="center"/>
    </xf>
    <xf numFmtId="0" fontId="29" fillId="0" borderId="20" xfId="15" applyFont="1" applyBorder="1" applyAlignment="1">
      <alignment horizontal="center"/>
    </xf>
    <xf numFmtId="0" fontId="27" fillId="0" borderId="9" xfId="15" applyFont="1" applyBorder="1" applyAlignment="1">
      <alignment horizontal="center" vertical="center"/>
    </xf>
    <xf numFmtId="0" fontId="27" fillId="0" borderId="10" xfId="15" applyFont="1" applyBorder="1" applyAlignment="1">
      <alignment horizontal="center" vertical="center"/>
    </xf>
    <xf numFmtId="0" fontId="27" fillId="0" borderId="12" xfId="15" applyFont="1" applyBorder="1" applyAlignment="1">
      <alignment horizontal="center" vertical="center"/>
    </xf>
    <xf numFmtId="0" fontId="27" fillId="0" borderId="13" xfId="15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18" fillId="0" borderId="17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6" fillId="0" borderId="0" xfId="106" applyFont="1" applyAlignment="1">
      <alignment horizontal="center"/>
    </xf>
    <xf numFmtId="0" fontId="16" fillId="0" borderId="9" xfId="106" applyFont="1" applyBorder="1" applyAlignment="1">
      <alignment horizontal="left" vertical="center"/>
    </xf>
    <xf numFmtId="0" fontId="16" fillId="0" borderId="10" xfId="106" applyFont="1" applyBorder="1" applyAlignment="1">
      <alignment horizontal="left" vertical="center"/>
    </xf>
    <xf numFmtId="0" fontId="38" fillId="0" borderId="28" xfId="106" applyFont="1" applyBorder="1" applyAlignment="1">
      <alignment horizontal="center" vertical="center" wrapText="1"/>
    </xf>
    <xf numFmtId="0" fontId="38" fillId="0" borderId="30" xfId="106" applyFont="1" applyBorder="1" applyAlignment="1">
      <alignment horizontal="center" vertical="center" wrapText="1"/>
    </xf>
    <xf numFmtId="0" fontId="38" fillId="0" borderId="26" xfId="106" applyFont="1" applyBorder="1" applyAlignment="1">
      <alignment horizontal="center" vertical="center" wrapText="1"/>
    </xf>
    <xf numFmtId="0" fontId="38" fillId="0" borderId="29" xfId="106" applyFont="1" applyBorder="1" applyAlignment="1">
      <alignment horizontal="center" vertical="center" wrapText="1"/>
    </xf>
    <xf numFmtId="0" fontId="16" fillId="0" borderId="9" xfId="106" applyFont="1" applyBorder="1" applyAlignment="1">
      <alignment horizontal="center"/>
    </xf>
    <xf numFmtId="0" fontId="16" fillId="0" borderId="10" xfId="106" applyFont="1" applyBorder="1" applyAlignment="1">
      <alignment horizontal="center"/>
    </xf>
    <xf numFmtId="0" fontId="35" fillId="0" borderId="1" xfId="106" applyFont="1" applyBorder="1" applyAlignment="1">
      <alignment horizontal="center" vertical="center"/>
    </xf>
    <xf numFmtId="0" fontId="35" fillId="0" borderId="2" xfId="106" applyFont="1" applyBorder="1" applyAlignment="1">
      <alignment horizontal="center" vertical="center"/>
    </xf>
    <xf numFmtId="0" fontId="35" fillId="0" borderId="4" xfId="106" applyFont="1" applyBorder="1" applyAlignment="1">
      <alignment horizontal="center" vertical="center"/>
    </xf>
    <xf numFmtId="0" fontId="35" fillId="0" borderId="0" xfId="106" applyFont="1" applyAlignment="1">
      <alignment horizontal="center" vertical="center"/>
    </xf>
    <xf numFmtId="0" fontId="35" fillId="0" borderId="17" xfId="106" applyFont="1" applyBorder="1" applyAlignment="1">
      <alignment horizontal="center" vertical="center"/>
    </xf>
    <xf numFmtId="0" fontId="35" fillId="0" borderId="24" xfId="106" applyFont="1" applyBorder="1" applyAlignment="1">
      <alignment horizontal="center" vertical="center"/>
    </xf>
    <xf numFmtId="0" fontId="38" fillId="0" borderId="16" xfId="106" applyFont="1" applyBorder="1" applyAlignment="1">
      <alignment horizontal="center" vertical="center"/>
    </xf>
    <xf numFmtId="0" fontId="38" fillId="0" borderId="15" xfId="106" applyFont="1" applyBorder="1" applyAlignment="1">
      <alignment horizontal="center" vertical="center"/>
    </xf>
    <xf numFmtId="0" fontId="38" fillId="0" borderId="16" xfId="106" applyFont="1" applyBorder="1" applyAlignment="1">
      <alignment horizontal="center" vertical="center" wrapText="1"/>
    </xf>
    <xf numFmtId="0" fontId="38" fillId="0" borderId="27" xfId="106" applyFont="1" applyBorder="1" applyAlignment="1">
      <alignment horizontal="center" vertical="center" wrapText="1"/>
    </xf>
    <xf numFmtId="0" fontId="16" fillId="0" borderId="9" xfId="109" applyFont="1" applyBorder="1" applyAlignment="1">
      <alignment horizontal="left" vertical="center"/>
    </xf>
    <xf numFmtId="0" fontId="16" fillId="0" borderId="10" xfId="109" applyFont="1" applyBorder="1" applyAlignment="1">
      <alignment horizontal="left" vertical="center"/>
    </xf>
    <xf numFmtId="0" fontId="38" fillId="0" borderId="26" xfId="109" applyFont="1" applyBorder="1" applyAlignment="1">
      <alignment horizontal="center" vertical="center" wrapText="1"/>
    </xf>
    <xf numFmtId="0" fontId="38" fillId="0" borderId="29" xfId="109" applyFont="1" applyBorder="1" applyAlignment="1">
      <alignment horizontal="center" vertical="center" wrapText="1"/>
    </xf>
    <xf numFmtId="0" fontId="16" fillId="0" borderId="9" xfId="109" applyFont="1" applyBorder="1" applyAlignment="1">
      <alignment horizontal="center"/>
    </xf>
    <xf numFmtId="0" fontId="16" fillId="0" borderId="10" xfId="109" applyFont="1" applyBorder="1" applyAlignment="1">
      <alignment horizontal="center"/>
    </xf>
    <xf numFmtId="0" fontId="38" fillId="0" borderId="33" xfId="109" applyFont="1" applyBorder="1" applyAlignment="1">
      <alignment horizontal="center" vertical="center"/>
    </xf>
    <xf numFmtId="0" fontId="38" fillId="0" borderId="41" xfId="109" applyFont="1" applyBorder="1" applyAlignment="1">
      <alignment horizontal="center" vertical="center"/>
    </xf>
    <xf numFmtId="0" fontId="38" fillId="0" borderId="32" xfId="109" applyFont="1" applyBorder="1" applyAlignment="1">
      <alignment horizontal="center" vertical="center"/>
    </xf>
    <xf numFmtId="0" fontId="16" fillId="0" borderId="49" xfId="109" applyFont="1" applyBorder="1" applyAlignment="1">
      <alignment horizontal="left" vertical="center"/>
    </xf>
    <xf numFmtId="0" fontId="16" fillId="0" borderId="50" xfId="109" applyFont="1" applyBorder="1" applyAlignment="1">
      <alignment horizontal="left" vertical="center"/>
    </xf>
    <xf numFmtId="0" fontId="16" fillId="0" borderId="4" xfId="109" applyFont="1" applyBorder="1" applyAlignment="1">
      <alignment horizontal="left" vertical="center"/>
    </xf>
    <xf numFmtId="0" fontId="16" fillId="0" borderId="51" xfId="109" applyFont="1" applyBorder="1" applyAlignment="1">
      <alignment horizontal="left" vertical="center"/>
    </xf>
    <xf numFmtId="0" fontId="16" fillId="0" borderId="39" xfId="109" applyFont="1" applyBorder="1" applyAlignment="1">
      <alignment horizontal="left" vertical="center"/>
    </xf>
    <xf numFmtId="0" fontId="16" fillId="0" borderId="52" xfId="109" applyFont="1" applyBorder="1" applyAlignment="1">
      <alignment horizontal="left" vertical="center"/>
    </xf>
    <xf numFmtId="0" fontId="35" fillId="0" borderId="1" xfId="109" applyFont="1" applyBorder="1" applyAlignment="1">
      <alignment horizontal="center" vertical="center"/>
    </xf>
    <xf numFmtId="0" fontId="35" fillId="0" borderId="2" xfId="109" applyFont="1" applyBorder="1" applyAlignment="1">
      <alignment horizontal="center" vertical="center"/>
    </xf>
    <xf numFmtId="0" fontId="35" fillId="0" borderId="4" xfId="109" applyFont="1" applyBorder="1" applyAlignment="1">
      <alignment horizontal="center" vertical="center"/>
    </xf>
    <xf numFmtId="0" fontId="35" fillId="0" borderId="0" xfId="109" applyFont="1" applyAlignment="1">
      <alignment horizontal="center" vertical="center"/>
    </xf>
    <xf numFmtId="0" fontId="35" fillId="0" borderId="17" xfId="109" applyFont="1" applyBorder="1" applyAlignment="1">
      <alignment horizontal="center" vertical="center"/>
    </xf>
    <xf numFmtId="0" fontId="35" fillId="0" borderId="24" xfId="109" applyFont="1" applyBorder="1" applyAlignment="1">
      <alignment horizontal="center" vertical="center"/>
    </xf>
    <xf numFmtId="0" fontId="38" fillId="0" borderId="16" xfId="109" applyFont="1" applyBorder="1" applyAlignment="1">
      <alignment horizontal="center" vertical="center"/>
    </xf>
    <xf numFmtId="0" fontId="38" fillId="0" borderId="15" xfId="109" applyFont="1" applyBorder="1" applyAlignment="1">
      <alignment horizontal="center" vertical="center"/>
    </xf>
    <xf numFmtId="0" fontId="38" fillId="0" borderId="16" xfId="109" applyFont="1" applyBorder="1" applyAlignment="1">
      <alignment horizontal="center" vertical="center" wrapText="1"/>
    </xf>
    <xf numFmtId="0" fontId="38" fillId="0" borderId="27" xfId="109" applyFont="1" applyBorder="1" applyAlignment="1">
      <alignment horizontal="center" vertical="center" wrapText="1"/>
    </xf>
    <xf numFmtId="0" fontId="38" fillId="0" borderId="28" xfId="109" applyFont="1" applyBorder="1" applyAlignment="1">
      <alignment horizontal="center" vertical="center" wrapText="1"/>
    </xf>
    <xf numFmtId="0" fontId="38" fillId="0" borderId="30" xfId="109" applyFont="1" applyBorder="1" applyAlignment="1">
      <alignment horizontal="center" vertical="center" wrapText="1"/>
    </xf>
    <xf numFmtId="1" fontId="13" fillId="0" borderId="8" xfId="134" applyNumberFormat="1" applyFont="1" applyBorder="1" applyAlignment="1">
      <alignment horizontal="left" vertical="center"/>
    </xf>
    <xf numFmtId="1" fontId="13" fillId="0" borderId="40" xfId="134" applyNumberFormat="1" applyFont="1" applyBorder="1" applyAlignment="1">
      <alignment horizontal="left" vertical="center"/>
    </xf>
    <xf numFmtId="1" fontId="13" fillId="0" borderId="8" xfId="116" applyNumberFormat="1" applyFont="1" applyBorder="1" applyAlignment="1">
      <alignment horizontal="left" vertical="center" indent="1"/>
    </xf>
    <xf numFmtId="1" fontId="13" fillId="0" borderId="40" xfId="116" applyNumberFormat="1" applyFont="1" applyBorder="1" applyAlignment="1">
      <alignment horizontal="left" vertical="center" indent="1"/>
    </xf>
  </cellXfs>
  <cellStyles count="136">
    <cellStyle name="Comma [0]" xfId="1" builtinId="6"/>
    <cellStyle name="Comma [0] 10" xfId="72" xr:uid="{AD2BBEBF-A8CA-47BC-AD95-CCD3F513C303}"/>
    <cellStyle name="Comma [0] 11" xfId="78" xr:uid="{6AB4850F-0AEB-498C-B0B9-027BCE101A52}"/>
    <cellStyle name="Comma [0] 13" xfId="129" xr:uid="{4C95C7EF-2327-4DE1-9F02-AD631DA3C131}"/>
    <cellStyle name="Comma [0] 2" xfId="13" xr:uid="{D8591815-2F72-4B8D-9DA1-10DF5C836E4F}"/>
    <cellStyle name="Comma [0] 2 2" xfId="45" xr:uid="{5CFCBEF9-050B-44ED-BD09-12EA39B21B4A}"/>
    <cellStyle name="Comma [0] 2 3" xfId="86" xr:uid="{BC3B8A6F-A7BB-4EA7-BA49-2565FAEE6059}"/>
    <cellStyle name="Comma [0] 3" xfId="16" xr:uid="{89142021-BB4F-4433-926F-173D97968CDB}"/>
    <cellStyle name="Comma [0] 3 2" xfId="48" xr:uid="{DF0200AF-7FDB-4E55-8A0C-28A456706903}"/>
    <cellStyle name="Comma [0] 3 3" xfId="120" xr:uid="{537EA4AF-CA47-4570-8D71-4F0DFC19691A}"/>
    <cellStyle name="Comma [0] 4" xfId="21" xr:uid="{1D3C7B1B-EF33-4197-9325-07BF6731E6D5}"/>
    <cellStyle name="Comma [0] 4 2" xfId="54" xr:uid="{8DAA557C-5049-454D-981C-8E81B6438829}"/>
    <cellStyle name="Comma [0] 4 3" xfId="66" xr:uid="{D3D48274-08BB-4996-B6D3-8078B5BA7C7B}"/>
    <cellStyle name="Comma [0] 5" xfId="24" xr:uid="{0EB76653-1C81-4B29-85DF-5141C68A1A55}"/>
    <cellStyle name="Comma [0] 5 2" xfId="57" xr:uid="{57260FC7-4173-4C95-9D96-8AF1C4DE5813}"/>
    <cellStyle name="Comma [0] 6" xfId="28" xr:uid="{588230BC-D6DA-4A1A-826C-8ACF45D33806}"/>
    <cellStyle name="Comma [0] 6 2" xfId="61" xr:uid="{E9588063-C564-4BE0-B332-1CE9DC19ADAF}"/>
    <cellStyle name="Comma [0] 7" xfId="34" xr:uid="{A98F938E-A21B-4106-A9EA-96BBA609F090}"/>
    <cellStyle name="Comma [0] 8" xfId="31" xr:uid="{343E4C76-B85F-408E-A64A-2F2069161A01}"/>
    <cellStyle name="Comma [0] 8 2" xfId="76" xr:uid="{28EC8A0B-239C-4EE1-9195-EC1AC0CFF312}"/>
    <cellStyle name="Comma [0] 8 3" xfId="123" xr:uid="{A5BEEBB0-CE7E-425C-957E-148FFECC4A34}"/>
    <cellStyle name="Comma [0] 9" xfId="69" xr:uid="{48373ED3-2DA3-40CC-923A-0F2A7B175A54}"/>
    <cellStyle name="Comma 2" xfId="9" xr:uid="{00000000-0005-0000-0000-000038000000}"/>
    <cellStyle name="Comma 2 2" xfId="42" xr:uid="{CB191BB6-A8CA-432E-8B25-E9CEF6113B42}"/>
    <cellStyle name="Comma 2 2 2" xfId="80" xr:uid="{441DE3BB-9295-4101-8E64-296A2C06F8C7}"/>
    <cellStyle name="Comma 2 3" xfId="85" xr:uid="{145DAAAB-F558-4312-AA96-3F621AEE31D8}"/>
    <cellStyle name="Comma 3" xfId="2" xr:uid="{00000000-0005-0000-0000-000003000000}"/>
    <cellStyle name="Comma 3 2" xfId="35" xr:uid="{9AE3D70D-581D-46B7-B820-13DE01D086FA}"/>
    <cellStyle name="Comma 3 3" xfId="79" xr:uid="{D8D1557F-0477-4E73-9DA3-A65C5E591341}"/>
    <cellStyle name="Comma 3 4 2" xfId="108" xr:uid="{80BD9FD1-4B67-4033-8E9A-00E7B597B1E0}"/>
    <cellStyle name="Comma 4" xfId="51" xr:uid="{FD926AAF-30F2-444C-8557-6EDB56DC4F5E}"/>
    <cellStyle name="Comma 4 2" xfId="87" xr:uid="{52B19120-5F22-4CA9-8F27-AF8649DF436A}"/>
    <cellStyle name="Comma 5" xfId="64" xr:uid="{AA4AD31A-FB44-4599-8C07-ED9E7BA18B67}"/>
    <cellStyle name="Comma 5 2" xfId="88" xr:uid="{04C65E06-1852-456F-B11E-8FD816850038}"/>
    <cellStyle name="Comma 6" xfId="89" xr:uid="{37642C76-EE18-4E97-A1CE-D0A7642172A8}"/>
    <cellStyle name="Comma 7" xfId="90" xr:uid="{735D0CC7-F23D-4335-90FE-1E92A9B0F4D6}"/>
    <cellStyle name="Comma 8" xfId="91" xr:uid="{C8E18DF4-BE10-4062-835A-249DA3736E7B}"/>
    <cellStyle name="Comma 9" xfId="122" xr:uid="{131943EC-4D22-4ED8-86A3-4E3BCC7DDBDF}"/>
    <cellStyle name="Normal" xfId="0" builtinId="0"/>
    <cellStyle name="Normal 10" xfId="70" xr:uid="{78DFD00C-9FF0-4BB8-9CB6-C7100E778E97}"/>
    <cellStyle name="Normal 11" xfId="74" xr:uid="{D8E3BDD4-45E3-47B7-B019-CA5331DB89B5}"/>
    <cellStyle name="Normal 11 3 2 2" xfId="117" xr:uid="{E6482B48-14AD-4715-9864-B6B0461C3664}"/>
    <cellStyle name="Normal 11 3 2 2 2" xfId="135" xr:uid="{0DF77384-39A0-4A89-91CA-99782E96AE17}"/>
    <cellStyle name="Normal 13" xfId="127" xr:uid="{74EDD948-FBAE-417F-A71F-2F77F6EA32E3}"/>
    <cellStyle name="Normal 13 2 2 2" xfId="106" xr:uid="{B2FC045E-7C13-4026-A757-C72766DE16FC}"/>
    <cellStyle name="Normal 14" xfId="109" xr:uid="{C59B4EE6-2EC7-44C6-BDD8-40F369580BE1}"/>
    <cellStyle name="Normal 2" xfId="6" xr:uid="{00000000-0005-0000-0000-00002F000000}"/>
    <cellStyle name="Normal 2 2" xfId="10" xr:uid="{00000000-0005-0000-0000-000039000000}"/>
    <cellStyle name="Normal 2 2 2" xfId="17" xr:uid="{67EED256-4A3E-4C40-940F-54841B8B17E6}"/>
    <cellStyle name="Normal 2 2 2 2" xfId="49" xr:uid="{F3D617F8-4642-4608-B9E2-7F09E5ADBDB4}"/>
    <cellStyle name="Normal 2 2 3" xfId="92" xr:uid="{50A10369-AC46-4DCD-8C78-F3E8BDDAFC4F}"/>
    <cellStyle name="Normal 2 3" xfId="39" xr:uid="{FC45AE06-C4E8-43F6-8228-3DCBEF2D1BA5}"/>
    <cellStyle name="Normal 2 3 2" xfId="93" xr:uid="{2F388334-02AD-453A-851C-ABB8B3A94DD6}"/>
    <cellStyle name="Normal 2 4" xfId="81" xr:uid="{505C5605-027D-4438-B5F2-6E228CC550C2}"/>
    <cellStyle name="Normal 2 5" xfId="104" xr:uid="{206FE0BF-4A53-41F1-AF0A-712D810E3590}"/>
    <cellStyle name="Normal 2 6" xfId="83" xr:uid="{AD7B6510-9D40-4D15-BE2B-C9A1AE587856}"/>
    <cellStyle name="Normal 2 6 2 3" xfId="115" xr:uid="{548A8B6E-A49C-4FF1-8008-160B2AB55FA0}"/>
    <cellStyle name="Normal 2 6 2 3 2" xfId="133" xr:uid="{8E60520E-45F1-4B50-9779-B817DCE50670}"/>
    <cellStyle name="Normal 2 6 3 2" xfId="113" xr:uid="{7B70E777-67CB-4750-8D4F-3F0A035E00EC}"/>
    <cellStyle name="Normal 2 6 3 2 2" xfId="131" xr:uid="{F6E4E072-021D-4A28-9E46-6BD1012629DD}"/>
    <cellStyle name="Normal 3" xfId="7" xr:uid="{00000000-0005-0000-0000-000033000000}"/>
    <cellStyle name="Normal 3 2" xfId="4" xr:uid="{00000000-0005-0000-0000-000026000000}"/>
    <cellStyle name="Normal 3 2 2" xfId="37" xr:uid="{E5131CDA-CBB9-4FE8-9807-E66A5890FA41}"/>
    <cellStyle name="Normal 3 2 2 2 2" xfId="112" xr:uid="{08BDC6ED-30AF-4480-960C-09914D58AB22}"/>
    <cellStyle name="Normal 3 2 3" xfId="82" xr:uid="{53C1F651-F1BF-4C5C-B216-6EA22BE5A611}"/>
    <cellStyle name="Normal 3 3" xfId="5" xr:uid="{00000000-0005-0000-0000-000029000000}"/>
    <cellStyle name="Normal 3 3 2" xfId="38" xr:uid="{6C51A2B8-85D2-4161-AEFA-0BEECBEF850B}"/>
    <cellStyle name="Normal 3 3 3" xfId="75" xr:uid="{564B5852-914D-4054-B8C3-DE703C62E62B}"/>
    <cellStyle name="Normal 3 3 4" xfId="94" xr:uid="{2867900D-8C46-41E2-9912-9E7DF9DF2788}"/>
    <cellStyle name="Normal 3 3 5" xfId="118" xr:uid="{21168FEE-FEA0-4107-BA98-48F6A1EB0CE4}"/>
    <cellStyle name="Normal 3 4" xfId="40" xr:uid="{854519B3-8FF6-4DE4-B372-3C6CA9578160}"/>
    <cellStyle name="Normal 3 4 2" xfId="95" xr:uid="{6B4363F7-45BB-4216-9B13-B60EC7EE0637}"/>
    <cellStyle name="Normal 3 5" xfId="96" xr:uid="{0E81D000-8264-4441-A0AC-BEA8CFC41A4F}"/>
    <cellStyle name="Normal 3 6" xfId="84" xr:uid="{4C682265-18AE-4510-9764-35FB9909202B}"/>
    <cellStyle name="Normal 4" xfId="11" xr:uid="{E6B5E99B-FC2C-479A-BB81-F540DCA9164C}"/>
    <cellStyle name="Normal 4 2" xfId="43" xr:uid="{9771A238-183B-4F4A-86F9-8A6B156157EB}"/>
    <cellStyle name="Normal 4 3" xfId="97" xr:uid="{E2339F92-1770-4721-B20A-A453FB5E3EBD}"/>
    <cellStyle name="Normal 4 4" xfId="126" xr:uid="{CB1BCCDC-918A-4181-A0A8-1C2CF97A735A}"/>
    <cellStyle name="Normal 5" xfId="3" xr:uid="{00000000-0005-0000-0000-00001F000000}"/>
    <cellStyle name="Normal 5 10" xfId="98" xr:uid="{DE4AAAB8-FD18-406F-9A15-FB9F9723BE90}"/>
    <cellStyle name="Normal 5 12" xfId="130" xr:uid="{F2ABCF33-B694-4711-86E4-BFF5B149F94F}"/>
    <cellStyle name="Normal 5 2" xfId="12" xr:uid="{85CFE8CE-CF71-4510-BD4E-D3C24470B0D9}"/>
    <cellStyle name="Normal 5 2 2" xfId="44" xr:uid="{A1B58C29-8B75-4B81-9CC0-F3A59A3B1FBF}"/>
    <cellStyle name="Normal 5 2 3" xfId="99" xr:uid="{3DE4C341-FF24-49D5-981E-19370D2A8FAD}"/>
    <cellStyle name="Normal 5 3" xfId="15" xr:uid="{576A685E-0285-40B9-AE1B-C125FF3EF043}"/>
    <cellStyle name="Normal 5 3 2" xfId="47" xr:uid="{C5450AC0-D639-4944-A12E-9A6A926099D7}"/>
    <cellStyle name="Normal 5 3 2 2" xfId="32" xr:uid="{9EA1356A-81F9-4F5C-B324-23CD104B3614}"/>
    <cellStyle name="Normal 5 3 2 2 2" xfId="125" xr:uid="{842837B3-7B72-4521-9EE0-E9AC64CCD36E}"/>
    <cellStyle name="Normal 5 3 3" xfId="119" xr:uid="{27D484E0-357F-4785-B50C-5A8B15A1F356}"/>
    <cellStyle name="Normal 5 4" xfId="20" xr:uid="{72539173-BE9B-4F03-8706-980F74E2BD72}"/>
    <cellStyle name="Normal 5 4 2" xfId="53" xr:uid="{BDFCAAA6-59D3-4988-A029-6E5D1A1908DC}"/>
    <cellStyle name="Normal 5 4 3" xfId="65" xr:uid="{03A86A00-C449-4549-AA29-07D5688412A9}"/>
    <cellStyle name="Normal 5 4 4" xfId="105" xr:uid="{72C2F4AE-61CE-45EC-9E08-9738D1CE8731}"/>
    <cellStyle name="Normal 5 4 4 2 2 2" xfId="110" xr:uid="{CD6D8120-B167-4F48-AA45-E5DA3840269A}"/>
    <cellStyle name="Normal 5 4 4 2 2 2 2" xfId="111" xr:uid="{46C562AB-47DD-4F09-8B90-F09B50E44FC7}"/>
    <cellStyle name="Normal 5 4 4 2 2 2 2 2" xfId="132" xr:uid="{694CB6A5-3B40-46DC-8699-E518A2A32FA1}"/>
    <cellStyle name="Normal 5 4 5" xfId="30" xr:uid="{E98ECE5E-C391-4202-94C3-60AC0F00510C}"/>
    <cellStyle name="Normal 5 4 5 2" xfId="77" xr:uid="{77925576-5A3A-4C45-9EB9-224F960E81B7}"/>
    <cellStyle name="Normal 5 4 5 2 2 2" xfId="114" xr:uid="{65D61192-1B55-465D-9C79-BD18B7D131B2}"/>
    <cellStyle name="Normal 5 4 5 3" xfId="124" xr:uid="{6AA16D1E-C166-4E65-9877-2500C9F0FDB0}"/>
    <cellStyle name="Normal 5 4 5 4 2" xfId="116" xr:uid="{0F9BF8CC-BBAB-4887-ABBF-782F104ECE78}"/>
    <cellStyle name="Normal 5 4 5 4 2 2" xfId="134" xr:uid="{29434790-C076-4EF9-8D82-AF711D179BEF}"/>
    <cellStyle name="Normal 5 4 6" xfId="121" xr:uid="{D837D306-4853-48BE-9B36-F52B8B47DD86}"/>
    <cellStyle name="Normal 5 5" xfId="23" xr:uid="{BC911FF5-9B5A-4E85-98C2-9C48A8B7A992}"/>
    <cellStyle name="Normal 5 5 2" xfId="56" xr:uid="{29E48B3B-6C3A-4425-AB5B-8A2A0E6F8B39}"/>
    <cellStyle name="Normal 5 6" xfId="27" xr:uid="{A9819510-9B81-46CD-A27B-705114D93A89}"/>
    <cellStyle name="Normal 5 6 2" xfId="60" xr:uid="{3A70D701-2546-49BC-8BAD-838395A25231}"/>
    <cellStyle name="Normal 5 7" xfId="36" xr:uid="{6F280A2C-E026-4E1F-B2BD-C6662E56FE0B}"/>
    <cellStyle name="Normal 5 8" xfId="68" xr:uid="{89B96C6A-81D5-455B-80B3-888BEE8869DE}"/>
    <cellStyle name="Normal 5 9" xfId="71" xr:uid="{CFA5934A-C50C-4B2F-8694-4CC90AF5792A}"/>
    <cellStyle name="Normal 6" xfId="8" xr:uid="{00000000-0005-0000-0000-000037000000}"/>
    <cellStyle name="Normal 6 10" xfId="128" xr:uid="{EA7F29AF-6CD0-4B04-8DCE-5BEEBA4EEBF3}"/>
    <cellStyle name="Normal 6 2" xfId="14" xr:uid="{12DA4DB1-A7F8-4CC7-B8C0-EF8BD4C56F9F}"/>
    <cellStyle name="Normal 6 2 2" xfId="46" xr:uid="{FBCDE2EF-9471-4034-9B30-D7D451CB8A9E}"/>
    <cellStyle name="Normal 6 2 3" xfId="101" xr:uid="{4C67D082-A292-4E19-8DE0-617A0F08241F}"/>
    <cellStyle name="Normal 6 3" xfId="18" xr:uid="{451E32F5-C73B-449C-9D64-7AA1BD993A94}"/>
    <cellStyle name="Normal 6 3 2" xfId="50" xr:uid="{79453F25-08E7-4DA6-B9FA-F74A79EEBEB9}"/>
    <cellStyle name="Normal 6 4" xfId="22" xr:uid="{34A1842D-82B2-435D-883A-A4469C80B445}"/>
    <cellStyle name="Normal 6 4 2" xfId="55" xr:uid="{51C93FA9-996A-454B-A9E4-32EA05AC9550}"/>
    <cellStyle name="Normal 6 4 3" xfId="67" xr:uid="{270E3768-D9B7-40A1-A825-631930277C98}"/>
    <cellStyle name="Normal 6 5" xfId="25" xr:uid="{88279663-E961-4BE0-B398-035FBB2A6EFF}"/>
    <cellStyle name="Normal 6 5 2" xfId="58" xr:uid="{9B450BCD-3C6B-49EC-9A48-04EF9F1990EA}"/>
    <cellStyle name="Normal 6 6" xfId="29" xr:uid="{25D4E3CC-950C-47DA-8CA0-F11D479E5D82}"/>
    <cellStyle name="Normal 6 6 2" xfId="62" xr:uid="{6147B005-BC58-4FC0-ADD7-2074716FCE1A}"/>
    <cellStyle name="Normal 6 7" xfId="41" xr:uid="{CEB5A6D9-DA64-4591-998E-E4EC3142E40A}"/>
    <cellStyle name="Normal 6 8" xfId="73" xr:uid="{E0202175-56D8-429F-ACEC-D645483EDF19}"/>
    <cellStyle name="Normal 6 9" xfId="100" xr:uid="{514C455B-4E46-4075-80DF-8F9C537CD9B8}"/>
    <cellStyle name="Normal 7" xfId="19" xr:uid="{46A7528B-2B84-47B3-8D57-FFDBF5785C9D}"/>
    <cellStyle name="Normal 7 2" xfId="52" xr:uid="{DE7D642C-FF0C-49D6-A862-CE130776DD97}"/>
    <cellStyle name="Normal 7 3" xfId="63" xr:uid="{CDFDAB48-CCA1-4403-9CA2-FA1582E068CA}"/>
    <cellStyle name="Normal 7 4" xfId="102" xr:uid="{A387EB39-90C7-4BD7-AD3E-1AEFCA952382}"/>
    <cellStyle name="Normal 8" xfId="26" xr:uid="{05B0653F-C0D6-43A1-B951-00823D394706}"/>
    <cellStyle name="Normal 8 2" xfId="59" xr:uid="{DA32AEA1-EF21-44FD-B912-D6F009B1C88C}"/>
    <cellStyle name="Normal 8 3 2 2 2" xfId="107" xr:uid="{C6625B11-4D11-452E-A93E-B1F21AD8B4BF}"/>
    <cellStyle name="Normal 9" xfId="33" xr:uid="{D2CBBE00-1A2F-463F-890F-6F68BF91B04D}"/>
    <cellStyle name="Percent 2" xfId="103" xr:uid="{EA69EBAD-19DA-42FD-8A25-220B0E0776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6" Type="http://schemas.openxmlformats.org/officeDocument/2006/relationships/image" Target="../media/image4.png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2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0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211903</xdr:colOff>
      <xdr:row>1</xdr:row>
      <xdr:rowOff>80159</xdr:rowOff>
    </xdr:from>
    <xdr:to>
      <xdr:col>1</xdr:col>
      <xdr:colOff>1465393</xdr:colOff>
      <xdr:row>3</xdr:row>
      <xdr:rowOff>85575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1055" y="280035"/>
          <a:ext cx="1253490" cy="500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113098</xdr:colOff>
      <xdr:row>0</xdr:row>
      <xdr:rowOff>95270</xdr:rowOff>
    </xdr:from>
    <xdr:to>
      <xdr:col>1</xdr:col>
      <xdr:colOff>1004942</xdr:colOff>
      <xdr:row>2</xdr:row>
      <xdr:rowOff>100853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8DB48-1B1C-41C5-94DD-09224B28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4098" y="95270"/>
          <a:ext cx="891844" cy="758058"/>
        </a:xfrm>
        <a:prstGeom prst="rect">
          <a:avLst/>
        </a:prstGeom>
      </xdr:spPr>
    </xdr:pic>
    <xdr:clientData/>
  </xdr:twoCellAnchor>
  <xdr:twoCellAnchor editAs="oneCell">
    <xdr:from>
      <xdr:col>1</xdr:col>
      <xdr:colOff>432766</xdr:colOff>
      <xdr:row>54</xdr:row>
      <xdr:rowOff>180975</xdr:rowOff>
    </xdr:from>
    <xdr:to>
      <xdr:col>1</xdr:col>
      <xdr:colOff>918541</xdr:colOff>
      <xdr:row>55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8ADE5-436A-4630-B8AB-BB662D8C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766" y="10010775"/>
          <a:ext cx="4857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523302</xdr:colOff>
      <xdr:row>0</xdr:row>
      <xdr:rowOff>84064</xdr:rowOff>
    </xdr:from>
    <xdr:to>
      <xdr:col>2</xdr:col>
      <xdr:colOff>729933</xdr:colOff>
      <xdr:row>2</xdr:row>
      <xdr:rowOff>178131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49FE5-9882-4C1E-89B0-6B61EFA8E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902" y="84064"/>
          <a:ext cx="749556" cy="589367"/>
        </a:xfrm>
        <a:prstGeom prst="rect">
          <a:avLst/>
        </a:prstGeom>
      </xdr:spPr>
    </xdr:pic>
    <xdr:clientData/>
  </xdr:twoCellAnchor>
  <xdr:twoCellAnchor editAs="oneCell">
    <xdr:from>
      <xdr:col>2</xdr:col>
      <xdr:colOff>523876</xdr:colOff>
      <xdr:row>45</xdr:row>
      <xdr:rowOff>94472</xdr:rowOff>
    </xdr:from>
    <xdr:to>
      <xdr:col>2</xdr:col>
      <xdr:colOff>1817391</xdr:colOff>
      <xdr:row>50</xdr:row>
      <xdr:rowOff>187826</xdr:rowOff>
    </xdr:to>
    <xdr:pic>
      <xdr:nvPicPr>
        <xdr:cNvPr id="3" name="Picture 2" descr="A computer screen with a signature&#10;&#10;Description automatically generated">
          <a:extLst>
            <a:ext uri="{FF2B5EF4-FFF2-40B4-BE49-F238E27FC236}">
              <a16:creationId xmlns:a16="http://schemas.microsoft.com/office/drawing/2014/main" id="{CA4E2EC4-6D90-4F78-88A9-A1AF8D8450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024" t="18855" r="33413" b="12080"/>
        <a:stretch/>
      </xdr:blipFill>
      <xdr:spPr>
        <a:xfrm>
          <a:off x="1676401" y="10171922"/>
          <a:ext cx="1293515" cy="1045854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8</xdr:col>
      <xdr:colOff>749514</xdr:colOff>
      <xdr:row>3</xdr:row>
      <xdr:rowOff>112059</xdr:rowOff>
    </xdr:from>
    <xdr:to>
      <xdr:col>9</xdr:col>
      <xdr:colOff>454079</xdr:colOff>
      <xdr:row>4</xdr:row>
      <xdr:rowOff>228040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F70629C-56CE-4425-A4EF-7E84217D49E5}"/>
            </a:ext>
          </a:extLst>
        </xdr:cNvPr>
        <xdr:cNvSpPr/>
      </xdr:nvSpPr>
      <xdr:spPr>
        <a:xfrm>
          <a:off x="7712289" y="855009"/>
          <a:ext cx="561815" cy="23980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531160</xdr:colOff>
      <xdr:row>26</xdr:row>
      <xdr:rowOff>179294</xdr:rowOff>
    </xdr:from>
    <xdr:to>
      <xdr:col>1</xdr:col>
      <xdr:colOff>493460</xdr:colOff>
      <xdr:row>28</xdr:row>
      <xdr:rowOff>37540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2912FDF-5494-40B3-B127-60FB3ACAE931}"/>
            </a:ext>
          </a:extLst>
        </xdr:cNvPr>
        <xdr:cNvSpPr/>
      </xdr:nvSpPr>
      <xdr:spPr>
        <a:xfrm>
          <a:off x="531160" y="6503894"/>
          <a:ext cx="571900" cy="23924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683561</xdr:colOff>
      <xdr:row>26</xdr:row>
      <xdr:rowOff>179294</xdr:rowOff>
    </xdr:from>
    <xdr:to>
      <xdr:col>4</xdr:col>
      <xdr:colOff>354508</xdr:colOff>
      <xdr:row>28</xdr:row>
      <xdr:rowOff>37540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7EBA443-5496-485D-A9F2-47EEF6E8F274}"/>
            </a:ext>
          </a:extLst>
        </xdr:cNvPr>
        <xdr:cNvSpPr/>
      </xdr:nvSpPr>
      <xdr:spPr>
        <a:xfrm>
          <a:off x="4179236" y="6008594"/>
          <a:ext cx="566297" cy="23924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2234775</xdr:colOff>
      <xdr:row>26</xdr:row>
      <xdr:rowOff>179294</xdr:rowOff>
    </xdr:from>
    <xdr:to>
      <xdr:col>3</xdr:col>
      <xdr:colOff>463364</xdr:colOff>
      <xdr:row>28</xdr:row>
      <xdr:rowOff>37540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48366DF-EB4A-404F-92E8-32F042A8D161}"/>
            </a:ext>
          </a:extLst>
        </xdr:cNvPr>
        <xdr:cNvSpPr/>
      </xdr:nvSpPr>
      <xdr:spPr>
        <a:xfrm>
          <a:off x="3387300" y="6008594"/>
          <a:ext cx="571739" cy="23924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531160</xdr:colOff>
      <xdr:row>30</xdr:row>
      <xdr:rowOff>160244</xdr:rowOff>
    </xdr:from>
    <xdr:to>
      <xdr:col>1</xdr:col>
      <xdr:colOff>493460</xdr:colOff>
      <xdr:row>32</xdr:row>
      <xdr:rowOff>47625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E568194-2C90-F6F0-F428-FE10EBEC4B4B}"/>
            </a:ext>
          </a:extLst>
        </xdr:cNvPr>
        <xdr:cNvSpPr/>
      </xdr:nvSpPr>
      <xdr:spPr>
        <a:xfrm>
          <a:off x="531160" y="7246844"/>
          <a:ext cx="571900" cy="26838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683561</xdr:colOff>
      <xdr:row>33</xdr:row>
      <xdr:rowOff>160244</xdr:rowOff>
    </xdr:from>
    <xdr:to>
      <xdr:col>4</xdr:col>
      <xdr:colOff>354508</xdr:colOff>
      <xdr:row>35</xdr:row>
      <xdr:rowOff>18490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33044F6-8A54-5740-6DC6-2295E0A4A442}"/>
            </a:ext>
          </a:extLst>
        </xdr:cNvPr>
        <xdr:cNvSpPr/>
      </xdr:nvSpPr>
      <xdr:spPr>
        <a:xfrm>
          <a:off x="4179236" y="7818344"/>
          <a:ext cx="566297" cy="23924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2228850</xdr:colOff>
      <xdr:row>33</xdr:row>
      <xdr:rowOff>160244</xdr:rowOff>
    </xdr:from>
    <xdr:to>
      <xdr:col>3</xdr:col>
      <xdr:colOff>587189</xdr:colOff>
      <xdr:row>35</xdr:row>
      <xdr:rowOff>18490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D34016-7F5B-01C2-F04B-69FBC930E6DB}"/>
            </a:ext>
          </a:extLst>
        </xdr:cNvPr>
        <xdr:cNvSpPr/>
      </xdr:nvSpPr>
      <xdr:spPr>
        <a:xfrm>
          <a:off x="3381375" y="7818344"/>
          <a:ext cx="701489" cy="23924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8283</xdr:colOff>
          <xdr:row>3</xdr:row>
          <xdr:rowOff>122631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!$B$2:$G$4" spid="_x0000_s2231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>
            <a:xfrm>
              <a:off x="0" y="0"/>
              <a:ext cx="8241196" cy="619588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1208789</xdr:colOff>
          <xdr:row>4</xdr:row>
          <xdr:rowOff>66260</xdr:rowOff>
        </xdr:from>
        <xdr:to>
          <xdr:col>3</xdr:col>
          <xdr:colOff>3488345</xdr:colOff>
          <xdr:row>11</xdr:row>
          <xdr:rowOff>49355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481160CC-D6F0-C343-FA15-FC7C5ABC206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Berat!$A$2:$C$7" spid="_x0000_s2231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813919" y="728869"/>
              <a:ext cx="2279556" cy="131659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0</xdr:col>
      <xdr:colOff>380330</xdr:colOff>
      <xdr:row>67</xdr:row>
      <xdr:rowOff>117419</xdr:rowOff>
    </xdr:from>
    <xdr:to>
      <xdr:col>0</xdr:col>
      <xdr:colOff>1517015</xdr:colOff>
      <xdr:row>70</xdr:row>
      <xdr:rowOff>116890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CC2465-C7F6-4A24-8BF2-B46BBD9ED1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037" t="-4242" r="38446" b="-1"/>
        <a:stretch/>
      </xdr:blipFill>
      <xdr:spPr bwMode="auto">
        <a:xfrm>
          <a:off x="380330" y="10908684"/>
          <a:ext cx="1136685" cy="57097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1</xdr:col>
      <xdr:colOff>721910</xdr:colOff>
      <xdr:row>67</xdr:row>
      <xdr:rowOff>117419</xdr:rowOff>
    </xdr:from>
    <xdr:to>
      <xdr:col>3</xdr:col>
      <xdr:colOff>263990</xdr:colOff>
      <xdr:row>70</xdr:row>
      <xdr:rowOff>92765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D666361-A417-4C1B-8AC2-6449CD94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68204" y="10908684"/>
          <a:ext cx="1290198" cy="5468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2047835</xdr:colOff>
      <xdr:row>67</xdr:row>
      <xdr:rowOff>100854</xdr:rowOff>
    </xdr:from>
    <xdr:to>
      <xdr:col>3</xdr:col>
      <xdr:colOff>3217968</xdr:colOff>
      <xdr:row>70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A4B1F0-58EF-4798-9CD6-16AFB23B68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63" t="-2121" r="30002" b="-1"/>
        <a:stretch/>
      </xdr:blipFill>
      <xdr:spPr bwMode="auto">
        <a:xfrm>
          <a:off x="6642247" y="10892119"/>
          <a:ext cx="1170133" cy="54684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noFill/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457718</xdr:colOff>
      <xdr:row>71</xdr:row>
      <xdr:rowOff>20568</xdr:rowOff>
    </xdr:from>
    <xdr:to>
      <xdr:col>0</xdr:col>
      <xdr:colOff>1433506</xdr:colOff>
      <xdr:row>75</xdr:row>
      <xdr:rowOff>69220</xdr:rowOff>
    </xdr:to>
    <xdr:pic>
      <xdr:nvPicPr>
        <xdr:cNvPr id="8" name="Picture 7" descr="A computer screen with a signature&#10;&#10;Description automatically generated">
          <a:extLst>
            <a:ext uri="{FF2B5EF4-FFF2-40B4-BE49-F238E27FC236}">
              <a16:creationId xmlns:a16="http://schemas.microsoft.com/office/drawing/2014/main" id="{6D73D293-C23E-417C-9AF4-1327259DC0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0024" t="18855" r="33413" b="12080"/>
        <a:stretch/>
      </xdr:blipFill>
      <xdr:spPr>
        <a:xfrm>
          <a:off x="457718" y="11573833"/>
          <a:ext cx="975788" cy="83306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2129117</xdr:colOff>
      <xdr:row>64</xdr:row>
      <xdr:rowOff>67236</xdr:rowOff>
    </xdr:from>
    <xdr:to>
      <xdr:col>3</xdr:col>
      <xdr:colOff>2610970</xdr:colOff>
      <xdr:row>65</xdr:row>
      <xdr:rowOff>100853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B7D1793-2621-40FC-923B-E449F9842CBD}"/>
            </a:ext>
          </a:extLst>
        </xdr:cNvPr>
        <xdr:cNvSpPr txBox="1"/>
      </xdr:nvSpPr>
      <xdr:spPr>
        <a:xfrm>
          <a:off x="6734247" y="14719171"/>
          <a:ext cx="481853" cy="224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/>
            <a:t>SOSIS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1551940</xdr:colOff>
      <xdr:row>12</xdr:row>
      <xdr:rowOff>241300</xdr:rowOff>
    </xdr:from>
    <xdr:to>
      <xdr:col>5</xdr:col>
      <xdr:colOff>2101215</xdr:colOff>
      <xdr:row>14</xdr:row>
      <xdr:rowOff>31115</xdr:rowOff>
    </xdr:to>
    <xdr:sp macro="" textlink="">
      <xdr:nvSpPr>
        <xdr:cNvPr id="2" name="Rounded Rectangle 3">
          <a:extLst>
            <a:ext uri="{FF2B5EF4-FFF2-40B4-BE49-F238E27FC236}">
              <a16:creationId xmlns:a16="http://schemas.microsoft.com/office/drawing/2014/main" id="{87F93039-92DF-46F7-97BA-166D94A2C0D9}"/>
            </a:ext>
          </a:extLst>
        </xdr:cNvPr>
        <xdr:cNvSpPr/>
      </xdr:nvSpPr>
      <xdr:spPr>
        <a:xfrm>
          <a:off x="5009515" y="2593975"/>
          <a:ext cx="549275" cy="227965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id-ID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2662555</xdr:colOff>
      <xdr:row>12</xdr:row>
      <xdr:rowOff>232410</xdr:rowOff>
    </xdr:from>
    <xdr:to>
      <xdr:col>6</xdr:col>
      <xdr:colOff>455295</xdr:colOff>
      <xdr:row>14</xdr:row>
      <xdr:rowOff>22225</xdr:rowOff>
    </xdr:to>
    <xdr:sp macro="" textlink="">
      <xdr:nvSpPr>
        <xdr:cNvPr id="3" name="Rounded Rectangle 4">
          <a:extLst>
            <a:ext uri="{FF2B5EF4-FFF2-40B4-BE49-F238E27FC236}">
              <a16:creationId xmlns:a16="http://schemas.microsoft.com/office/drawing/2014/main" id="{9DD6A469-2363-4AF9-ADD7-DE8AF0C49D33}"/>
            </a:ext>
          </a:extLst>
        </xdr:cNvPr>
        <xdr:cNvSpPr/>
      </xdr:nvSpPr>
      <xdr:spPr>
        <a:xfrm>
          <a:off x="6120130" y="2594610"/>
          <a:ext cx="1002665" cy="218440"/>
        </a:xfrm>
        <a:prstGeom prst="round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 altLang="en-US" sz="2000">
            <a:solidFill>
              <a:srgbClr val="00B050"/>
            </a:solidFill>
          </a:endParaRPr>
        </a:p>
      </xdr:txBody>
    </xdr:sp>
    <xdr:clientData/>
  </xdr:twoCellAnchor>
  <xdr:twoCellAnchor>
    <xdr:from>
      <xdr:col>5</xdr:col>
      <xdr:colOff>157370</xdr:colOff>
      <xdr:row>61</xdr:row>
      <xdr:rowOff>66261</xdr:rowOff>
    </xdr:from>
    <xdr:to>
      <xdr:col>5</xdr:col>
      <xdr:colOff>1355220</xdr:colOff>
      <xdr:row>62</xdr:row>
      <xdr:rowOff>124239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0CA7C9C-D7CD-45E0-AE6A-982C64C18CD1}"/>
            </a:ext>
          </a:extLst>
        </xdr:cNvPr>
        <xdr:cNvSpPr txBox="1"/>
      </xdr:nvSpPr>
      <xdr:spPr>
        <a:xfrm>
          <a:off x="3614945" y="10686636"/>
          <a:ext cx="1197850" cy="2580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/>
            <a:t>Kebutuhan sealant</a:t>
          </a:r>
        </a:p>
      </xdr:txBody>
    </xdr:sp>
    <xdr:clientData/>
  </xdr:twoCellAnchor>
  <xdr:twoCellAnchor>
    <xdr:from>
      <xdr:col>5</xdr:col>
      <xdr:colOff>1593552</xdr:colOff>
      <xdr:row>61</xdr:row>
      <xdr:rowOff>184321</xdr:rowOff>
    </xdr:from>
    <xdr:to>
      <xdr:col>5</xdr:col>
      <xdr:colOff>1896598</xdr:colOff>
      <xdr:row>61</xdr:row>
      <xdr:rowOff>184321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567051D-8DE3-4D73-8BD1-F5605213F564}"/>
            </a:ext>
          </a:extLst>
        </xdr:cNvPr>
        <xdr:cNvCxnSpPr>
          <a:cxnSpLocks/>
        </xdr:cNvCxnSpPr>
      </xdr:nvCxnSpPr>
      <xdr:spPr>
        <a:xfrm>
          <a:off x="5051127" y="10804696"/>
          <a:ext cx="303046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383537</xdr:colOff>
      <xdr:row>61</xdr:row>
      <xdr:rowOff>67599</xdr:rowOff>
    </xdr:from>
    <xdr:ext cx="347147" cy="269304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8D1487D-400B-4163-98D7-1136292FAF6C}"/>
            </a:ext>
          </a:extLst>
        </xdr:cNvPr>
        <xdr:cNvSpPr/>
      </xdr:nvSpPr>
      <xdr:spPr>
        <a:xfrm>
          <a:off x="7871652" y="12391484"/>
          <a:ext cx="347147" cy="269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ml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7327</xdr:colOff>
          <xdr:row>2</xdr:row>
          <xdr:rowOff>101363</xdr:rowOff>
        </xdr:to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7939E2A1-F0ED-41CA-9513-8FDE889F7E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!$B$2:$G$4" spid="_x0000_s2168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8257442" cy="5995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5</xdr:col>
      <xdr:colOff>388328</xdr:colOff>
      <xdr:row>2</xdr:row>
      <xdr:rowOff>168519</xdr:rowOff>
    </xdr:from>
    <xdr:to>
      <xdr:col>5</xdr:col>
      <xdr:colOff>3056058</xdr:colOff>
      <xdr:row>15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9322C37-5B26-0A27-DE45-55EDCF3704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5166"/>
        <a:stretch>
          <a:fillRect/>
        </a:stretch>
      </xdr:blipFill>
      <xdr:spPr>
        <a:xfrm>
          <a:off x="3839309" y="666750"/>
          <a:ext cx="2667730" cy="2454519"/>
        </a:xfrm>
        <a:prstGeom prst="rect">
          <a:avLst/>
        </a:prstGeom>
      </xdr:spPr>
    </xdr:pic>
    <xdr:clientData/>
  </xdr:twoCellAnchor>
  <xdr:twoCellAnchor editAs="oneCell">
    <xdr:from>
      <xdr:col>5</xdr:col>
      <xdr:colOff>417636</xdr:colOff>
      <xdr:row>15</xdr:row>
      <xdr:rowOff>117232</xdr:rowOff>
    </xdr:from>
    <xdr:to>
      <xdr:col>5</xdr:col>
      <xdr:colOff>1985596</xdr:colOff>
      <xdr:row>21</xdr:row>
      <xdr:rowOff>58616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EAA120-C146-18C4-6B08-37A43DBD15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5026" r="41225" b="911"/>
        <a:stretch>
          <a:fillRect/>
        </a:stretch>
      </xdr:blipFill>
      <xdr:spPr>
        <a:xfrm flipV="1">
          <a:off x="3868617" y="3289790"/>
          <a:ext cx="1567960" cy="1128346"/>
        </a:xfrm>
        <a:prstGeom prst="rect">
          <a:avLst/>
        </a:prstGeom>
      </xdr:spPr>
    </xdr:pic>
    <xdr:clientData/>
  </xdr:twoCellAnchor>
  <xdr:twoCellAnchor>
    <xdr:from>
      <xdr:col>5</xdr:col>
      <xdr:colOff>1677864</xdr:colOff>
      <xdr:row>17</xdr:row>
      <xdr:rowOff>21981</xdr:rowOff>
    </xdr:from>
    <xdr:to>
      <xdr:col>5</xdr:col>
      <xdr:colOff>2139461</xdr:colOff>
      <xdr:row>18</xdr:row>
      <xdr:rowOff>56068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DD0EAAB-C039-4C11-85A3-028B47FFFF3C}"/>
            </a:ext>
          </a:extLst>
        </xdr:cNvPr>
        <xdr:cNvSpPr txBox="1"/>
      </xdr:nvSpPr>
      <xdr:spPr>
        <a:xfrm>
          <a:off x="5128845" y="3538904"/>
          <a:ext cx="461597" cy="231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IN</a:t>
          </a:r>
        </a:p>
      </xdr:txBody>
    </xdr:sp>
    <xdr:clientData/>
  </xdr:twoCellAnchor>
  <xdr:twoCellAnchor>
    <xdr:from>
      <xdr:col>5</xdr:col>
      <xdr:colOff>1677865</xdr:colOff>
      <xdr:row>19</xdr:row>
      <xdr:rowOff>51289</xdr:rowOff>
    </xdr:from>
    <xdr:to>
      <xdr:col>5</xdr:col>
      <xdr:colOff>2139462</xdr:colOff>
      <xdr:row>20</xdr:row>
      <xdr:rowOff>85375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3EDED4D-2CB6-49DD-3384-ACDB16E6504E}"/>
            </a:ext>
          </a:extLst>
        </xdr:cNvPr>
        <xdr:cNvSpPr txBox="1"/>
      </xdr:nvSpPr>
      <xdr:spPr>
        <a:xfrm>
          <a:off x="5128846" y="4015154"/>
          <a:ext cx="461597" cy="2319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OUT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16565</xdr:colOff>
          <xdr:row>2</xdr:row>
          <xdr:rowOff>160609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0B4286B2-1254-7170-5326-11D03927E2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!$B$2:$G$4" spid="_x0000_s21878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8746435" cy="65756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1242392</xdr:colOff>
      <xdr:row>49</xdr:row>
      <xdr:rowOff>66261</xdr:rowOff>
    </xdr:from>
    <xdr:to>
      <xdr:col>5</xdr:col>
      <xdr:colOff>2440242</xdr:colOff>
      <xdr:row>50</xdr:row>
      <xdr:rowOff>124239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62023EB-1421-4DB3-B6B3-586345AA1A1D}"/>
            </a:ext>
          </a:extLst>
        </xdr:cNvPr>
        <xdr:cNvSpPr txBox="1"/>
      </xdr:nvSpPr>
      <xdr:spPr>
        <a:xfrm>
          <a:off x="5102088" y="12738652"/>
          <a:ext cx="1197850" cy="256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/>
            <a:t>Kebutuhan sealant</a:t>
          </a:r>
        </a:p>
      </xdr:txBody>
    </xdr:sp>
    <xdr:clientData/>
  </xdr:twoCellAnchor>
  <xdr:twoCellAnchor>
    <xdr:from>
      <xdr:col>5</xdr:col>
      <xdr:colOff>2678574</xdr:colOff>
      <xdr:row>49</xdr:row>
      <xdr:rowOff>184321</xdr:rowOff>
    </xdr:from>
    <xdr:to>
      <xdr:col>5</xdr:col>
      <xdr:colOff>2981620</xdr:colOff>
      <xdr:row>49</xdr:row>
      <xdr:rowOff>184321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2F132F9-66B5-4655-A355-10B0D38291D3}"/>
            </a:ext>
          </a:extLst>
        </xdr:cNvPr>
        <xdr:cNvCxnSpPr>
          <a:cxnSpLocks/>
        </xdr:cNvCxnSpPr>
      </xdr:nvCxnSpPr>
      <xdr:spPr>
        <a:xfrm>
          <a:off x="6538270" y="12856712"/>
          <a:ext cx="303046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394666</xdr:colOff>
      <xdr:row>49</xdr:row>
      <xdr:rowOff>59163</xdr:rowOff>
    </xdr:from>
    <xdr:ext cx="347147" cy="269304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6124312-E7F7-4D5C-81FB-45961E84AA1E}"/>
            </a:ext>
          </a:extLst>
        </xdr:cNvPr>
        <xdr:cNvSpPr/>
      </xdr:nvSpPr>
      <xdr:spPr>
        <a:xfrm>
          <a:off x="7815883" y="12731554"/>
          <a:ext cx="347147" cy="269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ml</a:t>
          </a:r>
        </a:p>
      </xdr:txBody>
    </xdr:sp>
    <xdr:clientData/>
  </xdr:oneCellAnchor>
  <xdr:twoCellAnchor editAs="oneCell">
    <xdr:from>
      <xdr:col>5</xdr:col>
      <xdr:colOff>567603</xdr:colOff>
      <xdr:row>2</xdr:row>
      <xdr:rowOff>212911</xdr:rowOff>
    </xdr:from>
    <xdr:to>
      <xdr:col>5</xdr:col>
      <xdr:colOff>2820467</xdr:colOff>
      <xdr:row>20</xdr:row>
      <xdr:rowOff>145677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7251CE-E900-229F-6E54-7B64A5F74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68103" y="709868"/>
          <a:ext cx="2252864" cy="356054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8282</xdr:colOff>
          <xdr:row>3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35F2D820-956E-4163-BD5B-3D28ED172E6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!$B$2:$G$4" spid="_x0000_s2246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8738152" cy="7454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1242392</xdr:colOff>
      <xdr:row>49</xdr:row>
      <xdr:rowOff>66261</xdr:rowOff>
    </xdr:from>
    <xdr:to>
      <xdr:col>5</xdr:col>
      <xdr:colOff>2440242</xdr:colOff>
      <xdr:row>50</xdr:row>
      <xdr:rowOff>124239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1E101B8-7059-4401-8DB3-69FFA986C478}"/>
            </a:ext>
          </a:extLst>
        </xdr:cNvPr>
        <xdr:cNvSpPr txBox="1"/>
      </xdr:nvSpPr>
      <xdr:spPr>
        <a:xfrm>
          <a:off x="5242892" y="10010361"/>
          <a:ext cx="1197850" cy="2580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/>
            <a:t>Kebutuhan sealant</a:t>
          </a:r>
        </a:p>
      </xdr:txBody>
    </xdr:sp>
    <xdr:clientData/>
  </xdr:twoCellAnchor>
  <xdr:twoCellAnchor>
    <xdr:from>
      <xdr:col>5</xdr:col>
      <xdr:colOff>2678574</xdr:colOff>
      <xdr:row>49</xdr:row>
      <xdr:rowOff>184321</xdr:rowOff>
    </xdr:from>
    <xdr:to>
      <xdr:col>5</xdr:col>
      <xdr:colOff>2981620</xdr:colOff>
      <xdr:row>49</xdr:row>
      <xdr:rowOff>184321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95BBCF5-B3AF-4F89-B618-6968052DBBC1}"/>
            </a:ext>
          </a:extLst>
        </xdr:cNvPr>
        <xdr:cNvCxnSpPr>
          <a:cxnSpLocks/>
        </xdr:cNvCxnSpPr>
      </xdr:nvCxnSpPr>
      <xdr:spPr>
        <a:xfrm>
          <a:off x="6679074" y="10128421"/>
          <a:ext cx="303046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394666</xdr:colOff>
      <xdr:row>49</xdr:row>
      <xdr:rowOff>59163</xdr:rowOff>
    </xdr:from>
    <xdr:ext cx="347147" cy="269304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7B305C-45C5-4AC9-AD8A-523B6AB51023}"/>
            </a:ext>
          </a:extLst>
        </xdr:cNvPr>
        <xdr:cNvSpPr/>
      </xdr:nvSpPr>
      <xdr:spPr>
        <a:xfrm>
          <a:off x="8405191" y="10003263"/>
          <a:ext cx="347147" cy="269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ml</a:t>
          </a:r>
        </a:p>
      </xdr:txBody>
    </xdr:sp>
    <xdr:clientData/>
  </xdr:oneCellAnchor>
  <xdr:twoCellAnchor editAs="oneCell">
    <xdr:from>
      <xdr:col>5</xdr:col>
      <xdr:colOff>670892</xdr:colOff>
      <xdr:row>3</xdr:row>
      <xdr:rowOff>74544</xdr:rowOff>
    </xdr:from>
    <xdr:to>
      <xdr:col>5</xdr:col>
      <xdr:colOff>2782008</xdr:colOff>
      <xdr:row>20</xdr:row>
      <xdr:rowOff>149088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50B75D-5BFD-5D9B-15E3-A531D44CA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1392" y="819979"/>
          <a:ext cx="2111116" cy="345384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8</xdr:col>
          <xdr:colOff>19050</xdr:colOff>
          <xdr:row>3</xdr:row>
          <xdr:rowOff>2485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A4E4E56-5C67-4CB5-B846-E148557A36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LOGO!$B$2:$G$4" spid="_x0000_s22660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0"/>
              <a:ext cx="9172575" cy="74543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5</xdr:col>
      <xdr:colOff>1242392</xdr:colOff>
      <xdr:row>52</xdr:row>
      <xdr:rowOff>66261</xdr:rowOff>
    </xdr:from>
    <xdr:to>
      <xdr:col>5</xdr:col>
      <xdr:colOff>2440242</xdr:colOff>
      <xdr:row>53</xdr:row>
      <xdr:rowOff>124239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075337-2F54-436B-84F4-B301438C6C01}"/>
            </a:ext>
          </a:extLst>
        </xdr:cNvPr>
        <xdr:cNvSpPr txBox="1"/>
      </xdr:nvSpPr>
      <xdr:spPr>
        <a:xfrm>
          <a:off x="5604842" y="10610436"/>
          <a:ext cx="1197850" cy="2580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000"/>
            <a:t>Kebutuhan sealant</a:t>
          </a:r>
        </a:p>
      </xdr:txBody>
    </xdr:sp>
    <xdr:clientData/>
  </xdr:twoCellAnchor>
  <xdr:twoCellAnchor>
    <xdr:from>
      <xdr:col>5</xdr:col>
      <xdr:colOff>2678574</xdr:colOff>
      <xdr:row>52</xdr:row>
      <xdr:rowOff>184321</xdr:rowOff>
    </xdr:from>
    <xdr:to>
      <xdr:col>5</xdr:col>
      <xdr:colOff>2981620</xdr:colOff>
      <xdr:row>52</xdr:row>
      <xdr:rowOff>184321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DEC3203-77F8-497F-8C25-1C05E2975456}"/>
            </a:ext>
          </a:extLst>
        </xdr:cNvPr>
        <xdr:cNvCxnSpPr>
          <a:cxnSpLocks/>
        </xdr:cNvCxnSpPr>
      </xdr:nvCxnSpPr>
      <xdr:spPr>
        <a:xfrm>
          <a:off x="7041024" y="10728496"/>
          <a:ext cx="303046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394666</xdr:colOff>
      <xdr:row>52</xdr:row>
      <xdr:rowOff>59163</xdr:rowOff>
    </xdr:from>
    <xdr:ext cx="347147" cy="269304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0943F23-7B39-49BB-9978-A9D68B18DD2A}"/>
            </a:ext>
          </a:extLst>
        </xdr:cNvPr>
        <xdr:cNvSpPr/>
      </xdr:nvSpPr>
      <xdr:spPr>
        <a:xfrm>
          <a:off x="8824291" y="10603338"/>
          <a:ext cx="347147" cy="269304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ml</a:t>
          </a:r>
        </a:p>
      </xdr:txBody>
    </xdr:sp>
    <xdr:clientData/>
  </xdr:oneCellAnchor>
  <xdr:twoCellAnchor editAs="oneCell">
    <xdr:from>
      <xdr:col>5</xdr:col>
      <xdr:colOff>553181</xdr:colOff>
      <xdr:row>3</xdr:row>
      <xdr:rowOff>56649</xdr:rowOff>
    </xdr:from>
    <xdr:to>
      <xdr:col>5</xdr:col>
      <xdr:colOff>3231931</xdr:colOff>
      <xdr:row>17</xdr:row>
      <xdr:rowOff>146957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4E3E19-75B9-D8DB-9D8F-6007AEFBF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1543" y="805511"/>
          <a:ext cx="2678750" cy="2849274"/>
        </a:xfrm>
        <a:prstGeom prst="rect">
          <a:avLst/>
        </a:prstGeom>
      </xdr:spPr>
    </xdr:pic>
    <xdr:clientData/>
  </xdr:twoCellAnchor>
  <xdr:twoCellAnchor>
    <xdr:from>
      <xdr:col>5</xdr:col>
      <xdr:colOff>1601709</xdr:colOff>
      <xdr:row>5</xdr:row>
      <xdr:rowOff>41885</xdr:rowOff>
    </xdr:from>
    <xdr:to>
      <xdr:col>5</xdr:col>
      <xdr:colOff>1601709</xdr:colOff>
      <xdr:row>6</xdr:row>
      <xdr:rowOff>37404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AC17E9F-A8F5-0FA4-8E47-B3B062D3FE4C}"/>
            </a:ext>
          </a:extLst>
        </xdr:cNvPr>
        <xdr:cNvCxnSpPr/>
      </xdr:nvCxnSpPr>
      <xdr:spPr>
        <a:xfrm flipV="1">
          <a:off x="5964624" y="1180239"/>
          <a:ext cx="0" cy="19531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kstop\BERAT%20VLOOKUP.xlsx" TargetMode="External"/><Relationship Id="rId1" Type="http://schemas.openxmlformats.org/officeDocument/2006/relationships/externalLinkPath" Target="file:///D:\Dekstop\BERAT%20VLOOKU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FICESSD\Desktop\Other\KETERANGAN%20VLOOKU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FFICESSD\Desktop\Other\BERAT%20VLOOKU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Sharing%20Data\Sharing%20Data\Users\OFFICESSD\Desktop\Catalog%20SJS\Catalog%20SJS%20R1.21-08-22\Update%20Pintu%201%20daun%20Fillity%2014-10-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fice04\Desktop\KETERANGAN%20V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heet3 (2)"/>
    </sheetNames>
    <sheetDataSet>
      <sheetData sheetId="0" refreshError="1">
        <row r="1">
          <cell r="A1" t="str">
            <v>KODE</v>
          </cell>
          <cell r="B1" t="str">
            <v>URAIAN</v>
          </cell>
          <cell r="C1" t="str">
            <v>BERAT</v>
          </cell>
          <cell r="D1" t="str">
            <v>SATUAN</v>
          </cell>
          <cell r="E1" t="str">
            <v>Profile</v>
          </cell>
        </row>
        <row r="2">
          <cell r="A2" t="str">
            <v>9K-86901</v>
          </cell>
          <cell r="B2" t="str">
            <v>Ambang / tiang KUSEN</v>
          </cell>
          <cell r="C2">
            <v>0.48699999999999999</v>
          </cell>
          <cell r="D2" t="str">
            <v>KG/M'</v>
          </cell>
          <cell r="E2" t="str">
            <v>Fillity (YKK)</v>
          </cell>
        </row>
        <row r="3">
          <cell r="A3" t="str">
            <v>9K-86906</v>
          </cell>
          <cell r="B3" t="str">
            <v>Ambang / tiang Ceklokan</v>
          </cell>
          <cell r="C3">
            <v>0.151</v>
          </cell>
          <cell r="D3" t="str">
            <v>KG/M'</v>
          </cell>
          <cell r="E3" t="str">
            <v>Fillity (YKK)</v>
          </cell>
        </row>
        <row r="4">
          <cell r="A4" t="str">
            <v>9K-86907</v>
          </cell>
          <cell r="B4" t="str">
            <v>Tutup</v>
          </cell>
          <cell r="C4">
            <v>0.32900000000000001</v>
          </cell>
          <cell r="D4" t="str">
            <v>KG/M'</v>
          </cell>
          <cell r="E4" t="str">
            <v>Fillity (YKK)</v>
          </cell>
        </row>
        <row r="5">
          <cell r="A5" t="str">
            <v>9K-86105</v>
          </cell>
          <cell r="B5" t="str">
            <v>Ambang / tiang Casment</v>
          </cell>
          <cell r="C5">
            <v>0.45700000000000002</v>
          </cell>
          <cell r="D5" t="str">
            <v>KG/M'</v>
          </cell>
          <cell r="E5" t="str">
            <v>Fillity (YKK)</v>
          </cell>
        </row>
        <row r="6">
          <cell r="A6" t="str">
            <v>9K-86115</v>
          </cell>
          <cell r="B6" t="str">
            <v>Ambang / tiang Casment</v>
          </cell>
          <cell r="C6">
            <v>9.6000000000000002E-2</v>
          </cell>
          <cell r="D6" t="str">
            <v>KG/M'</v>
          </cell>
          <cell r="E6" t="str">
            <v>Fillity (YKK)</v>
          </cell>
        </row>
        <row r="7">
          <cell r="A7" t="str">
            <v>9K-86904</v>
          </cell>
          <cell r="B7" t="str">
            <v>Tiang Pintu KUSEN</v>
          </cell>
          <cell r="C7">
            <v>0.45800000000000002</v>
          </cell>
          <cell r="D7" t="str">
            <v>KG/M'</v>
          </cell>
          <cell r="E7" t="str">
            <v>Fillity (YKK)</v>
          </cell>
        </row>
        <row r="8">
          <cell r="A8" t="str">
            <v>9K-86081</v>
          </cell>
          <cell r="B8" t="str">
            <v>Ambang Pintu</v>
          </cell>
          <cell r="C8">
            <v>0.96699999999999997</v>
          </cell>
          <cell r="D8" t="str">
            <v>KG/M'</v>
          </cell>
          <cell r="E8" t="str">
            <v>Fillity (YKK)</v>
          </cell>
        </row>
        <row r="9">
          <cell r="A9" t="str">
            <v>9K-86082</v>
          </cell>
          <cell r="B9" t="str">
            <v>Tiang Pintu</v>
          </cell>
          <cell r="C9">
            <v>0.73899999999999999</v>
          </cell>
          <cell r="D9" t="str">
            <v>KG/M'</v>
          </cell>
          <cell r="E9" t="str">
            <v>Fillity (YKK)</v>
          </cell>
        </row>
        <row r="10">
          <cell r="A10" t="str">
            <v>9K-86911</v>
          </cell>
          <cell r="B10" t="str">
            <v>TIANG TENGAH JENDELA T=20CM</v>
          </cell>
          <cell r="C10">
            <v>0.61699999999999999</v>
          </cell>
          <cell r="D10" t="str">
            <v>KG/M'</v>
          </cell>
          <cell r="E10" t="str">
            <v>Fillity (YKK)</v>
          </cell>
        </row>
        <row r="11">
          <cell r="A11" t="str">
            <v>9K-86912</v>
          </cell>
          <cell r="B11" t="str">
            <v>Tiang Jendela</v>
          </cell>
          <cell r="C11">
            <v>0.71799999999999997</v>
          </cell>
          <cell r="D11" t="str">
            <v>KG/M'</v>
          </cell>
          <cell r="E11" t="str">
            <v>Fillity (YKK)</v>
          </cell>
        </row>
        <row r="12">
          <cell r="A12" t="str">
            <v>9K-86914</v>
          </cell>
          <cell r="B12" t="str">
            <v>Tiang  Pintu</v>
          </cell>
          <cell r="C12">
            <v>0.67900000000000005</v>
          </cell>
          <cell r="D12" t="str">
            <v>KG/M'</v>
          </cell>
          <cell r="E12" t="str">
            <v>Fillity (YKK)</v>
          </cell>
        </row>
        <row r="13">
          <cell r="A13" t="str">
            <v>9K-86915</v>
          </cell>
          <cell r="B13" t="str">
            <v>Tiang Double tanduk</v>
          </cell>
          <cell r="C13">
            <v>0.81499999999999995</v>
          </cell>
          <cell r="D13" t="str">
            <v>KG/M'</v>
          </cell>
          <cell r="E13" t="str">
            <v>Fillity (YKK)</v>
          </cell>
        </row>
        <row r="14">
          <cell r="A14" t="str">
            <v>9K-86902</v>
          </cell>
          <cell r="B14" t="str">
            <v>OPEN BACK KECIL FILLITY</v>
          </cell>
          <cell r="C14">
            <v>0.48099999999999998</v>
          </cell>
          <cell r="D14" t="str">
            <v>KG/M'</v>
          </cell>
          <cell r="E14" t="str">
            <v>Fillity (YKK)</v>
          </cell>
        </row>
        <row r="15">
          <cell r="A15" t="str">
            <v>9K-86903</v>
          </cell>
          <cell r="B15" t="str">
            <v>OPEN BACK BESAR FILLITY</v>
          </cell>
          <cell r="C15">
            <v>0.51800000000000002</v>
          </cell>
          <cell r="D15" t="str">
            <v>KG/M'</v>
          </cell>
          <cell r="E15" t="str">
            <v>Fillity (YKK)</v>
          </cell>
        </row>
        <row r="16">
          <cell r="A16" t="str">
            <v>9K-86908</v>
          </cell>
          <cell r="B16" t="str">
            <v>CEKLOKAN 9K-86904</v>
          </cell>
          <cell r="C16">
            <v>0.24099999999999999</v>
          </cell>
          <cell r="D16" t="str">
            <v>KG/M'</v>
          </cell>
          <cell r="E16" t="str">
            <v>Fillity (YKK)</v>
          </cell>
        </row>
        <row r="17">
          <cell r="A17" t="str">
            <v>9K-86909</v>
          </cell>
          <cell r="B17" t="str">
            <v>Tutup Polos</v>
          </cell>
          <cell r="C17">
            <v>0.32200000000000001</v>
          </cell>
          <cell r="D17" t="str">
            <v>KG/M'</v>
          </cell>
          <cell r="E17" t="str">
            <v>Fillity (YKK)</v>
          </cell>
        </row>
        <row r="18">
          <cell r="A18" t="str">
            <v>9K-86910</v>
          </cell>
          <cell r="B18" t="str">
            <v>TUTUP M KACA MATI FILLITY</v>
          </cell>
          <cell r="C18">
            <v>0.32200000000000001</v>
          </cell>
          <cell r="D18" t="str">
            <v>KG/M'</v>
          </cell>
          <cell r="E18" t="str">
            <v>Fillity (YKK)</v>
          </cell>
        </row>
        <row r="19">
          <cell r="A19" t="str">
            <v>9K-86083</v>
          </cell>
          <cell r="B19" t="str">
            <v>Tiang kait FILLITY</v>
          </cell>
          <cell r="C19">
            <v>0.79</v>
          </cell>
          <cell r="D19" t="str">
            <v>KG/M'</v>
          </cell>
          <cell r="E19" t="str">
            <v>Fillity (YKK)</v>
          </cell>
        </row>
        <row r="20">
          <cell r="A20" t="str">
            <v>9K-86119</v>
          </cell>
          <cell r="B20" t="str">
            <v>U Fility</v>
          </cell>
          <cell r="C20">
            <v>0.151</v>
          </cell>
          <cell r="D20" t="str">
            <v>KG/M'</v>
          </cell>
          <cell r="E20" t="str">
            <v>Fillity (YKK)</v>
          </cell>
        </row>
        <row r="21">
          <cell r="A21" t="str">
            <v>K-57871</v>
          </cell>
          <cell r="B21" t="str">
            <v>Latice FILLITY</v>
          </cell>
          <cell r="C21">
            <v>9.0999999999999998E-2</v>
          </cell>
          <cell r="D21" t="str">
            <v>KG/M'</v>
          </cell>
          <cell r="E21" t="str">
            <v>Fillity (YKK)</v>
          </cell>
        </row>
        <row r="22">
          <cell r="A22" t="str">
            <v>9K-86969</v>
          </cell>
          <cell r="B22" t="str">
            <v>Ambang SLD</v>
          </cell>
          <cell r="C22">
            <v>0.65800000000000003</v>
          </cell>
          <cell r="D22" t="str">
            <v>KG/M'</v>
          </cell>
          <cell r="E22" t="str">
            <v>Fillity (YKK)</v>
          </cell>
        </row>
        <row r="23">
          <cell r="A23" t="str">
            <v>9K-86952</v>
          </cell>
          <cell r="B23" t="str">
            <v>Tiang SLD</v>
          </cell>
          <cell r="C23">
            <v>0.434</v>
          </cell>
          <cell r="D23" t="str">
            <v>KG/M'</v>
          </cell>
          <cell r="E23" t="str">
            <v>Fillity (YKK)</v>
          </cell>
        </row>
        <row r="24">
          <cell r="A24" t="str">
            <v>9K-86953</v>
          </cell>
          <cell r="B24" t="str">
            <v>Ambang /2 SLD</v>
          </cell>
          <cell r="C24">
            <v>0.38200000000000001</v>
          </cell>
          <cell r="D24" t="str">
            <v>KG/M'</v>
          </cell>
          <cell r="E24" t="str">
            <v>Fillity (YKK)</v>
          </cell>
        </row>
        <row r="25">
          <cell r="A25" t="str">
            <v>9K-86954</v>
          </cell>
          <cell r="B25" t="str">
            <v>Tiang SLD</v>
          </cell>
          <cell r="C25">
            <v>0.497</v>
          </cell>
          <cell r="D25" t="str">
            <v>KG/M'</v>
          </cell>
          <cell r="E25" t="str">
            <v>Fillity (YKK)</v>
          </cell>
        </row>
        <row r="26">
          <cell r="A26" t="str">
            <v>9K-86956</v>
          </cell>
          <cell r="B26" t="e">
            <v>#N/A</v>
          </cell>
          <cell r="C26">
            <v>0.85299999999999998</v>
          </cell>
          <cell r="D26" t="str">
            <v>KG/M'</v>
          </cell>
          <cell r="E26" t="str">
            <v>Fillity (YKK)</v>
          </cell>
        </row>
        <row r="27">
          <cell r="A27" t="str">
            <v>9K-86957</v>
          </cell>
          <cell r="B27" t="e">
            <v>#N/A</v>
          </cell>
          <cell r="C27">
            <v>0.93100000000000005</v>
          </cell>
          <cell r="D27" t="str">
            <v>KG/M'</v>
          </cell>
          <cell r="E27" t="str">
            <v>Fillity (YKK)</v>
          </cell>
        </row>
        <row r="28">
          <cell r="A28" t="str">
            <v>9K-86959</v>
          </cell>
          <cell r="B28" t="str">
            <v>TIANG SLD (IF 4 DAUN) BIASA A</v>
          </cell>
          <cell r="C28">
            <v>0.56599999999999995</v>
          </cell>
          <cell r="D28" t="str">
            <v>KG/M'</v>
          </cell>
          <cell r="E28" t="str">
            <v>Fillity (YKK)</v>
          </cell>
        </row>
        <row r="29">
          <cell r="A29" t="str">
            <v>9K-86960</v>
          </cell>
          <cell r="B29" t="str">
            <v>TIANG SLD (IF 4 DAUN) BIASA B</v>
          </cell>
          <cell r="C29">
            <v>0.69</v>
          </cell>
          <cell r="D29" t="str">
            <v>KG/M'</v>
          </cell>
          <cell r="E29" t="str">
            <v>Fillity (YKK)</v>
          </cell>
        </row>
        <row r="30">
          <cell r="A30" t="str">
            <v>9K-86975</v>
          </cell>
          <cell r="B30" t="str">
            <v>Ambang SLD</v>
          </cell>
          <cell r="C30">
            <v>0.59499999999999997</v>
          </cell>
          <cell r="D30" t="str">
            <v>KG/M'</v>
          </cell>
          <cell r="E30" t="str">
            <v>Fillity (YKK)</v>
          </cell>
        </row>
        <row r="31">
          <cell r="A31" t="str">
            <v>9K-86976</v>
          </cell>
          <cell r="B31" t="str">
            <v>Ambang SLD</v>
          </cell>
          <cell r="C31">
            <v>0.223</v>
          </cell>
          <cell r="D31" t="str">
            <v>KG/M'</v>
          </cell>
          <cell r="E31" t="str">
            <v>Fillity (YKK)</v>
          </cell>
        </row>
        <row r="32">
          <cell r="A32" t="str">
            <v>9K-86977</v>
          </cell>
          <cell r="B32" t="str">
            <v>Ambang SLD</v>
          </cell>
          <cell r="C32">
            <v>0.151</v>
          </cell>
          <cell r="D32" t="str">
            <v>KG/M'</v>
          </cell>
          <cell r="E32" t="str">
            <v>Fillity (YKK)</v>
          </cell>
        </row>
        <row r="33">
          <cell r="A33" t="str">
            <v>9K-86979</v>
          </cell>
          <cell r="B33" t="str">
            <v>Ambang /2 SLD</v>
          </cell>
          <cell r="C33">
            <v>0.249</v>
          </cell>
          <cell r="D33" t="str">
            <v>KG/M'</v>
          </cell>
          <cell r="E33" t="str">
            <v>Fillity (YKK)</v>
          </cell>
        </row>
        <row r="34">
          <cell r="A34" t="str">
            <v>9K-86981</v>
          </cell>
          <cell r="B34" t="str">
            <v>Tiang SLD</v>
          </cell>
          <cell r="C34">
            <v>0.42599999999999999</v>
          </cell>
          <cell r="D34" t="str">
            <v>KG/M'</v>
          </cell>
          <cell r="E34" t="str">
            <v>Fillity (YKK)</v>
          </cell>
        </row>
        <row r="35">
          <cell r="A35" t="str">
            <v>9K-86982</v>
          </cell>
          <cell r="B35" t="str">
            <v>Tiang SLD</v>
          </cell>
          <cell r="C35">
            <v>0.66600000000000004</v>
          </cell>
          <cell r="D35" t="str">
            <v>KG/M'</v>
          </cell>
          <cell r="E35" t="str">
            <v>Fillity (YKK)</v>
          </cell>
        </row>
        <row r="36">
          <cell r="A36" t="str">
            <v>9K-86980</v>
          </cell>
          <cell r="B36" t="e">
            <v>#N/A</v>
          </cell>
          <cell r="C36">
            <v>0.376</v>
          </cell>
          <cell r="D36" t="str">
            <v>KG/M'</v>
          </cell>
          <cell r="E36" t="str">
            <v>Fillity (YKK)</v>
          </cell>
        </row>
        <row r="37">
          <cell r="A37" t="str">
            <v>9K-86923</v>
          </cell>
          <cell r="B37" t="str">
            <v>TIANG SLIDING with ATTACHMENT</v>
          </cell>
          <cell r="C37">
            <v>0.84199999999999997</v>
          </cell>
          <cell r="D37" t="str">
            <v>KG/M'</v>
          </cell>
          <cell r="E37" t="str">
            <v>Fillity (YKK)</v>
          </cell>
        </row>
        <row r="38">
          <cell r="A38" t="str">
            <v>9K-86924</v>
          </cell>
          <cell r="B38" t="str">
            <v>AMBANG BAWAH SLIDING WITH ATTACHMENT</v>
          </cell>
          <cell r="C38">
            <v>1.089</v>
          </cell>
          <cell r="D38" t="str">
            <v>KG/M'</v>
          </cell>
          <cell r="E38" t="str">
            <v>Fillity (YKK)</v>
          </cell>
        </row>
        <row r="39">
          <cell r="A39" t="str">
            <v>9K-86925</v>
          </cell>
          <cell r="B39" t="str">
            <v>TIANG SLIDING (KUSEN) NEW*</v>
          </cell>
          <cell r="C39">
            <v>0.45200000000000001</v>
          </cell>
          <cell r="D39" t="str">
            <v>KG/M'</v>
          </cell>
          <cell r="E39" t="str">
            <v>Fillity (YKK)</v>
          </cell>
        </row>
        <row r="40">
          <cell r="A40" t="str">
            <v>9K-86926</v>
          </cell>
          <cell r="B40" t="str">
            <v>ATTACHMENT TO TIANG SLIDING</v>
          </cell>
          <cell r="C40">
            <v>0.42099999999999999</v>
          </cell>
          <cell r="D40" t="str">
            <v>KG/M'</v>
          </cell>
          <cell r="E40" t="str">
            <v>Fillity (YKK)</v>
          </cell>
        </row>
        <row r="41">
          <cell r="A41" t="str">
            <v>9K-86927</v>
          </cell>
          <cell r="B41" t="str">
            <v>AMBANG KUSEN 30mm</v>
          </cell>
          <cell r="C41">
            <v>0.58699999999999997</v>
          </cell>
          <cell r="D41" t="str">
            <v>KG/M'</v>
          </cell>
          <cell r="E41" t="str">
            <v>Fillity (YKK)</v>
          </cell>
        </row>
        <row r="42">
          <cell r="A42" t="str">
            <v>9K-86936</v>
          </cell>
          <cell r="B42" t="str">
            <v>AMBANG SLIDING ATAS TERBARU</v>
          </cell>
          <cell r="C42">
            <v>0.997</v>
          </cell>
          <cell r="D42" t="str">
            <v>KG/M'</v>
          </cell>
          <cell r="E42" t="str">
            <v>Fillity (YKK)</v>
          </cell>
        </row>
        <row r="43">
          <cell r="A43" t="str">
            <v>9K-86937</v>
          </cell>
          <cell r="B43" t="e">
            <v>#N/A</v>
          </cell>
          <cell r="C43">
            <v>0.53100000000000003</v>
          </cell>
          <cell r="D43" t="str">
            <v>KG/M'</v>
          </cell>
          <cell r="E43" t="str">
            <v>Fillity (YKK)</v>
          </cell>
        </row>
        <row r="44">
          <cell r="A44" t="str">
            <v>9K-86938</v>
          </cell>
          <cell r="B44" t="e">
            <v>#N/A</v>
          </cell>
          <cell r="C44">
            <v>0.7</v>
          </cell>
          <cell r="D44" t="str">
            <v>KG/M'</v>
          </cell>
          <cell r="E44" t="str">
            <v>Fillity (YKK)</v>
          </cell>
        </row>
        <row r="45">
          <cell r="A45" t="str">
            <v>9K-86922</v>
          </cell>
          <cell r="B45" t="e">
            <v>#N/A</v>
          </cell>
          <cell r="C45">
            <v>0.24099999999999999</v>
          </cell>
          <cell r="D45" t="str">
            <v>KG/M'</v>
          </cell>
          <cell r="E45" t="str">
            <v>Fillity (YKK)</v>
          </cell>
        </row>
        <row r="46">
          <cell r="A46" t="str">
            <v>9K-86905</v>
          </cell>
          <cell r="B46" t="str">
            <v>Tiang  Pintu 2CM</v>
          </cell>
          <cell r="C46">
            <v>0.39700000000000002</v>
          </cell>
          <cell r="D46" t="str">
            <v>KG/M'</v>
          </cell>
          <cell r="E46" t="str">
            <v>Fillity (YKK)</v>
          </cell>
        </row>
        <row r="47">
          <cell r="A47" t="str">
            <v>DIE 4401</v>
          </cell>
          <cell r="C47">
            <v>0.76600000000000001</v>
          </cell>
          <cell r="D47" t="str">
            <v>KG/M'</v>
          </cell>
          <cell r="E47" t="str">
            <v>ALEXINDO</v>
          </cell>
        </row>
        <row r="48">
          <cell r="A48" t="str">
            <v>DIE 6090</v>
          </cell>
          <cell r="C48">
            <v>0.27900000000000003</v>
          </cell>
          <cell r="D48" t="str">
            <v>KG/M'</v>
          </cell>
          <cell r="E48" t="str">
            <v>ALEXINDO</v>
          </cell>
        </row>
        <row r="49">
          <cell r="A49" t="str">
            <v>DIE 4407</v>
          </cell>
          <cell r="C49">
            <v>0.34399999999999997</v>
          </cell>
          <cell r="D49" t="str">
            <v>KG/M'</v>
          </cell>
          <cell r="E49" t="str">
            <v>ALEXINDO</v>
          </cell>
        </row>
        <row r="50">
          <cell r="A50" t="str">
            <v>DIE 11301</v>
          </cell>
          <cell r="C50">
            <v>0.63</v>
          </cell>
          <cell r="D50" t="str">
            <v>KG/M'</v>
          </cell>
          <cell r="E50" t="str">
            <v>ALEXINDO</v>
          </cell>
        </row>
        <row r="51">
          <cell r="A51" t="str">
            <v>9K-86117</v>
          </cell>
          <cell r="B51" t="str">
            <v>PROFILE-ATTACHMENT TO WINDOW</v>
          </cell>
          <cell r="C51">
            <v>0.28899999999999998</v>
          </cell>
          <cell r="D51" t="str">
            <v>KG/M'</v>
          </cell>
          <cell r="E51" t="str">
            <v>Fillity (YKK)</v>
          </cell>
        </row>
        <row r="52">
          <cell r="A52" t="str">
            <v>9K-93034</v>
          </cell>
          <cell r="B52" t="str">
            <v>FRAME CASEMENT JENDELA ALUMCO 44 mm</v>
          </cell>
          <cell r="C52">
            <v>0.47399999999999998</v>
          </cell>
          <cell r="D52" t="str">
            <v>KG/M'</v>
          </cell>
          <cell r="E52" t="str">
            <v>SF CUSTOM ALUMCO</v>
          </cell>
        </row>
        <row r="53">
          <cell r="A53" t="str">
            <v>9K-98808</v>
          </cell>
          <cell r="B53" t="str">
            <v>FRAME CASEMENT JENDELA ALUMCO 6 CM</v>
          </cell>
          <cell r="C53">
            <v>0.60899999999999999</v>
          </cell>
          <cell r="D53" t="str">
            <v>KG/M'</v>
          </cell>
          <cell r="E53" t="str">
            <v>SF CUSTOM ALUMCO</v>
          </cell>
        </row>
        <row r="54">
          <cell r="A54" t="str">
            <v>K-75696</v>
          </cell>
          <cell r="B54" t="str">
            <v>BEAD CASEMENT</v>
          </cell>
          <cell r="C54">
            <v>0.191</v>
          </cell>
          <cell r="D54" t="str">
            <v>KG/M'</v>
          </cell>
          <cell r="E54" t="str">
            <v>SF CUSTOM ALUMCO</v>
          </cell>
        </row>
        <row r="55">
          <cell r="A55" t="str">
            <v>9K-86034</v>
          </cell>
          <cell r="B55" t="str">
            <v>TIANG PERTIGAAN 3 INCH (SF70)</v>
          </cell>
          <cell r="C55">
            <v>1.1539999999999999</v>
          </cell>
          <cell r="D55" t="str">
            <v>KG/M'</v>
          </cell>
          <cell r="E55" t="str">
            <v>SF</v>
          </cell>
        </row>
        <row r="56">
          <cell r="A56" t="str">
            <v>9K-86027</v>
          </cell>
          <cell r="B56" t="str">
            <v>TUTUP KACA MATI 3 INCH (SF70)</v>
          </cell>
          <cell r="C56">
            <v>0.255</v>
          </cell>
          <cell r="D56" t="str">
            <v>KG/M'</v>
          </cell>
          <cell r="E56" t="str">
            <v>SF</v>
          </cell>
        </row>
        <row r="57">
          <cell r="A57" t="str">
            <v>9K-86028</v>
          </cell>
          <cell r="B57" t="str">
            <v>TUTUP POLOS 3 INCH (SF70)</v>
          </cell>
          <cell r="C57">
            <v>0.16600000000000001</v>
          </cell>
          <cell r="D57" t="str">
            <v>KG/M'</v>
          </cell>
          <cell r="E57" t="str">
            <v>SF</v>
          </cell>
        </row>
        <row r="58">
          <cell r="A58" t="str">
            <v>9K-86061</v>
          </cell>
          <cell r="B58" t="str">
            <v>Open Back Tanduk 3 Inch with Screw</v>
          </cell>
          <cell r="C58">
            <v>0.60099999999999998</v>
          </cell>
          <cell r="D58" t="str">
            <v>KG/M'</v>
          </cell>
          <cell r="E58" t="str">
            <v>SF</v>
          </cell>
        </row>
        <row r="59">
          <cell r="A59" t="str">
            <v>9K-86063</v>
          </cell>
          <cell r="B59" t="str">
            <v>Tutup Tanduk 3 inch</v>
          </cell>
          <cell r="C59">
            <v>0.26500000000000001</v>
          </cell>
          <cell r="D59" t="str">
            <v>KG/M'</v>
          </cell>
          <cell r="E59" t="str">
            <v>SF</v>
          </cell>
        </row>
        <row r="60">
          <cell r="A60" t="str">
            <v>9K-86062</v>
          </cell>
          <cell r="B60" t="str">
            <v>Open Back Tanduk 3 inc Without Screw</v>
          </cell>
          <cell r="C60">
            <v>0.53700000000000003</v>
          </cell>
          <cell r="D60" t="str">
            <v>KG/M'</v>
          </cell>
          <cell r="E60" t="str">
            <v>SF</v>
          </cell>
        </row>
        <row r="61">
          <cell r="A61" t="str">
            <v>9K-86022</v>
          </cell>
          <cell r="B61" t="str">
            <v>KACA MATI 3 INCH (SF70)</v>
          </cell>
          <cell r="C61">
            <v>0.52800000000000002</v>
          </cell>
          <cell r="D61" t="str">
            <v>KG/M'</v>
          </cell>
          <cell r="E61" t="str">
            <v>SF</v>
          </cell>
        </row>
        <row r="62">
          <cell r="A62" t="str">
            <v>9K-86021</v>
          </cell>
          <cell r="B62" t="str">
            <v>KACA MATI 3 INCH (SF70) with Screw</v>
          </cell>
          <cell r="C62">
            <v>0.59199999999999997</v>
          </cell>
          <cell r="D62" t="str">
            <v>KG/M'</v>
          </cell>
          <cell r="E62" t="str">
            <v>SF</v>
          </cell>
        </row>
        <row r="63">
          <cell r="A63" t="str">
            <v>9K-86035</v>
          </cell>
          <cell r="B63" t="str">
            <v>Tatapan Kursi pintu</v>
          </cell>
          <cell r="C63">
            <v>0.16700000000000001</v>
          </cell>
          <cell r="D63" t="str">
            <v>KG/M'</v>
          </cell>
          <cell r="E63" t="str">
            <v>SF</v>
          </cell>
        </row>
        <row r="64">
          <cell r="A64" t="str">
            <v>K-85701</v>
          </cell>
          <cell r="B64" t="str">
            <v>YF-TIANG ENGSEL 8CM SHD</v>
          </cell>
          <cell r="C64">
            <v>0.92100000000000004</v>
          </cell>
          <cell r="D64" t="str">
            <v>KG/M'</v>
          </cell>
          <cell r="E64" t="str">
            <v>SF</v>
          </cell>
        </row>
        <row r="65">
          <cell r="A65" t="str">
            <v>K-85702</v>
          </cell>
          <cell r="B65" t="str">
            <v>YF-TIANG KAIT 8CMSHD POLOS</v>
          </cell>
          <cell r="C65">
            <v>0.97899999999999998</v>
          </cell>
          <cell r="D65" t="str">
            <v>KG/M'</v>
          </cell>
          <cell r="E65" t="str">
            <v>SF</v>
          </cell>
        </row>
        <row r="66">
          <cell r="A66" t="str">
            <v>K-94389</v>
          </cell>
          <cell r="B66" t="str">
            <v>YF-AMBANG ATAS SHD</v>
          </cell>
          <cell r="C66">
            <v>1.1659999999999999</v>
          </cell>
          <cell r="D66" t="str">
            <v>KG/M'</v>
          </cell>
          <cell r="E66" t="str">
            <v>SF</v>
          </cell>
        </row>
        <row r="67">
          <cell r="A67" t="str">
            <v>K-94390</v>
          </cell>
          <cell r="B67" t="str">
            <v>YF-AMBANG BAWAH SHD</v>
          </cell>
          <cell r="C67">
            <v>1.3580000000000001</v>
          </cell>
          <cell r="D67" t="str">
            <v>KG/M'</v>
          </cell>
          <cell r="E67" t="str">
            <v>SF</v>
          </cell>
        </row>
        <row r="68">
          <cell r="A68" t="str">
            <v>9K-86268</v>
          </cell>
          <cell r="B68" t="str">
            <v>LATTICE DECORATIVE TYPE OVAL (NEXSTA)</v>
          </cell>
          <cell r="C68">
            <v>0.20799999999999999</v>
          </cell>
          <cell r="D68" t="str">
            <v>KG/M'</v>
          </cell>
          <cell r="E68" t="str">
            <v>SF</v>
          </cell>
        </row>
        <row r="69">
          <cell r="A69" t="str">
            <v>9K-86269</v>
          </cell>
          <cell r="B69" t="str">
            <v>LATTICE TRAPEZOID TYPE (NEXSTA)</v>
          </cell>
          <cell r="C69">
            <v>0.18099999999999999</v>
          </cell>
          <cell r="D69" t="str">
            <v>KG/M'</v>
          </cell>
          <cell r="E69" t="str">
            <v>SF</v>
          </cell>
        </row>
        <row r="70">
          <cell r="A70" t="str">
            <v>9K-86121</v>
          </cell>
          <cell r="B70" t="str">
            <v>LATTICE ZERO WINDOW</v>
          </cell>
          <cell r="C70">
            <v>0.106</v>
          </cell>
          <cell r="D70" t="str">
            <v>KG/M'</v>
          </cell>
          <cell r="E70" t="str">
            <v>SF</v>
          </cell>
        </row>
        <row r="71">
          <cell r="A71">
            <v>70547</v>
          </cell>
          <cell r="C71">
            <v>0.58699999999999997</v>
          </cell>
          <cell r="D71" t="str">
            <v>KG/M'</v>
          </cell>
        </row>
        <row r="72">
          <cell r="A72">
            <v>70345</v>
          </cell>
          <cell r="C72">
            <v>0.16600000000000001</v>
          </cell>
          <cell r="D72" t="str">
            <v>KG/M'</v>
          </cell>
        </row>
        <row r="73">
          <cell r="A73">
            <v>70346</v>
          </cell>
          <cell r="C73">
            <v>0.996</v>
          </cell>
          <cell r="D73" t="str">
            <v>KG/M'</v>
          </cell>
        </row>
        <row r="74">
          <cell r="A74">
            <v>70347</v>
          </cell>
          <cell r="C74">
            <v>0.73199999999999998</v>
          </cell>
          <cell r="D74" t="str">
            <v>KG/M'</v>
          </cell>
        </row>
        <row r="75">
          <cell r="A75" t="str">
            <v>9K-86107</v>
          </cell>
          <cell r="B75" t="str">
            <v>KUSEN PINTU ZERO WINDOW SKRP</v>
          </cell>
          <cell r="C75">
            <v>0.436</v>
          </cell>
          <cell r="D75" t="str">
            <v>KG/M'</v>
          </cell>
          <cell r="E75" t="str">
            <v>SF</v>
          </cell>
        </row>
        <row r="76">
          <cell r="A76" t="str">
            <v>K-94391</v>
          </cell>
          <cell r="B76" t="str">
            <v>TIANG ENGSEL PINTU YF 6CM</v>
          </cell>
          <cell r="C76">
            <v>0.79700000000000004</v>
          </cell>
          <cell r="D76" t="str">
            <v>KG/M'</v>
          </cell>
          <cell r="E76" t="str">
            <v>SF</v>
          </cell>
        </row>
        <row r="77">
          <cell r="A77" t="str">
            <v>K-94392</v>
          </cell>
          <cell r="B77" t="str">
            <v>TIANG KAIT PINTU YF 6CM</v>
          </cell>
          <cell r="C77">
            <v>0.83699999999999997</v>
          </cell>
          <cell r="D77" t="str">
            <v>KG/M'</v>
          </cell>
          <cell r="E77" t="str">
            <v>SF</v>
          </cell>
        </row>
        <row r="78">
          <cell r="A78" t="str">
            <v>K-94390</v>
          </cell>
          <cell r="B78" t="str">
            <v>YF-AMBANG BAWAH SHD</v>
          </cell>
          <cell r="C78">
            <v>1.3580000000000001</v>
          </cell>
          <cell r="D78" t="str">
            <v>KG/M'</v>
          </cell>
          <cell r="E78" t="str">
            <v>SF</v>
          </cell>
        </row>
        <row r="79">
          <cell r="A79" t="str">
            <v>9K-86025</v>
          </cell>
          <cell r="B79" t="str">
            <v>AMBANG JIP 3 INCH(SF70)</v>
          </cell>
          <cell r="C79">
            <v>0.52500000000000002</v>
          </cell>
          <cell r="D79" t="str">
            <v>KG/M'</v>
          </cell>
          <cell r="E79" t="str">
            <v>SF</v>
          </cell>
        </row>
        <row r="80">
          <cell r="A80" t="str">
            <v>9K-86029</v>
          </cell>
          <cell r="B80" t="str">
            <v>CEKLOKAN AMBANG JIP 3 INCH(SF70)</v>
          </cell>
          <cell r="C80">
            <v>0.188</v>
          </cell>
          <cell r="D80" t="str">
            <v>KG/M'</v>
          </cell>
          <cell r="E80" t="str">
            <v>SF</v>
          </cell>
        </row>
        <row r="81">
          <cell r="A81" t="str">
            <v>9K-86107</v>
          </cell>
          <cell r="B81" t="str">
            <v>KUSEN PINTU ZERO WINDOW SKRP</v>
          </cell>
          <cell r="C81">
            <v>0.436</v>
          </cell>
          <cell r="D81" t="str">
            <v>KG/M'</v>
          </cell>
          <cell r="E81" t="str">
            <v>SF</v>
          </cell>
        </row>
        <row r="82">
          <cell r="A82" t="str">
            <v>9k-95734</v>
          </cell>
          <cell r="B82" t="str">
            <v>Louvre LONJONG 15x75</v>
          </cell>
          <cell r="C82">
            <v>0.56200000000000006</v>
          </cell>
          <cell r="D82" t="str">
            <v>KG/M'</v>
          </cell>
          <cell r="E82" t="str">
            <v>SF</v>
          </cell>
        </row>
        <row r="83">
          <cell r="A83" t="str">
            <v>K-99568</v>
          </cell>
          <cell r="B83" t="str">
            <v>Latice sedang SF</v>
          </cell>
          <cell r="C83">
            <v>0.17299999999999999</v>
          </cell>
          <cell r="D83" t="str">
            <v>KG/M'</v>
          </cell>
          <cell r="E83" t="str">
            <v>SF</v>
          </cell>
        </row>
        <row r="84">
          <cell r="A84" t="str">
            <v>9K-86023</v>
          </cell>
          <cell r="B84" t="str">
            <v>OPEN BACK 3 INCH WITH SCREW</v>
          </cell>
          <cell r="C84">
            <v>0.50700000000000001</v>
          </cell>
          <cell r="D84" t="str">
            <v>KG/M'</v>
          </cell>
          <cell r="E84" t="str">
            <v>SF</v>
          </cell>
        </row>
        <row r="85">
          <cell r="A85" t="str">
            <v>9K-88362</v>
          </cell>
          <cell r="B85" t="str">
            <v>OPEN BACK TANDUK U/ PINTU SF100</v>
          </cell>
          <cell r="C85">
            <v>0.91100000000000003</v>
          </cell>
          <cell r="D85" t="str">
            <v>KG/M'</v>
          </cell>
          <cell r="E85" t="str">
            <v>SF</v>
          </cell>
        </row>
        <row r="86">
          <cell r="A86" t="str">
            <v>9K-86003</v>
          </cell>
          <cell r="B86" t="str">
            <v>OPEN BACK 4 INCH WITH SCREW (SF100)</v>
          </cell>
          <cell r="C86">
            <v>0.82599999999999996</v>
          </cell>
          <cell r="D86" t="str">
            <v>KG/M'</v>
          </cell>
          <cell r="E86" t="str">
            <v>SF</v>
          </cell>
        </row>
        <row r="87">
          <cell r="A87" t="str">
            <v>9K-86007</v>
          </cell>
          <cell r="B87" t="str">
            <v>TUTUP KACA MATI 4 INCH (SF100)</v>
          </cell>
          <cell r="C87">
            <v>0.45800000000000002</v>
          </cell>
          <cell r="D87" t="str">
            <v>KG/M'</v>
          </cell>
          <cell r="E87" t="str">
            <v>SF</v>
          </cell>
        </row>
        <row r="88">
          <cell r="A88" t="str">
            <v>9K-86005</v>
          </cell>
          <cell r="B88" t="str">
            <v>AMBANG JIP 4 INCH(SF100) SCREW</v>
          </cell>
          <cell r="C88">
            <v>0.85399999999999998</v>
          </cell>
          <cell r="D88" t="str">
            <v>KG/M'</v>
          </cell>
          <cell r="E88" t="str">
            <v>SF</v>
          </cell>
        </row>
        <row r="89">
          <cell r="A89" t="str">
            <v>9K-86009</v>
          </cell>
          <cell r="B89" t="str">
            <v>CEKLOKAN JIP 4 INCH (SF100)</v>
          </cell>
          <cell r="C89">
            <v>0.25700000000000001</v>
          </cell>
          <cell r="D89" t="str">
            <v>KG/M'</v>
          </cell>
          <cell r="E89" t="str">
            <v>SF</v>
          </cell>
        </row>
        <row r="90">
          <cell r="A90" t="str">
            <v>9K-86001</v>
          </cell>
          <cell r="B90" t="str">
            <v>TIANG / AMBANG M 100MM (4 INCH)</v>
          </cell>
          <cell r="C90">
            <v>0.94799999999999995</v>
          </cell>
          <cell r="D90" t="str">
            <v>KG/M'</v>
          </cell>
          <cell r="E90" t="str">
            <v>SF</v>
          </cell>
        </row>
        <row r="91">
          <cell r="A91" t="str">
            <v>9K-86008</v>
          </cell>
          <cell r="B91" t="str">
            <v>TUTUP POLOS 4 INCH (SF100)</v>
          </cell>
          <cell r="C91">
            <v>0.30199999999999999</v>
          </cell>
          <cell r="D91" t="str">
            <v>KG/M'</v>
          </cell>
          <cell r="E91" t="str">
            <v>SF</v>
          </cell>
        </row>
        <row r="92">
          <cell r="A92" t="str">
            <v>K-70736</v>
          </cell>
          <cell r="B92" t="str">
            <v>MULLION CW YCR 100X50</v>
          </cell>
          <cell r="C92">
            <v>1.29</v>
          </cell>
          <cell r="D92" t="str">
            <v>KG/M'</v>
          </cell>
          <cell r="E92" t="str">
            <v>SF</v>
          </cell>
        </row>
        <row r="93">
          <cell r="A93" t="str">
            <v>K-70737</v>
          </cell>
          <cell r="B93" t="str">
            <v>BEAD MULLION CW YCR</v>
          </cell>
          <cell r="C93">
            <v>0.26200000000000001</v>
          </cell>
          <cell r="D93" t="str">
            <v>KG/M'</v>
          </cell>
          <cell r="E93" t="str">
            <v>SF</v>
          </cell>
        </row>
        <row r="94">
          <cell r="A94" t="str">
            <v>K-70706</v>
          </cell>
          <cell r="B94" t="str">
            <v>Transome CW YCR</v>
          </cell>
          <cell r="C94">
            <v>0.84399999999999997</v>
          </cell>
          <cell r="D94" t="str">
            <v>KG/M'</v>
          </cell>
          <cell r="E94" t="str">
            <v>SF</v>
          </cell>
        </row>
        <row r="95">
          <cell r="A95" t="str">
            <v>2K-466B</v>
          </cell>
          <cell r="B95" t="str">
            <v>LIST U 13X35</v>
          </cell>
          <cell r="C95">
            <v>0.215</v>
          </cell>
          <cell r="D95" t="str">
            <v>KG/M'</v>
          </cell>
          <cell r="E95" t="str">
            <v>SF</v>
          </cell>
        </row>
        <row r="96">
          <cell r="A96" t="str">
            <v>K-254</v>
          </cell>
          <cell r="B96" t="str">
            <v>LOUVRE 34X62</v>
          </cell>
          <cell r="C96">
            <v>0.42299999999999999</v>
          </cell>
          <cell r="D96" t="str">
            <v>KG/M'</v>
          </cell>
          <cell r="E96" t="str">
            <v>SF</v>
          </cell>
        </row>
        <row r="97">
          <cell r="A97" t="str">
            <v>K-94380</v>
          </cell>
          <cell r="B97" t="str">
            <v>YF-AMBANG TENGAH SHD</v>
          </cell>
          <cell r="C97">
            <v>1.129</v>
          </cell>
          <cell r="D97" t="str">
            <v>KG/M'</v>
          </cell>
          <cell r="E97" t="str">
            <v>SF</v>
          </cell>
        </row>
        <row r="98">
          <cell r="A98" t="str">
            <v>K-575</v>
          </cell>
          <cell r="B98" t="str">
            <v>GLASS BEAD u/ K--94380</v>
          </cell>
          <cell r="C98">
            <v>0.14099999999999999</v>
          </cell>
          <cell r="D98" t="str">
            <v>KG/M'</v>
          </cell>
          <cell r="E98" t="str">
            <v>SF</v>
          </cell>
        </row>
        <row r="99">
          <cell r="A99" t="str">
            <v>K-85748</v>
          </cell>
          <cell r="B99" t="str">
            <v>Tiang kait + Karet</v>
          </cell>
          <cell r="C99">
            <v>0.97899999999999998</v>
          </cell>
          <cell r="D99" t="str">
            <v>KG/M'</v>
          </cell>
          <cell r="E99" t="str">
            <v>SF</v>
          </cell>
        </row>
        <row r="100">
          <cell r="A100" t="str">
            <v>9K-86030</v>
          </cell>
          <cell r="B100" t="str">
            <v>TUTUP GOT</v>
          </cell>
          <cell r="C100">
            <v>8.7999999999999995E-2</v>
          </cell>
          <cell r="D100" t="str">
            <v>KG/M'</v>
          </cell>
          <cell r="E100" t="str">
            <v>SF</v>
          </cell>
        </row>
        <row r="101">
          <cell r="A101" t="str">
            <v>9K-86072</v>
          </cell>
          <cell r="B101" t="str">
            <v>TIANG/AMBANG JENDELA 4 INCH (SF100)</v>
          </cell>
          <cell r="C101">
            <v>0.92900000000000005</v>
          </cell>
          <cell r="D101" t="str">
            <v>KG/M'</v>
          </cell>
          <cell r="E101" t="str">
            <v>SF</v>
          </cell>
        </row>
        <row r="102">
          <cell r="A102" t="str">
            <v>9K-86073</v>
          </cell>
          <cell r="B102" t="str">
            <v>TUTUP + TATAPAN JENDELA 4 INCH (SF100)</v>
          </cell>
          <cell r="C102">
            <v>0.40400000000000003</v>
          </cell>
          <cell r="D102" t="str">
            <v>KG/M'</v>
          </cell>
          <cell r="E102" t="str">
            <v>SF</v>
          </cell>
        </row>
        <row r="103">
          <cell r="A103" t="str">
            <v>9K-86015</v>
          </cell>
          <cell r="B103" t="str">
            <v>TATAPAN PINTU(TATAPAN BENDERA) 4"</v>
          </cell>
          <cell r="C103">
            <v>0.16500000000000001</v>
          </cell>
          <cell r="D103" t="str">
            <v>KG/M'</v>
          </cell>
          <cell r="E103" t="str">
            <v>SF</v>
          </cell>
        </row>
        <row r="104">
          <cell r="A104" t="str">
            <v>K-76867</v>
          </cell>
          <cell r="B104" t="str">
            <v>LOUVRE JENDELA 4 INCH</v>
          </cell>
          <cell r="C104">
            <v>0.70699999999999996</v>
          </cell>
          <cell r="D104" t="str">
            <v>KG/M'</v>
          </cell>
          <cell r="E104" t="str">
            <v>SF</v>
          </cell>
        </row>
        <row r="105">
          <cell r="A105" t="str">
            <v>9K-86004</v>
          </cell>
          <cell r="B105" t="str">
            <v>OPEN BACK 4 INCH WITHOUT SCREW (SF100)</v>
          </cell>
          <cell r="C105">
            <v>0.75600000000000001</v>
          </cell>
          <cell r="D105" t="str">
            <v>KG/M'</v>
          </cell>
          <cell r="E105" t="str">
            <v>SF</v>
          </cell>
        </row>
        <row r="106">
          <cell r="A106" t="str">
            <v>K-75671</v>
          </cell>
          <cell r="B106" t="str">
            <v>U LOUVRE</v>
          </cell>
          <cell r="C106">
            <v>0.42399999999999999</v>
          </cell>
          <cell r="D106" t="str">
            <v>KG/M'</v>
          </cell>
          <cell r="E106" t="str">
            <v>SF</v>
          </cell>
        </row>
        <row r="107">
          <cell r="A107" t="str">
            <v>K-76813</v>
          </cell>
          <cell r="B107" t="str">
            <v>TIANG PINTU LAMA POLOS</v>
          </cell>
          <cell r="C107">
            <v>1.0029999999999999</v>
          </cell>
          <cell r="D107" t="str">
            <v>KG/M'</v>
          </cell>
          <cell r="E107" t="str">
            <v>SF</v>
          </cell>
        </row>
        <row r="108">
          <cell r="A108" t="str">
            <v>K-76814</v>
          </cell>
          <cell r="B108" t="str">
            <v>TIANG MOHAIR PINTU LAMA</v>
          </cell>
          <cell r="C108">
            <v>1.036</v>
          </cell>
          <cell r="D108" t="str">
            <v>KG/M'</v>
          </cell>
          <cell r="E108" t="str">
            <v>SF</v>
          </cell>
        </row>
        <row r="109">
          <cell r="A109" t="str">
            <v>K-76816</v>
          </cell>
          <cell r="B109" t="str">
            <v>AMBANG ATAS PINTU LAMA</v>
          </cell>
          <cell r="C109">
            <v>0.83</v>
          </cell>
          <cell r="D109" t="str">
            <v>KG/M'</v>
          </cell>
          <cell r="E109" t="str">
            <v>SF</v>
          </cell>
        </row>
        <row r="110">
          <cell r="A110" t="str">
            <v>K-76815</v>
          </cell>
          <cell r="B110" t="str">
            <v>AMBANG BAWAH PINTU LAMA</v>
          </cell>
          <cell r="C110">
            <v>1.363</v>
          </cell>
          <cell r="D110" t="str">
            <v>KG/M'</v>
          </cell>
          <cell r="E110" t="str">
            <v>SF</v>
          </cell>
        </row>
        <row r="111">
          <cell r="A111" t="str">
            <v>K-76817</v>
          </cell>
          <cell r="B111" t="str">
            <v>CEKLOKAN AMBANG PINTU LAMA</v>
          </cell>
          <cell r="C111">
            <v>0.154</v>
          </cell>
          <cell r="D111" t="str">
            <v>KG/M'</v>
          </cell>
          <cell r="E111" t="str">
            <v>SF</v>
          </cell>
        </row>
        <row r="112">
          <cell r="A112" t="str">
            <v>9K-86072</v>
          </cell>
          <cell r="B112" t="str">
            <v>TIANG/AMBANG JENDELA 4 INCH (SF100)</v>
          </cell>
          <cell r="C112">
            <v>0.92900000000000005</v>
          </cell>
          <cell r="D112" t="str">
            <v>KG/M'</v>
          </cell>
          <cell r="E112" t="str">
            <v>SF</v>
          </cell>
        </row>
        <row r="113">
          <cell r="A113" t="str">
            <v>9K-86073</v>
          </cell>
          <cell r="B113" t="str">
            <v>TUTUP + TATAPAN JENDELA 4 INCH (SF100)</v>
          </cell>
          <cell r="C113">
            <v>0.40400000000000003</v>
          </cell>
          <cell r="D113" t="str">
            <v>KG/M'</v>
          </cell>
          <cell r="E113" t="str">
            <v>SF</v>
          </cell>
        </row>
        <row r="114">
          <cell r="A114" t="str">
            <v>K-98607</v>
          </cell>
          <cell r="B114" t="str">
            <v>HOLLOW 20X40</v>
          </cell>
          <cell r="C114">
            <v>0.54800000000000004</v>
          </cell>
          <cell r="D114" t="str">
            <v>KG/M'</v>
          </cell>
          <cell r="E114" t="str">
            <v>SF</v>
          </cell>
        </row>
        <row r="115">
          <cell r="A115" t="str">
            <v>K-72729</v>
          </cell>
          <cell r="B115" t="str">
            <v>HOLLOW 1" X 1.5"</v>
          </cell>
          <cell r="C115">
            <v>0.39600000000000002</v>
          </cell>
          <cell r="D115" t="str">
            <v>KG/M'</v>
          </cell>
          <cell r="E115" t="str">
            <v>SF</v>
          </cell>
        </row>
        <row r="116">
          <cell r="A116" t="str">
            <v>K-75689</v>
          </cell>
          <cell r="B116" t="str">
            <v>DAUN SLIDING SAMPING KETEMU KUSEN SF</v>
          </cell>
          <cell r="C116">
            <v>0.56299999999999994</v>
          </cell>
          <cell r="D116" t="str">
            <v>KG/M'</v>
          </cell>
          <cell r="E116" t="str">
            <v>SF</v>
          </cell>
        </row>
        <row r="117">
          <cell r="A117" t="str">
            <v>K-76851</v>
          </cell>
          <cell r="B117" t="str">
            <v>HOLLOW 40X40</v>
          </cell>
          <cell r="C117">
            <v>0.624</v>
          </cell>
          <cell r="D117" t="str">
            <v>KG/M'</v>
          </cell>
          <cell r="E117" t="str">
            <v>SF</v>
          </cell>
        </row>
        <row r="118">
          <cell r="A118" t="str">
            <v>K-70734</v>
          </cell>
          <cell r="B118" t="str">
            <v>FRAME CASEMENT CW H</v>
          </cell>
          <cell r="C118">
            <v>0.74399999999999999</v>
          </cell>
          <cell r="D118" t="str">
            <v>KG/M'</v>
          </cell>
          <cell r="E118" t="str">
            <v>SF</v>
          </cell>
        </row>
        <row r="119">
          <cell r="A119" t="str">
            <v>K-70738</v>
          </cell>
          <cell r="B119" t="str">
            <v>FRAME CASEMENT CW V</v>
          </cell>
          <cell r="C119">
            <v>0.54</v>
          </cell>
          <cell r="D119" t="str">
            <v>KG/M'</v>
          </cell>
          <cell r="E119" t="str">
            <v>SF</v>
          </cell>
        </row>
        <row r="120">
          <cell r="A120" t="str">
            <v>K-70710</v>
          </cell>
          <cell r="B120" t="str">
            <v>CASEMENT CW</v>
          </cell>
          <cell r="C120">
            <v>0.63900000000000001</v>
          </cell>
          <cell r="D120" t="str">
            <v>KG/M'</v>
          </cell>
          <cell r="E120" t="str">
            <v>SF</v>
          </cell>
        </row>
        <row r="121">
          <cell r="A121" t="str">
            <v>K-66142</v>
          </cell>
          <cell r="B121" t="str">
            <v>BACK MULLION 50X100</v>
          </cell>
          <cell r="C121">
            <v>1.6120000000000001</v>
          </cell>
          <cell r="D121" t="str">
            <v>KG/M'</v>
          </cell>
          <cell r="E121" t="str">
            <v>SF</v>
          </cell>
        </row>
        <row r="122">
          <cell r="A122" t="str">
            <v>K-70705</v>
          </cell>
          <cell r="B122" t="str">
            <v>M MULLION</v>
          </cell>
          <cell r="C122">
            <v>0.27600000000000002</v>
          </cell>
          <cell r="D122" t="str">
            <v>KG/M'</v>
          </cell>
          <cell r="E122" t="str">
            <v>SF</v>
          </cell>
        </row>
        <row r="123">
          <cell r="A123" t="str">
            <v>K-72734</v>
          </cell>
          <cell r="B123" t="str">
            <v>LIST U 12.7 MM</v>
          </cell>
          <cell r="C123">
            <v>9.7000000000000003E-2</v>
          </cell>
          <cell r="D123" t="str">
            <v>KG/M'</v>
          </cell>
          <cell r="E123" t="str">
            <v>SF</v>
          </cell>
        </row>
        <row r="124">
          <cell r="A124" t="str">
            <v>9K-99335</v>
          </cell>
          <cell r="B124" t="str">
            <v>HOLLOW 30X30</v>
          </cell>
          <cell r="C124">
            <v>0.52500000000000002</v>
          </cell>
          <cell r="D124" t="str">
            <v>KG/M'</v>
          </cell>
          <cell r="E124" t="str">
            <v>SF</v>
          </cell>
        </row>
        <row r="125">
          <cell r="A125" t="str">
            <v>k-75611</v>
          </cell>
          <cell r="B125" t="str">
            <v>SPANDRELL</v>
          </cell>
          <cell r="C125">
            <v>0.36399999999999999</v>
          </cell>
          <cell r="D125" t="str">
            <v>KG/M'</v>
          </cell>
          <cell r="E125" t="str">
            <v>SF</v>
          </cell>
        </row>
        <row r="126">
          <cell r="A126" t="str">
            <v>K-94393</v>
          </cell>
          <cell r="B126" t="str">
            <v>Tiang kait + Karet (YF 6CM)</v>
          </cell>
          <cell r="C126">
            <v>0.873</v>
          </cell>
          <cell r="D126" t="str">
            <v>KG/M'</v>
          </cell>
          <cell r="E126" t="str">
            <v>SF</v>
          </cell>
        </row>
        <row r="127">
          <cell r="A127" t="str">
            <v>9K-99589</v>
          </cell>
          <cell r="B127" t="str">
            <v>TIANG/AMBANG OPEN BACK TANDUK 30mm (PINTU)</v>
          </cell>
          <cell r="C127">
            <v>0.65400000000000003</v>
          </cell>
          <cell r="D127" t="str">
            <v>KG/M'</v>
          </cell>
          <cell r="E127" t="str">
            <v>SF</v>
          </cell>
        </row>
        <row r="128">
          <cell r="A128" t="str">
            <v>K-98618</v>
          </cell>
          <cell r="B128" t="str">
            <v>HOLLOW 100X50</v>
          </cell>
          <cell r="C128">
            <v>1.423</v>
          </cell>
          <cell r="D128" t="str">
            <v>KG/M'</v>
          </cell>
          <cell r="E128" t="str">
            <v>SF</v>
          </cell>
        </row>
        <row r="129">
          <cell r="A129">
            <v>13710</v>
          </cell>
          <cell r="B129" t="str">
            <v>TUTUP OPEN BACK 3"</v>
          </cell>
          <cell r="C129">
            <v>0.9</v>
          </cell>
          <cell r="D129" t="str">
            <v>KG/M'</v>
          </cell>
          <cell r="E129" t="str">
            <v>INDAL</v>
          </cell>
        </row>
        <row r="130">
          <cell r="A130" t="str">
            <v>K-70735</v>
          </cell>
          <cell r="B130" t="str">
            <v>BEAD CASEMENT CW</v>
          </cell>
          <cell r="C130">
            <v>0.14499999999999999</v>
          </cell>
          <cell r="D130" t="str">
            <v>KG/M'</v>
          </cell>
          <cell r="E130" t="str">
            <v>SF</v>
          </cell>
        </row>
        <row r="131">
          <cell r="A131" t="str">
            <v>9K-90249</v>
          </cell>
          <cell r="B131" t="str">
            <v>Hollow 44,5x101,61</v>
          </cell>
          <cell r="C131">
            <v>0.93200000000000005</v>
          </cell>
          <cell r="D131" t="str">
            <v>KG/M'</v>
          </cell>
          <cell r="E131" t="str">
            <v>SF</v>
          </cell>
        </row>
        <row r="132">
          <cell r="A132">
            <v>2702</v>
          </cell>
          <cell r="B132" t="str">
            <v>Hollow 1/2"</v>
          </cell>
          <cell r="C132">
            <v>0.16</v>
          </cell>
          <cell r="D132" t="str">
            <v>KG/M'</v>
          </cell>
          <cell r="E132" t="str">
            <v>INDAL</v>
          </cell>
        </row>
        <row r="133">
          <cell r="A133">
            <v>4442</v>
          </cell>
          <cell r="B133" t="str">
            <v>Mullion Tanduk 50x100</v>
          </cell>
          <cell r="C133">
            <v>2.1150000000000002</v>
          </cell>
          <cell r="D133" t="str">
            <v>KG/M'</v>
          </cell>
          <cell r="E133" t="str">
            <v>INDAL</v>
          </cell>
        </row>
        <row r="134">
          <cell r="A134" t="str">
            <v>K-75693</v>
          </cell>
          <cell r="B134" t="str">
            <v>Jendela SF</v>
          </cell>
          <cell r="C134">
            <v>0.34899999999999998</v>
          </cell>
          <cell r="D134" t="str">
            <v>KG/M'</v>
          </cell>
          <cell r="E134" t="str">
            <v>sf</v>
          </cell>
        </row>
        <row r="135">
          <cell r="A135" t="str">
            <v>K-99409</v>
          </cell>
          <cell r="B135" t="str">
            <v>T-Mulion Connector</v>
          </cell>
          <cell r="C135">
            <v>0.53</v>
          </cell>
          <cell r="D135" t="str">
            <v>KG/M'</v>
          </cell>
          <cell r="E135" t="str">
            <v>Madella</v>
          </cell>
        </row>
        <row r="136">
          <cell r="A136" t="str">
            <v>K-732</v>
          </cell>
          <cell r="B136" t="str">
            <v>Tutup K-99409</v>
          </cell>
          <cell r="C136">
            <v>0.22600000000000001</v>
          </cell>
          <cell r="D136" t="str">
            <v>KG/M'</v>
          </cell>
          <cell r="E136" t="str">
            <v>Madella</v>
          </cell>
        </row>
        <row r="137">
          <cell r="A137" t="str">
            <v>9K-87255</v>
          </cell>
          <cell r="B137" t="str">
            <v>Sakura 3" Tebal 1,2mm Screw</v>
          </cell>
          <cell r="C137">
            <v>0.60099999999999998</v>
          </cell>
          <cell r="D137" t="str">
            <v>KG/M'</v>
          </cell>
          <cell r="E137" t="str">
            <v>SF</v>
          </cell>
        </row>
        <row r="138">
          <cell r="A138" t="str">
            <v>9K-87256</v>
          </cell>
          <cell r="B138" t="str">
            <v>Tutup Sakura 3" Tebal 1,2mm</v>
          </cell>
          <cell r="C138">
            <v>0.26500000000000001</v>
          </cell>
          <cell r="D138" t="str">
            <v>KG/M'</v>
          </cell>
          <cell r="E138" t="str">
            <v>SF</v>
          </cell>
        </row>
        <row r="139">
          <cell r="A139" t="str">
            <v>9K-87250</v>
          </cell>
          <cell r="B139" t="str">
            <v>Alternative Code 9K-86042</v>
          </cell>
          <cell r="C139">
            <v>0.626</v>
          </cell>
          <cell r="D139" t="str">
            <v>KG/M'</v>
          </cell>
          <cell r="E139" t="str">
            <v>SF</v>
          </cell>
        </row>
        <row r="140">
          <cell r="A140" t="str">
            <v>9K-87249</v>
          </cell>
          <cell r="B140" t="str">
            <v>Alternative Code 9K-86041</v>
          </cell>
          <cell r="C140">
            <v>0.7</v>
          </cell>
          <cell r="D140" t="str">
            <v>KG/M'</v>
          </cell>
          <cell r="E140" t="str">
            <v>SF</v>
          </cell>
        </row>
        <row r="141">
          <cell r="A141" t="str">
            <v>9K-87226</v>
          </cell>
          <cell r="B141" t="str">
            <v>Alternative Code 9K-86016</v>
          </cell>
          <cell r="C141">
            <v>0.78900000000000003</v>
          </cell>
          <cell r="D141" t="str">
            <v>KG/M'</v>
          </cell>
          <cell r="E141" t="str">
            <v>SF</v>
          </cell>
        </row>
        <row r="142">
          <cell r="A142" t="str">
            <v>9K-87246</v>
          </cell>
          <cell r="B142" t="str">
            <v>Alternative Code 9K-86021</v>
          </cell>
          <cell r="C142">
            <v>0.59199999999999997</v>
          </cell>
          <cell r="D142" t="str">
            <v>KG/M'</v>
          </cell>
          <cell r="E142" t="str">
            <v>SF</v>
          </cell>
        </row>
        <row r="143">
          <cell r="A143" t="str">
            <v>9K-87247</v>
          </cell>
          <cell r="B143" t="str">
            <v>Alternative Code 9K-86022</v>
          </cell>
          <cell r="C143">
            <v>0.52800000000000002</v>
          </cell>
          <cell r="D143" t="str">
            <v>KG/M'</v>
          </cell>
          <cell r="E143" t="str">
            <v>SF</v>
          </cell>
        </row>
        <row r="144">
          <cell r="A144" t="str">
            <v>9K-87221</v>
          </cell>
          <cell r="B144" t="str">
            <v>Alternative Code 9K-86001</v>
          </cell>
          <cell r="C144">
            <v>0.94799999999999995</v>
          </cell>
          <cell r="D144" t="str">
            <v>KG/M'</v>
          </cell>
          <cell r="E144" t="str">
            <v>SF</v>
          </cell>
        </row>
        <row r="145">
          <cell r="A145" t="str">
            <v>9K-86043</v>
          </cell>
          <cell r="B145" t="str">
            <v>OPEN BACK 3 INCH WITH SCREW T-1,2mm</v>
          </cell>
          <cell r="C145">
            <v>0.59799999999999998</v>
          </cell>
          <cell r="D145" t="str">
            <v>KG/M'</v>
          </cell>
          <cell r="E145" t="str">
            <v>SF</v>
          </cell>
        </row>
        <row r="146">
          <cell r="A146" t="str">
            <v>K-252A</v>
          </cell>
          <cell r="B146" t="str">
            <v>List U 61mm</v>
          </cell>
          <cell r="C146">
            <v>0.30299999999999999</v>
          </cell>
          <cell r="D146" t="str">
            <v>KG/M'</v>
          </cell>
          <cell r="E146" t="str">
            <v>SF</v>
          </cell>
        </row>
        <row r="147">
          <cell r="A147" t="str">
            <v>K-98953</v>
          </cell>
          <cell r="B147" t="str">
            <v>Louvre Jendela 3"</v>
          </cell>
          <cell r="C147">
            <v>0.55500000000000005</v>
          </cell>
          <cell r="D147" t="str">
            <v>KG/M'</v>
          </cell>
          <cell r="E147" t="str">
            <v>SF</v>
          </cell>
        </row>
        <row r="148">
          <cell r="A148" t="str">
            <v>9K-87224</v>
          </cell>
          <cell r="B148" t="str">
            <v>OPEN BACK 4 INCH WITH SCREW (SF100)</v>
          </cell>
          <cell r="C148">
            <v>0.82599999999999996</v>
          </cell>
          <cell r="D148" t="str">
            <v>KG/M'</v>
          </cell>
          <cell r="E148" t="str">
            <v>SF</v>
          </cell>
        </row>
        <row r="149">
          <cell r="A149" t="str">
            <v>9K-86012</v>
          </cell>
          <cell r="B149" t="str">
            <v>TIANG PERTIGAAN 4 INCH (SF100)</v>
          </cell>
          <cell r="C149">
            <v>1.7390000000000001</v>
          </cell>
          <cell r="D149" t="str">
            <v>KG/M'</v>
          </cell>
          <cell r="E149" t="str">
            <v>SF</v>
          </cell>
        </row>
        <row r="150">
          <cell r="A150" t="str">
            <v>9K-86002</v>
          </cell>
          <cell r="B150" t="str">
            <v>TIANG / AMBANG M 100MM without screw (4 INCH)</v>
          </cell>
          <cell r="C150">
            <v>0.878</v>
          </cell>
          <cell r="D150" t="str">
            <v>KG/M'</v>
          </cell>
          <cell r="E150" t="str">
            <v>SF</v>
          </cell>
        </row>
        <row r="151">
          <cell r="A151" t="str">
            <v>9K-86085</v>
          </cell>
          <cell r="B151" t="e">
            <v>#N/A</v>
          </cell>
          <cell r="C151">
            <v>0.68500000000000005</v>
          </cell>
          <cell r="D151" t="str">
            <v>KG/M'</v>
          </cell>
          <cell r="E151" t="str">
            <v>Fillity (YKK)</v>
          </cell>
        </row>
        <row r="152">
          <cell r="A152" t="str">
            <v>9K-87248</v>
          </cell>
          <cell r="B152" t="str">
            <v>TUTUP KACA MATI 3 INCH (SF70) ( 9K-86027 )</v>
          </cell>
          <cell r="C152">
            <v>0.255</v>
          </cell>
          <cell r="D152" t="str">
            <v>KG/M'</v>
          </cell>
          <cell r="E152" t="str">
            <v>SF</v>
          </cell>
        </row>
        <row r="153">
          <cell r="A153" t="str">
            <v>9K-86045</v>
          </cell>
          <cell r="B153" t="str">
            <v>AMBANG JIP 3 INCH SCREW (SF70) T=1,2MM</v>
          </cell>
          <cell r="C153">
            <v>0.61599999999999999</v>
          </cell>
          <cell r="D153" t="str">
            <v>KG/M'</v>
          </cell>
          <cell r="E153" t="str">
            <v>SF</v>
          </cell>
        </row>
        <row r="154">
          <cell r="A154">
            <v>13704</v>
          </cell>
          <cell r="B154" t="str">
            <v>Kusen Kaca Mati Non Screw SF4"</v>
          </cell>
          <cell r="C154">
            <v>0.82899999999999996</v>
          </cell>
          <cell r="D154" t="str">
            <v>KG/M'</v>
          </cell>
          <cell r="E154" t="str">
            <v>INDAL</v>
          </cell>
        </row>
        <row r="155">
          <cell r="A155">
            <v>13702</v>
          </cell>
          <cell r="B155" t="str">
            <v>Tutup Kaca Mati SF4"</v>
          </cell>
          <cell r="C155">
            <v>0.44400000000000001</v>
          </cell>
          <cell r="D155" t="str">
            <v>KG/M'</v>
          </cell>
          <cell r="E155" t="str">
            <v>INDAL</v>
          </cell>
        </row>
        <row r="156">
          <cell r="A156">
            <v>13703</v>
          </cell>
          <cell r="B156" t="str">
            <v>Kusen Kaca Mati With Screw SF4"</v>
          </cell>
          <cell r="C156">
            <v>0.92100000000000004</v>
          </cell>
          <cell r="D156" t="str">
            <v>KG/M'</v>
          </cell>
          <cell r="E156" t="str">
            <v>INDAL</v>
          </cell>
        </row>
        <row r="157">
          <cell r="A157">
            <v>13705</v>
          </cell>
          <cell r="B157" t="str">
            <v>Kusen Jip SF4"</v>
          </cell>
          <cell r="C157">
            <v>0.84599999999999997</v>
          </cell>
          <cell r="D157" t="str">
            <v>KG/M'</v>
          </cell>
          <cell r="E157" t="str">
            <v>INDAL</v>
          </cell>
        </row>
        <row r="158">
          <cell r="A158">
            <v>13580</v>
          </cell>
          <cell r="B158" t="str">
            <v>Tutup Jeep 4"</v>
          </cell>
          <cell r="C158">
            <v>0.25700000000000001</v>
          </cell>
          <cell r="D158" t="str">
            <v>KG/M'</v>
          </cell>
          <cell r="E158" t="str">
            <v>INDAL</v>
          </cell>
        </row>
        <row r="159">
          <cell r="A159" t="str">
            <v>11552i</v>
          </cell>
          <cell r="B159" t="str">
            <v>Tiang Polos</v>
          </cell>
          <cell r="C159">
            <v>0.84499999999999997</v>
          </cell>
          <cell r="D159" t="str">
            <v>KG/M'</v>
          </cell>
          <cell r="E159" t="str">
            <v>INDAL</v>
          </cell>
        </row>
        <row r="160">
          <cell r="A160" t="str">
            <v>12549A</v>
          </cell>
          <cell r="B160" t="str">
            <v>Tiang Engsel</v>
          </cell>
          <cell r="C160">
            <v>1.0348999999999999</v>
          </cell>
          <cell r="D160" t="str">
            <v>KG/M'</v>
          </cell>
          <cell r="E160" t="str">
            <v>INDAL</v>
          </cell>
        </row>
        <row r="161">
          <cell r="A161" t="str">
            <v>11553i</v>
          </cell>
          <cell r="B161" t="str">
            <v>Ambang Atas</v>
          </cell>
          <cell r="C161">
            <v>0.70099999999999996</v>
          </cell>
          <cell r="D161" t="str">
            <v>KG/M'</v>
          </cell>
          <cell r="E161" t="str">
            <v>INDAL</v>
          </cell>
        </row>
        <row r="162">
          <cell r="A162" t="str">
            <v>11554i</v>
          </cell>
          <cell r="B162" t="str">
            <v>Ambang Bawah</v>
          </cell>
          <cell r="C162">
            <v>1.054</v>
          </cell>
          <cell r="D162" t="str">
            <v>KG/M'</v>
          </cell>
          <cell r="E162" t="str">
            <v>INDAL</v>
          </cell>
        </row>
        <row r="163">
          <cell r="A163">
            <v>11774</v>
          </cell>
          <cell r="B163" t="str">
            <v>Tatapan Pintu</v>
          </cell>
          <cell r="C163">
            <v>0.191</v>
          </cell>
          <cell r="D163" t="str">
            <v>KG/M'</v>
          </cell>
          <cell r="E163" t="str">
            <v>INDAL</v>
          </cell>
        </row>
        <row r="164">
          <cell r="A164" t="str">
            <v>11555i</v>
          </cell>
          <cell r="B164" t="str">
            <v>Ceklokan Ambang Pintu</v>
          </cell>
          <cell r="C164">
            <v>0.16600000000000001</v>
          </cell>
          <cell r="D164" t="str">
            <v>KG/M'</v>
          </cell>
          <cell r="E164" t="str">
            <v>INDAL</v>
          </cell>
        </row>
        <row r="165">
          <cell r="A165" t="str">
            <v>11552i</v>
          </cell>
          <cell r="B165" t="str">
            <v>Tiang Polos</v>
          </cell>
          <cell r="C165">
            <v>0.30199999999999999</v>
          </cell>
          <cell r="D165" t="str">
            <v>KG/M'</v>
          </cell>
          <cell r="E165" t="str">
            <v>INDAL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MINI YKK"/>
      <sheetName val="ALMINI INDAL"/>
      <sheetName val="ASESORIS+GASKET"/>
      <sheetName val="Plafond"/>
      <sheetName val="Sheet1"/>
    </sheetNames>
    <sheetDataSet>
      <sheetData sheetId="0" refreshError="1">
        <row r="1">
          <cell r="B1" t="str">
            <v>FILLITY</v>
          </cell>
        </row>
        <row r="2">
          <cell r="B2" t="str">
            <v>9K-86081</v>
          </cell>
          <cell r="C2" t="str">
            <v>Ambang Pintu</v>
          </cell>
        </row>
        <row r="3">
          <cell r="B3" t="str">
            <v>9K-86082</v>
          </cell>
          <cell r="C3" t="str">
            <v>Tiang Engsel Pintu</v>
          </cell>
        </row>
        <row r="4">
          <cell r="B4" t="str">
            <v>9K-86105</v>
          </cell>
          <cell r="C4" t="str">
            <v>Casement</v>
          </cell>
        </row>
        <row r="5">
          <cell r="B5" t="str">
            <v>9K-86115</v>
          </cell>
          <cell r="C5" t="str">
            <v>Bead Casement</v>
          </cell>
        </row>
        <row r="6">
          <cell r="B6" t="str">
            <v>9K-86901</v>
          </cell>
          <cell r="C6" t="str">
            <v>Ambang / tiang Kusen</v>
          </cell>
        </row>
        <row r="7">
          <cell r="B7" t="str">
            <v>9K-86904</v>
          </cell>
          <cell r="C7" t="str">
            <v>Tiang Kusen Pintu 3cm Kusen</v>
          </cell>
        </row>
        <row r="8">
          <cell r="B8" t="str">
            <v>9K-86906</v>
          </cell>
          <cell r="C8" t="str">
            <v>Ambang / tiang Ceklokan</v>
          </cell>
        </row>
        <row r="9">
          <cell r="B9" t="str">
            <v>9K-86952</v>
          </cell>
          <cell r="C9" t="str">
            <v>Tiang Sliding</v>
          </cell>
        </row>
        <row r="10">
          <cell r="B10" t="str">
            <v>9K-86953</v>
          </cell>
          <cell r="C10" t="str">
            <v>Ambang Daun Sliding Bawah</v>
          </cell>
        </row>
        <row r="11">
          <cell r="B11" t="str">
            <v>9K-86954</v>
          </cell>
          <cell r="C11" t="str">
            <v>Tiang Daun Sliding</v>
          </cell>
        </row>
        <row r="12">
          <cell r="B12" t="str">
            <v>9K-86969</v>
          </cell>
          <cell r="C12" t="str">
            <v>Ambang Kusen Sliding Atas</v>
          </cell>
        </row>
        <row r="13">
          <cell r="B13" t="str">
            <v>9K-86975</v>
          </cell>
          <cell r="C13" t="str">
            <v>Ambang Kusen Sliding Bawah</v>
          </cell>
        </row>
        <row r="14">
          <cell r="B14" t="str">
            <v>9K-86976</v>
          </cell>
          <cell r="C14" t="str">
            <v>Tatapan Sliding Kusen Bawah</v>
          </cell>
        </row>
        <row r="15">
          <cell r="B15" t="str">
            <v>9K-86977</v>
          </cell>
          <cell r="C15" t="str">
            <v>Tatapan Sliding Kusen Bawah</v>
          </cell>
        </row>
        <row r="16">
          <cell r="B16" t="str">
            <v>9K-86979</v>
          </cell>
          <cell r="C16" t="str">
            <v>Ambang Daun Sliding Atas</v>
          </cell>
        </row>
        <row r="17">
          <cell r="B17" t="str">
            <v>9K-86982</v>
          </cell>
          <cell r="C17" t="str">
            <v>Tiang Daun Sliding S35</v>
          </cell>
        </row>
        <row r="18">
          <cell r="B18" t="str">
            <v>9K-86981</v>
          </cell>
          <cell r="C18" t="str">
            <v>Tiang Daun Sliding F35</v>
          </cell>
        </row>
        <row r="19">
          <cell r="B19" t="str">
            <v>9K-86907</v>
          </cell>
          <cell r="C19" t="str">
            <v>Tutup Tanduk</v>
          </cell>
        </row>
        <row r="20">
          <cell r="B20" t="str">
            <v>9K-86117</v>
          </cell>
          <cell r="C20" t="str">
            <v>PROFILE-ATTACHMENT TO WINDOW</v>
          </cell>
        </row>
        <row r="21">
          <cell r="B21" t="str">
            <v>9K-86912</v>
          </cell>
          <cell r="C21" t="str">
            <v>Tiang Tengah Jendela 3cm</v>
          </cell>
        </row>
        <row r="22">
          <cell r="B22" t="str">
            <v>9K-86083</v>
          </cell>
          <cell r="C22" t="str">
            <v>Tiang kait Pintu</v>
          </cell>
        </row>
        <row r="23">
          <cell r="B23" t="str">
            <v>9K-86914</v>
          </cell>
          <cell r="C23" t="str">
            <v>Tiang Tengah Pintu</v>
          </cell>
        </row>
        <row r="24">
          <cell r="B24" t="str">
            <v>K-57871</v>
          </cell>
          <cell r="C24" t="str">
            <v>Latice Fillity</v>
          </cell>
        </row>
        <row r="25">
          <cell r="B25" t="str">
            <v>9K-86915</v>
          </cell>
          <cell r="C25" t="str">
            <v>Tiang Double tanduk 2cm</v>
          </cell>
        </row>
        <row r="26">
          <cell r="B26" t="str">
            <v>9K-86061</v>
          </cell>
          <cell r="C26" t="str">
            <v>open back Tanduk 3 inc with Screw</v>
          </cell>
        </row>
        <row r="27">
          <cell r="B27" t="str">
            <v>9K-86034</v>
          </cell>
          <cell r="C27" t="str">
            <v>TIANG PERTIGAAN 3 INCH (SF70)</v>
          </cell>
        </row>
        <row r="28">
          <cell r="B28" t="str">
            <v>9K-86027</v>
          </cell>
          <cell r="C28" t="str">
            <v>TUTUP KACA MATI 3 INCH (SF70)</v>
          </cell>
        </row>
        <row r="29">
          <cell r="B29" t="str">
            <v>9K-86028</v>
          </cell>
          <cell r="C29" t="str">
            <v>TUTUP POLOS 3 INCH (SF70)</v>
          </cell>
        </row>
        <row r="30">
          <cell r="B30" t="str">
            <v>9K-86025</v>
          </cell>
          <cell r="C30" t="str">
            <v>AMBANG JIP 3 INCH(SF70)</v>
          </cell>
        </row>
        <row r="31">
          <cell r="B31" t="str">
            <v>9K-86029</v>
          </cell>
          <cell r="C31" t="str">
            <v>CEKLOKAN AMBANG JIP 3 INCH(SF70)</v>
          </cell>
        </row>
        <row r="32">
          <cell r="B32" t="str">
            <v>9K-86063</v>
          </cell>
          <cell r="C32" t="str">
            <v>Tutup Tanduk 3 inch</v>
          </cell>
        </row>
        <row r="33">
          <cell r="B33" t="str">
            <v>9K-98808</v>
          </cell>
          <cell r="C33" t="str">
            <v>FRAME CASEMENT JENDELA ALUMCO 6 CM</v>
          </cell>
        </row>
        <row r="34">
          <cell r="B34" t="str">
            <v>K-99568</v>
          </cell>
          <cell r="C34" t="str">
            <v>Latice sedang SF</v>
          </cell>
        </row>
        <row r="35">
          <cell r="B35" t="str">
            <v>9K-86022</v>
          </cell>
          <cell r="C35" t="str">
            <v>KACA MATI 3 INCH (SF70)</v>
          </cell>
        </row>
        <row r="36">
          <cell r="B36" t="str">
            <v>9K-86035</v>
          </cell>
          <cell r="C36" t="str">
            <v>Tatapan Kursi pintu</v>
          </cell>
        </row>
        <row r="37">
          <cell r="B37" t="str">
            <v>K-94393</v>
          </cell>
          <cell r="C37" t="str">
            <v>Tiang kait + Karet (YF 6CM)</v>
          </cell>
        </row>
        <row r="38">
          <cell r="B38" t="str">
            <v>9K-86923</v>
          </cell>
          <cell r="C38" t="str">
            <v>Tiang Sliding Tengah</v>
          </cell>
        </row>
        <row r="39">
          <cell r="B39" t="str">
            <v>9K-86926</v>
          </cell>
          <cell r="C39" t="str">
            <v>Attachment Sliding</v>
          </cell>
        </row>
        <row r="40">
          <cell r="B40" t="str">
            <v>9K-86936</v>
          </cell>
          <cell r="C40" t="str">
            <v>Ambang Sliding Atas</v>
          </cell>
        </row>
        <row r="41">
          <cell r="B41" t="str">
            <v>9K-86903</v>
          </cell>
          <cell r="C41" t="str">
            <v>Open Back 3 cm</v>
          </cell>
        </row>
        <row r="42">
          <cell r="B42" t="str">
            <v>9K-86909</v>
          </cell>
          <cell r="C42" t="str">
            <v>Tutup Polos</v>
          </cell>
        </row>
        <row r="43">
          <cell r="B43" t="str">
            <v>9K-86924</v>
          </cell>
          <cell r="C43" t="str">
            <v>Ambang Bawah Sliding</v>
          </cell>
        </row>
        <row r="44">
          <cell r="B44" t="str">
            <v>9K-86911</v>
          </cell>
          <cell r="C44" t="str">
            <v>Tiang Tengah Jendela 2cm</v>
          </cell>
        </row>
        <row r="45">
          <cell r="B45" t="str">
            <v>9K-86908</v>
          </cell>
          <cell r="C45" t="str">
            <v>Bead Kaca Mati 9K-86904</v>
          </cell>
        </row>
        <row r="46">
          <cell r="B46" t="str">
            <v>9K-86910</v>
          </cell>
          <cell r="C46" t="str">
            <v>Tutup M Kaca Mati</v>
          </cell>
        </row>
        <row r="47">
          <cell r="B47" t="str">
            <v>9K-86902</v>
          </cell>
          <cell r="C47" t="str">
            <v>Open Back 2cm</v>
          </cell>
        </row>
        <row r="48">
          <cell r="B48" t="str">
            <v>9K-86119</v>
          </cell>
          <cell r="C48" t="str">
            <v>U Fility</v>
          </cell>
        </row>
        <row r="49">
          <cell r="B49" t="str">
            <v>9K-86959</v>
          </cell>
          <cell r="C49" t="str">
            <v>Tiang Sliding (IF 4 DAUN) F35 A</v>
          </cell>
        </row>
        <row r="50">
          <cell r="B50" t="str">
            <v>9K-86960</v>
          </cell>
          <cell r="C50" t="str">
            <v>Tiang Sliding (IF 4 DAUN) F35 B</v>
          </cell>
        </row>
        <row r="51">
          <cell r="B51" t="str">
            <v>K-66142</v>
          </cell>
          <cell r="C51" t="str">
            <v>BACK MULLION 50X100</v>
          </cell>
        </row>
        <row r="52">
          <cell r="B52" t="str">
            <v>K-70705</v>
          </cell>
          <cell r="C52" t="str">
            <v>M MULLION</v>
          </cell>
        </row>
        <row r="53">
          <cell r="B53" t="str">
            <v>K-88150</v>
          </cell>
          <cell r="C53" t="str">
            <v>CAPING CW</v>
          </cell>
        </row>
        <row r="54">
          <cell r="B54" t="str">
            <v>9K-86024</v>
          </cell>
          <cell r="C54" t="str">
            <v>OPEN BACK SOFTRONT 3" (SF70)</v>
          </cell>
        </row>
        <row r="55">
          <cell r="B55" t="str">
            <v>9K-86925</v>
          </cell>
          <cell r="C55" t="str">
            <v>TIANG SLIDING (KUSEN) NEW*</v>
          </cell>
        </row>
        <row r="56">
          <cell r="B56" t="str">
            <v>9K-86023</v>
          </cell>
          <cell r="C56" t="str">
            <v>OPEN BACK 3 INCH WITH SCREW</v>
          </cell>
        </row>
        <row r="57">
          <cell r="B57" t="str">
            <v>9K-86927</v>
          </cell>
          <cell r="C57" t="str">
            <v>Ambang/Tiang Kusen 3cm</v>
          </cell>
        </row>
        <row r="58">
          <cell r="B58" t="str">
            <v>K-72728</v>
          </cell>
          <cell r="C58" t="str">
            <v>HOLLOW 1" X 1"</v>
          </cell>
        </row>
        <row r="59">
          <cell r="B59" t="str">
            <v>9K-86062</v>
          </cell>
          <cell r="C59" t="str">
            <v>Open Back Tanduk 3 inc Without Screw</v>
          </cell>
        </row>
        <row r="60">
          <cell r="B60" t="str">
            <v>9K-86905</v>
          </cell>
          <cell r="C60" t="str">
            <v>Tiang Kusen Pintu 2cm</v>
          </cell>
        </row>
        <row r="61">
          <cell r="B61" t="str">
            <v>9K-86956</v>
          </cell>
          <cell r="C61" t="str">
            <v>Tiang Sliding 4 Daun S35 A</v>
          </cell>
        </row>
        <row r="62">
          <cell r="B62" t="str">
            <v>9K-86957</v>
          </cell>
          <cell r="C62" t="str">
            <v>Tiang Sliding 4 Daun S35 B</v>
          </cell>
        </row>
        <row r="63">
          <cell r="B63" t="str">
            <v>9K-99589</v>
          </cell>
          <cell r="C63" t="str">
            <v>TIANG/AMBANG OPEN BACK TANDUK 30mm (PINTU)</v>
          </cell>
        </row>
        <row r="66">
          <cell r="B66" t="str">
            <v>9K-99589</v>
          </cell>
          <cell r="C66" t="str">
            <v>TIANG/AMBANG OPEN BACK TANDUK 30mm (PINTU)</v>
          </cell>
        </row>
        <row r="67">
          <cell r="B67" t="str">
            <v>K-75682</v>
          </cell>
          <cell r="C67" t="str">
            <v>Tiang Kusen Sliding SF70</v>
          </cell>
        </row>
        <row r="68">
          <cell r="B68" t="str">
            <v>K-75680</v>
          </cell>
          <cell r="C68" t="str">
            <v>Ambang Atas Kusen Sliding SF70</v>
          </cell>
        </row>
        <row r="69">
          <cell r="B69" t="str">
            <v>K-75681</v>
          </cell>
          <cell r="C69" t="str">
            <v>Ambang Bawah Kusen Sliding SF70</v>
          </cell>
        </row>
        <row r="70">
          <cell r="B70" t="str">
            <v>K-75688</v>
          </cell>
          <cell r="C70" t="str">
            <v>Ambang Bawah Daun Sliding SF70</v>
          </cell>
        </row>
        <row r="71">
          <cell r="B71" t="str">
            <v>K-75687</v>
          </cell>
          <cell r="C71" t="str">
            <v>Ambang Atas Daun Sliding SF70</v>
          </cell>
        </row>
        <row r="72">
          <cell r="B72" t="str">
            <v>9K-86015</v>
          </cell>
          <cell r="C72" t="str">
            <v>TATAPAN PINTU(TATAPAN BENDERA) 4"</v>
          </cell>
        </row>
        <row r="73">
          <cell r="B73" t="str">
            <v>9K-86001</v>
          </cell>
          <cell r="C73" t="str">
            <v>TIANG / AMBANG M 100MM (4 INCH)</v>
          </cell>
        </row>
        <row r="74">
          <cell r="B74" t="str">
            <v>9K-86002</v>
          </cell>
          <cell r="C74" t="str">
            <v>TIANG / AMBANG M 100MM without screw (4 INCH)</v>
          </cell>
        </row>
        <row r="75">
          <cell r="B75" t="str">
            <v>9K-86015</v>
          </cell>
          <cell r="C75" t="str">
            <v>TATAPAN PINTU(TATAPAN BENDERA) 4"</v>
          </cell>
        </row>
        <row r="76">
          <cell r="B76" t="str">
            <v>9K-86001</v>
          </cell>
          <cell r="C76" t="str">
            <v>TIANG / AMBANG M 100MM (4 INCH)</v>
          </cell>
        </row>
        <row r="77">
          <cell r="B77" t="str">
            <v>9K-86002</v>
          </cell>
          <cell r="C77" t="str">
            <v>TIANG / AMBANG M 100MM without screw (4 INCH)</v>
          </cell>
        </row>
        <row r="78">
          <cell r="B78" t="str">
            <v>K-94391</v>
          </cell>
          <cell r="C78" t="str">
            <v>TIANG ENGSEL PINTU YF 6CM</v>
          </cell>
        </row>
        <row r="79">
          <cell r="B79" t="str">
            <v>K-94392</v>
          </cell>
          <cell r="C79" t="str">
            <v>TIANG KAIT PINTU YF 6CM</v>
          </cell>
        </row>
        <row r="80">
          <cell r="B80" t="str">
            <v>K-85701</v>
          </cell>
          <cell r="C80" t="str">
            <v>YF-TIANG ENGSEL 8CM SHD</v>
          </cell>
        </row>
        <row r="81">
          <cell r="B81" t="str">
            <v>K-85702</v>
          </cell>
          <cell r="C81" t="str">
            <v>YF-TIANG KAIT 8CMSHD POLOS</v>
          </cell>
        </row>
        <row r="82">
          <cell r="B82" t="str">
            <v>K-94389</v>
          </cell>
          <cell r="C82" t="str">
            <v>YF-AMBANG ATAS SHD</v>
          </cell>
        </row>
        <row r="83">
          <cell r="B83" t="str">
            <v>K-94390</v>
          </cell>
          <cell r="C83" t="str">
            <v>YF-AMBANG BAWAH SHD</v>
          </cell>
        </row>
        <row r="84">
          <cell r="B84" t="str">
            <v>K-94380</v>
          </cell>
          <cell r="C84" t="str">
            <v>YF-AMBANG TENGAH SHD</v>
          </cell>
        </row>
        <row r="85">
          <cell r="B85" t="str">
            <v>K-575</v>
          </cell>
          <cell r="C85" t="str">
            <v>GLASS BEAD u/ K--94380</v>
          </cell>
        </row>
        <row r="86">
          <cell r="B86" t="str">
            <v>9K-90363</v>
          </cell>
          <cell r="C86" t="str">
            <v>HOLLOW 40X40 SCREW</v>
          </cell>
        </row>
        <row r="87">
          <cell r="B87" t="str">
            <v>9K-86005</v>
          </cell>
          <cell r="C87" t="str">
            <v>AMBANG JIP 4 INCH(SF100) SCREW</v>
          </cell>
        </row>
        <row r="88">
          <cell r="B88" t="str">
            <v>9K-86007</v>
          </cell>
          <cell r="C88" t="str">
            <v>TUTUP KACA MATI 4 INCH (SF100)</v>
          </cell>
        </row>
        <row r="89">
          <cell r="B89" t="str">
            <v>9K-86009</v>
          </cell>
          <cell r="C89" t="str">
            <v>CEKLOKAN JIP 4 INCH (SF100)</v>
          </cell>
        </row>
        <row r="90">
          <cell r="B90" t="str">
            <v>9K-86008</v>
          </cell>
          <cell r="C90" t="str">
            <v>TUTUP POLOS 4 INCH (SF100)</v>
          </cell>
        </row>
        <row r="91">
          <cell r="B91" t="str">
            <v>9K-86030</v>
          </cell>
          <cell r="C91" t="str">
            <v>TUTUP GOT</v>
          </cell>
        </row>
        <row r="92">
          <cell r="B92" t="str">
            <v>K-72734</v>
          </cell>
          <cell r="C92" t="str">
            <v>LIST U 12.7 MM</v>
          </cell>
        </row>
        <row r="93">
          <cell r="B93" t="str">
            <v>9K-86003</v>
          </cell>
          <cell r="C93" t="str">
            <v>OPEN BACK 4 INCH WITH SCREW (SF100)</v>
          </cell>
        </row>
        <row r="94">
          <cell r="B94" t="str">
            <v>9K-86072</v>
          </cell>
          <cell r="C94" t="str">
            <v>TIANG/AMBANG JENDELA 4 INCH (SF100)</v>
          </cell>
        </row>
        <row r="95">
          <cell r="B95" t="str">
            <v>9K-86073</v>
          </cell>
          <cell r="C95" t="str">
            <v>TUTUP + TATAPAN JENDELA 4 INCH (SF100)</v>
          </cell>
        </row>
        <row r="96">
          <cell r="B96" t="str">
            <v>9K-93034</v>
          </cell>
          <cell r="C96" t="str">
            <v>FRAME CASEMENT JENDELA ALUMCO 44 mm</v>
          </cell>
        </row>
        <row r="97">
          <cell r="B97" t="str">
            <v>K-75696</v>
          </cell>
          <cell r="C97" t="str">
            <v>BEAD CASEMENT</v>
          </cell>
        </row>
        <row r="98">
          <cell r="B98" t="str">
            <v>K-76867</v>
          </cell>
          <cell r="C98" t="str">
            <v>LOUVRE JENDELA 4 INCH</v>
          </cell>
        </row>
        <row r="99">
          <cell r="B99" t="str">
            <v>9K-95734</v>
          </cell>
          <cell r="C99" t="str">
            <v>Louvre LONJONG 15x75</v>
          </cell>
        </row>
        <row r="100">
          <cell r="B100" t="str">
            <v>K-72735</v>
          </cell>
          <cell r="C100" t="str">
            <v>U 12.7x25.4</v>
          </cell>
        </row>
        <row r="101">
          <cell r="B101" t="str">
            <v>9K-86021</v>
          </cell>
          <cell r="C101" t="str">
            <v>KACA MATI 3 INCH (SF70) with Screw</v>
          </cell>
        </row>
        <row r="102">
          <cell r="B102" t="str">
            <v>K-85748</v>
          </cell>
          <cell r="C102" t="str">
            <v>Tiang kait + Karet</v>
          </cell>
        </row>
        <row r="103">
          <cell r="B103" t="str">
            <v>9K-99335</v>
          </cell>
          <cell r="C103" t="str">
            <v>HOLLOW 30X30</v>
          </cell>
        </row>
        <row r="104">
          <cell r="B104" t="str">
            <v>K-76851</v>
          </cell>
          <cell r="C104" t="str">
            <v>HOLLOW 40X40</v>
          </cell>
        </row>
        <row r="105">
          <cell r="B105" t="str">
            <v>9K-86006</v>
          </cell>
          <cell r="C105" t="str">
            <v>AMBANG JIP 4 INCH(SF100) NON SCREW</v>
          </cell>
        </row>
        <row r="106">
          <cell r="B106" t="str">
            <v>K-98609</v>
          </cell>
          <cell r="C106" t="str">
            <v>HOLLOW 50X50</v>
          </cell>
        </row>
        <row r="107">
          <cell r="B107" t="str">
            <v>K-75681</v>
          </cell>
          <cell r="C107" t="str">
            <v>RILL KUSEN SLIDING BAWAH SF</v>
          </cell>
        </row>
        <row r="108">
          <cell r="B108" t="str">
            <v>K-75680</v>
          </cell>
          <cell r="C108" t="str">
            <v>RILL KUSEN SLIDING ATAS SF</v>
          </cell>
        </row>
        <row r="109">
          <cell r="B109" t="str">
            <v>K-75682</v>
          </cell>
          <cell r="C109" t="str">
            <v>RILL KUSEN SLIDING SAMPING SF</v>
          </cell>
        </row>
        <row r="110">
          <cell r="B110" t="str">
            <v>K-75687</v>
          </cell>
          <cell r="C110" t="str">
            <v>DAUN SLIDING ATAS SF</v>
          </cell>
        </row>
        <row r="111">
          <cell r="B111" t="str">
            <v>K-75688</v>
          </cell>
          <cell r="C111" t="str">
            <v>DAUN SLIDING BAWAH SF</v>
          </cell>
        </row>
        <row r="112">
          <cell r="B112" t="str">
            <v>K-75689</v>
          </cell>
          <cell r="C112" t="str">
            <v>DAUN SLIDING SAMPING KETEMU KUSEN SF</v>
          </cell>
        </row>
        <row r="113">
          <cell r="B113" t="str">
            <v>K-75690</v>
          </cell>
          <cell r="C113" t="str">
            <v>DAUN SLIDING SAMPING TENGAH SF</v>
          </cell>
        </row>
        <row r="114">
          <cell r="B114" t="str">
            <v>9K-86268</v>
          </cell>
          <cell r="C114" t="str">
            <v>LATTICE DECORATIVE TYPE OVAL (NEXSTA)</v>
          </cell>
        </row>
        <row r="115">
          <cell r="B115" t="str">
            <v>9K-86269</v>
          </cell>
          <cell r="C115" t="str">
            <v>LATTICE TRAPEZOID TYPE (NEXSTA)</v>
          </cell>
        </row>
        <row r="116">
          <cell r="B116" t="str">
            <v>9K-86121</v>
          </cell>
          <cell r="C116" t="str">
            <v>LATTICE ZERO WINDOW</v>
          </cell>
        </row>
        <row r="117">
          <cell r="B117" t="str">
            <v>K-75611</v>
          </cell>
          <cell r="C117" t="str">
            <v>SPANDRELL</v>
          </cell>
        </row>
        <row r="118">
          <cell r="B118" t="str">
            <v>K-78613</v>
          </cell>
          <cell r="C118" t="str">
            <v>TIANG PINTU SF LAMA</v>
          </cell>
        </row>
        <row r="119">
          <cell r="B119" t="str">
            <v>K-78614</v>
          </cell>
          <cell r="C119" t="str">
            <v>TIANG PINTU SF LAMA MOHAIR</v>
          </cell>
        </row>
        <row r="120">
          <cell r="B120" t="str">
            <v>K-78615</v>
          </cell>
          <cell r="C120" t="str">
            <v>AMBANG PINTU BAWAH SF LAMA</v>
          </cell>
        </row>
        <row r="121">
          <cell r="B121" t="str">
            <v>K-78616</v>
          </cell>
          <cell r="C121" t="str">
            <v>AMBANG PINTU ATAS SF LAMA</v>
          </cell>
        </row>
        <row r="122">
          <cell r="B122" t="str">
            <v>K-78617</v>
          </cell>
          <cell r="C122" t="str">
            <v>CEKLOKAN AMBANG PINTU SF LAMA</v>
          </cell>
        </row>
        <row r="123">
          <cell r="B123" t="str">
            <v>9K-86010</v>
          </cell>
          <cell r="C123" t="str">
            <v>TATAPAN KURSI PINTU 3"</v>
          </cell>
        </row>
        <row r="124">
          <cell r="B124" t="str">
            <v>9K-88362</v>
          </cell>
          <cell r="C124" t="str">
            <v>OPEN BACK TANDUK U/ PINTU SF100</v>
          </cell>
        </row>
        <row r="125">
          <cell r="B125" t="str">
            <v>K-76814</v>
          </cell>
          <cell r="C125" t="str">
            <v>TIANG MOHAIR PINTU LAMA</v>
          </cell>
        </row>
        <row r="126">
          <cell r="B126" t="str">
            <v>K-76813</v>
          </cell>
          <cell r="C126" t="str">
            <v>TIANG PINTU LAMA POLOS</v>
          </cell>
        </row>
        <row r="127">
          <cell r="B127" t="str">
            <v>K-76816</v>
          </cell>
          <cell r="C127" t="str">
            <v>AMBANG ATAS PINTU LAMA</v>
          </cell>
        </row>
        <row r="128">
          <cell r="B128" t="str">
            <v>K-76817</v>
          </cell>
          <cell r="C128" t="str">
            <v>CEKLOKAN AMBANG PINTU LAMA</v>
          </cell>
        </row>
        <row r="129">
          <cell r="B129" t="str">
            <v>K-76815</v>
          </cell>
          <cell r="C129" t="str">
            <v>AMBANG BAWAH PINTU LAMA</v>
          </cell>
        </row>
        <row r="130">
          <cell r="B130" t="str">
            <v>K-75671</v>
          </cell>
          <cell r="C130" t="str">
            <v>U LOUVRE</v>
          </cell>
        </row>
        <row r="131">
          <cell r="B131" t="str">
            <v>9K-86014</v>
          </cell>
          <cell r="C131" t="str">
            <v>DOORJAMB SF100</v>
          </cell>
        </row>
        <row r="132">
          <cell r="B132" t="str">
            <v>9K-86004</v>
          </cell>
          <cell r="C132" t="str">
            <v>OPEN BACK 4 INCH WITHOUT SCREW (SF100)</v>
          </cell>
        </row>
        <row r="133">
          <cell r="B133" t="str">
            <v>2K-466B</v>
          </cell>
          <cell r="C133" t="str">
            <v>LIST U 13X35</v>
          </cell>
        </row>
        <row r="134">
          <cell r="B134" t="str">
            <v>K-254</v>
          </cell>
          <cell r="C134" t="str">
            <v>LOUVRE 34X62</v>
          </cell>
        </row>
        <row r="135">
          <cell r="B135" t="str">
            <v>9K-90452</v>
          </cell>
          <cell r="C135" t="str">
            <v>HOLLOW 20X25</v>
          </cell>
        </row>
        <row r="136">
          <cell r="B136" t="str">
            <v>K-98607</v>
          </cell>
          <cell r="C136" t="str">
            <v>HOLLOW 20X40</v>
          </cell>
        </row>
        <row r="137">
          <cell r="B137" t="str">
            <v>K-72729</v>
          </cell>
          <cell r="C137" t="str">
            <v>HOLLOW 1" X 1.5"</v>
          </cell>
        </row>
        <row r="138">
          <cell r="B138" t="str">
            <v>9K-86016</v>
          </cell>
          <cell r="C138" t="str">
            <v>AMBANG KUSEN SEGITIGA 4"</v>
          </cell>
        </row>
        <row r="139">
          <cell r="B139" t="str">
            <v>K-72727</v>
          </cell>
          <cell r="C139" t="str">
            <v>HOLLOW 1" X 0,5"</v>
          </cell>
        </row>
        <row r="140">
          <cell r="B140" t="str">
            <v>9K-99742</v>
          </cell>
          <cell r="C140" t="str">
            <v>TIANG ENGSEL PINFU SF LAMA</v>
          </cell>
        </row>
        <row r="141">
          <cell r="B141" t="str">
            <v>9K-86012</v>
          </cell>
          <cell r="C141" t="str">
            <v>TIANG PERTIGAAN 4 INCH (SF100)</v>
          </cell>
        </row>
        <row r="142">
          <cell r="B142" t="str">
            <v>K-98618</v>
          </cell>
          <cell r="C142" t="str">
            <v>HOLLOW 100X50</v>
          </cell>
        </row>
        <row r="143">
          <cell r="B143" t="str">
            <v>9K-93023</v>
          </cell>
          <cell r="C143" t="str">
            <v>LATTICE ORNAMEN TENGAH</v>
          </cell>
        </row>
        <row r="144">
          <cell r="B144" t="str">
            <v>9K-93022</v>
          </cell>
          <cell r="C144" t="str">
            <v>LATTICE ORNAMEN TEPI TEMPEL JENDELA</v>
          </cell>
        </row>
        <row r="145">
          <cell r="B145" t="str">
            <v>K-98618</v>
          </cell>
          <cell r="C145" t="str">
            <v>HOLLOW 100X50</v>
          </cell>
        </row>
        <row r="146">
          <cell r="B146" t="str">
            <v>9K-93023</v>
          </cell>
          <cell r="C146" t="str">
            <v>LATTICE ORNAMEN TENGAH</v>
          </cell>
        </row>
        <row r="147">
          <cell r="B147" t="str">
            <v>9K-93022</v>
          </cell>
          <cell r="C147" t="str">
            <v>LATTICE ORNAMEN TEPI TEMPEL JENDELA</v>
          </cell>
        </row>
        <row r="153">
          <cell r="B153" t="str">
            <v>K-70736</v>
          </cell>
          <cell r="C153" t="str">
            <v>MULLION CW YCR 100X50</v>
          </cell>
        </row>
        <row r="154">
          <cell r="B154" t="str">
            <v>K-70736</v>
          </cell>
          <cell r="C154" t="str">
            <v>MULLION CW YCR 100X50</v>
          </cell>
        </row>
        <row r="155">
          <cell r="B155" t="str">
            <v>K-70737</v>
          </cell>
          <cell r="C155" t="str">
            <v>BEAD MULLION CW YCR</v>
          </cell>
        </row>
        <row r="156">
          <cell r="B156" t="str">
            <v>K-70706</v>
          </cell>
          <cell r="C156" t="str">
            <v>Transome CW YCR</v>
          </cell>
        </row>
        <row r="157">
          <cell r="B157" t="str">
            <v>K-70736</v>
          </cell>
          <cell r="C157" t="str">
            <v>MULLION CW YCR 100X50</v>
          </cell>
        </row>
        <row r="158">
          <cell r="B158" t="str">
            <v>K-70737</v>
          </cell>
          <cell r="C158" t="str">
            <v>BEAD MULLION CW YCR</v>
          </cell>
        </row>
        <row r="159">
          <cell r="B159" t="str">
            <v>K-70706</v>
          </cell>
          <cell r="C159" t="str">
            <v>Transome CW YCR</v>
          </cell>
        </row>
        <row r="160">
          <cell r="B160" t="str">
            <v>K-70734</v>
          </cell>
          <cell r="C160" t="str">
            <v>FRAME CASEMENT CW H</v>
          </cell>
        </row>
        <row r="161">
          <cell r="B161" t="str">
            <v>K-70738</v>
          </cell>
          <cell r="C161" t="str">
            <v>FRAME CASEMENT CW V</v>
          </cell>
        </row>
        <row r="162">
          <cell r="B162" t="str">
            <v>K-70710</v>
          </cell>
          <cell r="C162" t="str">
            <v>CASEMENT CW</v>
          </cell>
        </row>
        <row r="163">
          <cell r="B163" t="str">
            <v>K-70735</v>
          </cell>
          <cell r="C163" t="str">
            <v>BEAD CASEMENT CW</v>
          </cell>
        </row>
        <row r="164">
          <cell r="B164" t="str">
            <v>K-70738</v>
          </cell>
          <cell r="C164" t="str">
            <v>FRAME CASEMENT CW V</v>
          </cell>
        </row>
        <row r="165">
          <cell r="B165" t="str">
            <v>K-70710</v>
          </cell>
          <cell r="C165" t="str">
            <v>CASEMENT CW</v>
          </cell>
        </row>
        <row r="166">
          <cell r="B166" t="str">
            <v>K-70735</v>
          </cell>
          <cell r="C166" t="str">
            <v>BEAD CASEMENT CW</v>
          </cell>
        </row>
        <row r="171">
          <cell r="B171" t="str">
            <v>9K-86107</v>
          </cell>
          <cell r="C171" t="str">
            <v>KUSEN PINTU ZERO WINDOW SKRP</v>
          </cell>
        </row>
        <row r="172">
          <cell r="B172" t="str">
            <v>9K-86107</v>
          </cell>
          <cell r="C172" t="str">
            <v>KUSEN PINTU ZERO WINDOW SKRP</v>
          </cell>
        </row>
        <row r="173">
          <cell r="B173" t="str">
            <v>9K-86121</v>
          </cell>
          <cell r="C173" t="str">
            <v>LATTICE ZERO WINDOW</v>
          </cell>
        </row>
        <row r="174">
          <cell r="B174" t="str">
            <v>9K-86101</v>
          </cell>
          <cell r="C174" t="str">
            <v>Tiang Kusen Jendela With Screw</v>
          </cell>
        </row>
        <row r="175">
          <cell r="B175" t="str">
            <v>9K-86107</v>
          </cell>
          <cell r="C175" t="str">
            <v>KUSEN PINTU ZERO WINDOW SKRP</v>
          </cell>
        </row>
        <row r="176">
          <cell r="B176" t="str">
            <v>9K-86121</v>
          </cell>
          <cell r="C176" t="str">
            <v>LATTICE ZERO WINDOW</v>
          </cell>
        </row>
        <row r="177">
          <cell r="B177" t="str">
            <v>9K-86101</v>
          </cell>
          <cell r="C177" t="str">
            <v>Tiang Kusen Jendela With Screw</v>
          </cell>
        </row>
        <row r="178">
          <cell r="B178" t="str">
            <v>9K-86107</v>
          </cell>
          <cell r="C178" t="str">
            <v>KUSEN PINTU ZERO WINDOW SKRP</v>
          </cell>
        </row>
        <row r="179">
          <cell r="B179" t="str">
            <v>9K-86121</v>
          </cell>
          <cell r="C179" t="str">
            <v>LATTICE ZERO WINDOW</v>
          </cell>
        </row>
        <row r="180">
          <cell r="B180" t="str">
            <v>Profile H</v>
          </cell>
          <cell r="C180" t="str">
            <v>Rel Sliding Etalase Profile H</v>
          </cell>
        </row>
        <row r="181">
          <cell r="B181" t="str">
            <v>Profile M</v>
          </cell>
          <cell r="C181" t="str">
            <v>Rel Sliding Etalase Atas Profile M</v>
          </cell>
        </row>
        <row r="182">
          <cell r="B182" t="str">
            <v>Profile U</v>
          </cell>
          <cell r="C182" t="str">
            <v>Rel SLiding Etalase Bawah Profile U</v>
          </cell>
        </row>
        <row r="183">
          <cell r="B183" t="str">
            <v>Profile H</v>
          </cell>
          <cell r="C183" t="str">
            <v>Rel Sliding Etalase Profile H</v>
          </cell>
        </row>
        <row r="184">
          <cell r="B184" t="str">
            <v>Profile M</v>
          </cell>
          <cell r="C184" t="str">
            <v>Rel Sliding Etalase Atas Profile M</v>
          </cell>
        </row>
        <row r="185">
          <cell r="B185" t="str">
            <v>Profile U</v>
          </cell>
          <cell r="C185" t="str">
            <v>Rel SLiding Etalase Bawah Profile U</v>
          </cell>
        </row>
        <row r="186">
          <cell r="B186" t="str">
            <v>Profile H</v>
          </cell>
          <cell r="C186" t="str">
            <v>Rel Sliding Etalase Profile H</v>
          </cell>
        </row>
        <row r="187">
          <cell r="B187" t="str">
            <v>Profile M</v>
          </cell>
          <cell r="C187" t="str">
            <v>Rel Sliding Etalase Atas Profile M</v>
          </cell>
        </row>
        <row r="188">
          <cell r="B188" t="str">
            <v>Profile U</v>
          </cell>
          <cell r="C188" t="str">
            <v>Rel SLiding Etalase Bawah Profile U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3 (2)"/>
      <sheetName val="ALMINI YKK"/>
      <sheetName val="ALMINI INDAL"/>
      <sheetName val="ASESORIS+GASKET"/>
      <sheetName val="Plafond"/>
    </sheetNames>
    <sheetDataSet>
      <sheetData sheetId="0" refreshError="1">
        <row r="1">
          <cell r="B1" t="str">
            <v>KODE</v>
          </cell>
          <cell r="C1" t="str">
            <v>URAIAN</v>
          </cell>
          <cell r="D1" t="str">
            <v>BERAT</v>
          </cell>
          <cell r="E1" t="str">
            <v>SATUAN</v>
          </cell>
        </row>
        <row r="2">
          <cell r="B2" t="str">
            <v>9K-86901</v>
          </cell>
          <cell r="C2" t="str">
            <v>Ambang / tiang Kusen</v>
          </cell>
          <cell r="D2">
            <v>0.48699999999999999</v>
          </cell>
          <cell r="E2" t="str">
            <v>KG/M'</v>
          </cell>
        </row>
        <row r="3">
          <cell r="B3" t="str">
            <v>9K-86906</v>
          </cell>
          <cell r="C3" t="str">
            <v>Ambang / tiang Ceklokan</v>
          </cell>
          <cell r="D3">
            <v>0.151</v>
          </cell>
          <cell r="E3" t="str">
            <v>KG/M'</v>
          </cell>
        </row>
        <row r="4">
          <cell r="B4" t="str">
            <v>9K-86907</v>
          </cell>
          <cell r="C4" t="str">
            <v>Tutup Tanduk</v>
          </cell>
          <cell r="D4">
            <v>0.32900000000000001</v>
          </cell>
          <cell r="E4" t="str">
            <v>KG/M'</v>
          </cell>
        </row>
        <row r="5">
          <cell r="B5" t="str">
            <v>9K-86105</v>
          </cell>
          <cell r="C5" t="str">
            <v>Casement</v>
          </cell>
          <cell r="D5">
            <v>0.45700000000000002</v>
          </cell>
          <cell r="E5" t="str">
            <v>KG/M'</v>
          </cell>
        </row>
        <row r="6">
          <cell r="B6" t="str">
            <v>9K-86115</v>
          </cell>
          <cell r="C6" t="str">
            <v>Bead Casement</v>
          </cell>
          <cell r="D6">
            <v>9.6000000000000002E-2</v>
          </cell>
          <cell r="E6" t="str">
            <v>KG/M'</v>
          </cell>
        </row>
        <row r="7">
          <cell r="B7" t="str">
            <v>9K-86904</v>
          </cell>
          <cell r="C7" t="str">
            <v>Tiang Kusen Pintu 3cm Kusen</v>
          </cell>
          <cell r="D7">
            <v>0.45800000000000002</v>
          </cell>
          <cell r="E7" t="str">
            <v>KG/M'</v>
          </cell>
        </row>
        <row r="8">
          <cell r="B8" t="str">
            <v>9K-86081</v>
          </cell>
          <cell r="C8" t="str">
            <v>Ambang Pintu</v>
          </cell>
          <cell r="D8">
            <v>0.96699999999999997</v>
          </cell>
          <cell r="E8" t="str">
            <v>KG/M'</v>
          </cell>
        </row>
        <row r="9">
          <cell r="B9" t="str">
            <v>9K-86082</v>
          </cell>
          <cell r="C9" t="str">
            <v>Tiang Engsel Pintu</v>
          </cell>
          <cell r="D9">
            <v>0.73899999999999999</v>
          </cell>
          <cell r="E9" t="str">
            <v>KG/M'</v>
          </cell>
        </row>
        <row r="10">
          <cell r="B10" t="str">
            <v>9K-86911</v>
          </cell>
          <cell r="C10" t="str">
            <v>Tiang Tengah Jendela 2cm</v>
          </cell>
          <cell r="D10">
            <v>0.61699999999999999</v>
          </cell>
          <cell r="E10" t="str">
            <v>KG/M'</v>
          </cell>
        </row>
        <row r="11">
          <cell r="B11" t="str">
            <v>9K-86912</v>
          </cell>
          <cell r="C11" t="str">
            <v>Tiang Tengah Jendela 3cm</v>
          </cell>
          <cell r="D11">
            <v>0.71799999999999997</v>
          </cell>
          <cell r="E11" t="str">
            <v>KG/M'</v>
          </cell>
        </row>
        <row r="12">
          <cell r="B12" t="str">
            <v>9K-86914</v>
          </cell>
          <cell r="C12" t="str">
            <v>Tiang Tengah Pintu</v>
          </cell>
          <cell r="D12">
            <v>0.67900000000000005</v>
          </cell>
          <cell r="E12" t="str">
            <v>KG/M'</v>
          </cell>
        </row>
        <row r="13">
          <cell r="B13" t="str">
            <v>9K-86915</v>
          </cell>
          <cell r="C13" t="str">
            <v>Tiang Double tanduk 2cm</v>
          </cell>
          <cell r="D13">
            <v>0.81499999999999995</v>
          </cell>
          <cell r="E13" t="str">
            <v>KG/M'</v>
          </cell>
        </row>
        <row r="14">
          <cell r="B14" t="str">
            <v>9K-86902</v>
          </cell>
          <cell r="C14" t="str">
            <v>Open Back 2cm</v>
          </cell>
          <cell r="D14">
            <v>0.48099999999999998</v>
          </cell>
          <cell r="E14" t="str">
            <v>KG/M'</v>
          </cell>
        </row>
        <row r="15">
          <cell r="B15" t="str">
            <v>9K-86903</v>
          </cell>
          <cell r="C15" t="str">
            <v>Open Back 3 cm</v>
          </cell>
          <cell r="D15">
            <v>0.51800000000000002</v>
          </cell>
          <cell r="E15" t="str">
            <v>KG/M'</v>
          </cell>
        </row>
        <row r="16">
          <cell r="B16" t="str">
            <v>9K-86908</v>
          </cell>
          <cell r="C16" t="str">
            <v>Bead Kaca Mati 9K-86904</v>
          </cell>
          <cell r="D16">
            <v>0.24099999999999999</v>
          </cell>
          <cell r="E16" t="str">
            <v>KG/M'</v>
          </cell>
        </row>
        <row r="17">
          <cell r="B17" t="str">
            <v>9K-86909</v>
          </cell>
          <cell r="C17" t="str">
            <v>Tutup Polos</v>
          </cell>
          <cell r="D17">
            <v>0.32200000000000001</v>
          </cell>
          <cell r="E17" t="str">
            <v>KG/M'</v>
          </cell>
        </row>
        <row r="18">
          <cell r="B18" t="str">
            <v>9K-86910</v>
          </cell>
          <cell r="C18" t="str">
            <v>Tutup M Kaca Mati</v>
          </cell>
          <cell r="D18">
            <v>0.32200000000000001</v>
          </cell>
          <cell r="E18" t="str">
            <v>KG/M'</v>
          </cell>
        </row>
        <row r="19">
          <cell r="B19" t="str">
            <v>9K-86083</v>
          </cell>
          <cell r="C19" t="str">
            <v>Tiang kait Pintu</v>
          </cell>
          <cell r="D19">
            <v>0.79</v>
          </cell>
          <cell r="E19" t="str">
            <v>KG/M'</v>
          </cell>
        </row>
        <row r="20">
          <cell r="B20" t="str">
            <v>9K-86119</v>
          </cell>
          <cell r="C20" t="str">
            <v>U Fility</v>
          </cell>
          <cell r="D20">
            <v>0.151</v>
          </cell>
          <cell r="E20" t="str">
            <v>KG/M'</v>
          </cell>
        </row>
        <row r="21">
          <cell r="B21" t="str">
            <v>K-57871</v>
          </cell>
          <cell r="C21" t="str">
            <v>Latice Fillity</v>
          </cell>
          <cell r="D21">
            <v>9.0999999999999998E-2</v>
          </cell>
          <cell r="E21" t="str">
            <v>KG/M'</v>
          </cell>
        </row>
        <row r="22">
          <cell r="B22" t="str">
            <v>9K-86969</v>
          </cell>
          <cell r="C22" t="str">
            <v>Ambang Kusen Sliding Atas</v>
          </cell>
          <cell r="D22">
            <v>0.65800000000000003</v>
          </cell>
          <cell r="E22" t="str">
            <v>KG/M'</v>
          </cell>
        </row>
        <row r="23">
          <cell r="B23" t="str">
            <v>9K-86952</v>
          </cell>
          <cell r="C23" t="str">
            <v>Tiang Sliding</v>
          </cell>
          <cell r="D23">
            <v>0.434</v>
          </cell>
          <cell r="E23" t="str">
            <v>KG/M'</v>
          </cell>
        </row>
        <row r="24">
          <cell r="B24" t="str">
            <v>9K-86953</v>
          </cell>
          <cell r="C24" t="str">
            <v>Ambang Daun Sliding Bawah</v>
          </cell>
          <cell r="D24">
            <v>0.38200000000000001</v>
          </cell>
          <cell r="E24" t="str">
            <v>KG/M'</v>
          </cell>
        </row>
        <row r="25">
          <cell r="B25" t="str">
            <v>9K-86954</v>
          </cell>
          <cell r="C25" t="str">
            <v>Tiang Daun Sliding</v>
          </cell>
          <cell r="D25">
            <v>0.497</v>
          </cell>
          <cell r="E25" t="str">
            <v>KG/M'</v>
          </cell>
        </row>
        <row r="26">
          <cell r="B26" t="str">
            <v>9K-86956</v>
          </cell>
          <cell r="C26" t="str">
            <v>Tiang Sliding 4 Daun S35 A</v>
          </cell>
          <cell r="D26">
            <v>0.85299999999999998</v>
          </cell>
          <cell r="E26" t="str">
            <v>KG/M'</v>
          </cell>
        </row>
        <row r="27">
          <cell r="B27" t="str">
            <v>9K-86957</v>
          </cell>
          <cell r="C27" t="str">
            <v>Tiang Sliding 4 Daun S35 B</v>
          </cell>
          <cell r="D27">
            <v>0.93100000000000005</v>
          </cell>
          <cell r="E27" t="str">
            <v>KG/M'</v>
          </cell>
        </row>
        <row r="28">
          <cell r="B28" t="str">
            <v>9K-86959</v>
          </cell>
          <cell r="C28" t="str">
            <v>Tiang Sliding (IF 4 DAUN) F35 A</v>
          </cell>
          <cell r="D28">
            <v>0.56599999999999995</v>
          </cell>
          <cell r="E28" t="str">
            <v>KG/M'</v>
          </cell>
        </row>
        <row r="29">
          <cell r="B29" t="str">
            <v>9K-86960</v>
          </cell>
          <cell r="C29" t="str">
            <v>Tiang Sliding (IF 4 DAUN) F35 B</v>
          </cell>
          <cell r="D29">
            <v>0.69</v>
          </cell>
          <cell r="E29" t="str">
            <v>KG/M'</v>
          </cell>
        </row>
        <row r="30">
          <cell r="B30" t="str">
            <v>9K-86975</v>
          </cell>
          <cell r="C30" t="str">
            <v>Ambang Kusen Sliding Bawah</v>
          </cell>
          <cell r="D30">
            <v>0.59499999999999997</v>
          </cell>
          <cell r="E30" t="str">
            <v>KG/M'</v>
          </cell>
        </row>
        <row r="31">
          <cell r="B31" t="str">
            <v>9K-86976</v>
          </cell>
          <cell r="C31" t="str">
            <v>Tatapan Sliding Kusen Bawah</v>
          </cell>
          <cell r="D31">
            <v>0.223</v>
          </cell>
          <cell r="E31" t="str">
            <v>KG/M'</v>
          </cell>
        </row>
        <row r="32">
          <cell r="B32" t="str">
            <v>9K-86977</v>
          </cell>
          <cell r="C32" t="str">
            <v>Tatapan Sliding Kusen Bawah</v>
          </cell>
          <cell r="D32">
            <v>0.151</v>
          </cell>
          <cell r="E32" t="str">
            <v>KG/M'</v>
          </cell>
        </row>
        <row r="33">
          <cell r="B33" t="str">
            <v>9K-86979</v>
          </cell>
          <cell r="C33" t="str">
            <v>Ambang Daun Sliding Atas</v>
          </cell>
          <cell r="D33">
            <v>0.249</v>
          </cell>
          <cell r="E33" t="str">
            <v>KG/M'</v>
          </cell>
        </row>
        <row r="34">
          <cell r="B34" t="str">
            <v>9K-86981</v>
          </cell>
          <cell r="C34" t="str">
            <v>Tiang Daun Sliding F35</v>
          </cell>
          <cell r="D34">
            <v>0.42599999999999999</v>
          </cell>
          <cell r="E34" t="str">
            <v>KG/M'</v>
          </cell>
        </row>
        <row r="35">
          <cell r="B35" t="str">
            <v>9K-86982</v>
          </cell>
          <cell r="C35" t="str">
            <v>Tiang Daun Sliding S35</v>
          </cell>
          <cell r="D35">
            <v>0.66600000000000004</v>
          </cell>
          <cell r="E35" t="str">
            <v>KG/M'</v>
          </cell>
        </row>
        <row r="36">
          <cell r="B36" t="str">
            <v>9K-86980</v>
          </cell>
          <cell r="C36" t="e">
            <v>#N/A</v>
          </cell>
          <cell r="D36">
            <v>0.376</v>
          </cell>
          <cell r="E36" t="str">
            <v>KG/M'</v>
          </cell>
        </row>
        <row r="37">
          <cell r="B37" t="str">
            <v>9K-86923</v>
          </cell>
          <cell r="C37" t="str">
            <v>Tiang Sliding Tengah</v>
          </cell>
          <cell r="D37">
            <v>0.84199999999999997</v>
          </cell>
          <cell r="E37" t="str">
            <v>KG/M'</v>
          </cell>
        </row>
        <row r="38">
          <cell r="B38" t="str">
            <v>9K-86924</v>
          </cell>
          <cell r="C38" t="str">
            <v>Ambang Bawah Sliding</v>
          </cell>
          <cell r="D38">
            <v>1.089</v>
          </cell>
          <cell r="E38" t="str">
            <v>KG/M'</v>
          </cell>
        </row>
        <row r="39">
          <cell r="B39" t="str">
            <v>9K-86925</v>
          </cell>
          <cell r="C39" t="str">
            <v>TIANG SLIDING (KUSEN) NEW*</v>
          </cell>
          <cell r="D39">
            <v>0.45200000000000001</v>
          </cell>
          <cell r="E39" t="str">
            <v>KG/M'</v>
          </cell>
        </row>
        <row r="40">
          <cell r="B40" t="str">
            <v>9K-86926</v>
          </cell>
          <cell r="C40" t="str">
            <v>Attachment Sliding</v>
          </cell>
          <cell r="D40">
            <v>0.42099999999999999</v>
          </cell>
          <cell r="E40" t="str">
            <v>KG/M'</v>
          </cell>
        </row>
        <row r="41">
          <cell r="B41" t="str">
            <v>9K-86927</v>
          </cell>
          <cell r="C41" t="str">
            <v>Ambang/Tiang Kusen 3cm</v>
          </cell>
          <cell r="D41">
            <v>0.58699999999999997</v>
          </cell>
          <cell r="E41" t="str">
            <v>KG/M'</v>
          </cell>
        </row>
        <row r="42">
          <cell r="B42" t="str">
            <v>9K-86936</v>
          </cell>
          <cell r="C42" t="str">
            <v>Ambang Sliding Atas</v>
          </cell>
          <cell r="D42">
            <v>0.997</v>
          </cell>
          <cell r="E42" t="str">
            <v>KG/M'</v>
          </cell>
        </row>
        <row r="43">
          <cell r="B43" t="str">
            <v>9K-86937</v>
          </cell>
          <cell r="C43" t="e">
            <v>#N/A</v>
          </cell>
          <cell r="D43">
            <v>0.53100000000000003</v>
          </cell>
          <cell r="E43" t="str">
            <v>KG/M'</v>
          </cell>
        </row>
        <row r="44">
          <cell r="B44" t="str">
            <v>9K-86938</v>
          </cell>
          <cell r="C44" t="e">
            <v>#N/A</v>
          </cell>
          <cell r="D44">
            <v>0.7</v>
          </cell>
          <cell r="E44" t="str">
            <v>KG/M'</v>
          </cell>
        </row>
        <row r="45">
          <cell r="B45" t="str">
            <v>9K-86922</v>
          </cell>
          <cell r="C45" t="e">
            <v>#N/A</v>
          </cell>
          <cell r="D45">
            <v>0.24099999999999999</v>
          </cell>
          <cell r="E45" t="str">
            <v>KG/M'</v>
          </cell>
        </row>
        <row r="46">
          <cell r="B46" t="str">
            <v>9K-86905</v>
          </cell>
          <cell r="C46" t="str">
            <v>Tiang Kusen Pintu 2cm</v>
          </cell>
          <cell r="D46">
            <v>0.39700000000000002</v>
          </cell>
          <cell r="E46" t="str">
            <v>KG/M'</v>
          </cell>
        </row>
        <row r="47">
          <cell r="B47" t="str">
            <v>DIE 4401</v>
          </cell>
          <cell r="D47">
            <v>0.76600000000000001</v>
          </cell>
          <cell r="E47" t="str">
            <v>KG/M'</v>
          </cell>
        </row>
        <row r="48">
          <cell r="B48" t="str">
            <v>DIE 6090</v>
          </cell>
          <cell r="D48">
            <v>0.27900000000000003</v>
          </cell>
          <cell r="E48" t="str">
            <v>KG/M'</v>
          </cell>
        </row>
        <row r="49">
          <cell r="B49" t="str">
            <v>DIE 4407</v>
          </cell>
          <cell r="D49">
            <v>0.34399999999999997</v>
          </cell>
          <cell r="E49" t="str">
            <v>KG/M'</v>
          </cell>
        </row>
        <row r="50">
          <cell r="B50" t="str">
            <v>DIE 11301</v>
          </cell>
          <cell r="D50">
            <v>0.63</v>
          </cell>
          <cell r="E50" t="str">
            <v>KG/M'</v>
          </cell>
        </row>
        <row r="51">
          <cell r="B51" t="str">
            <v>9K-86117</v>
          </cell>
          <cell r="C51" t="str">
            <v>PROFILE-ATTACHMENT TO WINDOW</v>
          </cell>
          <cell r="D51">
            <v>0.28899999999999998</v>
          </cell>
          <cell r="E51" t="str">
            <v>KG/M'</v>
          </cell>
        </row>
        <row r="52">
          <cell r="B52" t="str">
            <v>9K-93034</v>
          </cell>
          <cell r="C52" t="str">
            <v>FRAME CASEMENT JENDELA ALUMCO 44 mm</v>
          </cell>
          <cell r="D52">
            <v>0.47399999999999998</v>
          </cell>
          <cell r="E52" t="str">
            <v>KG/M'</v>
          </cell>
        </row>
        <row r="53">
          <cell r="B53" t="str">
            <v>9K-98808</v>
          </cell>
          <cell r="C53" t="str">
            <v>FRAME CASEMENT JENDELA ALUMCO 6 CM</v>
          </cell>
          <cell r="D53">
            <v>0.60899999999999999</v>
          </cell>
          <cell r="E53" t="str">
            <v>KG/M'</v>
          </cell>
        </row>
        <row r="54">
          <cell r="B54" t="str">
            <v>K-75696</v>
          </cell>
          <cell r="C54" t="str">
            <v>BEAD CASEMENT</v>
          </cell>
          <cell r="D54">
            <v>0.191</v>
          </cell>
          <cell r="E54" t="str">
            <v>KG/M'</v>
          </cell>
        </row>
        <row r="55">
          <cell r="B55" t="str">
            <v>9K-86034</v>
          </cell>
          <cell r="C55" t="str">
            <v>TIANG PERTIGAAN 3 INCH (SF70)</v>
          </cell>
          <cell r="D55">
            <v>1.1539999999999999</v>
          </cell>
          <cell r="E55" t="str">
            <v>KG/M'</v>
          </cell>
        </row>
        <row r="56">
          <cell r="B56" t="str">
            <v>9K-86027</v>
          </cell>
          <cell r="C56" t="str">
            <v>TUTUP KACA MATI 3 INCH (SF70)</v>
          </cell>
          <cell r="D56">
            <v>0.255</v>
          </cell>
          <cell r="E56" t="str">
            <v>KG/M'</v>
          </cell>
        </row>
        <row r="57">
          <cell r="B57" t="str">
            <v>9K-86028</v>
          </cell>
          <cell r="C57" t="str">
            <v>TUTUP POLOS 3 INCH (SF70)</v>
          </cell>
          <cell r="D57">
            <v>0.16600000000000001</v>
          </cell>
          <cell r="E57" t="str">
            <v>KG/M'</v>
          </cell>
        </row>
        <row r="58">
          <cell r="B58" t="str">
            <v>9K-86061</v>
          </cell>
          <cell r="C58" t="str">
            <v>open back Tanduk 3 inc with Screw</v>
          </cell>
          <cell r="D58">
            <v>0.60099999999999998</v>
          </cell>
          <cell r="E58" t="str">
            <v>KG/M'</v>
          </cell>
        </row>
        <row r="59">
          <cell r="B59" t="str">
            <v>9K-86063</v>
          </cell>
          <cell r="C59" t="str">
            <v>Tutup Tanduk 3 inch</v>
          </cell>
          <cell r="D59">
            <v>0.26500000000000001</v>
          </cell>
          <cell r="E59" t="str">
            <v>KG/M'</v>
          </cell>
        </row>
        <row r="60">
          <cell r="B60" t="str">
            <v>KODE</v>
          </cell>
          <cell r="C60" t="str">
            <v>URAIAN</v>
          </cell>
          <cell r="D60" t="str">
            <v>BERAT</v>
          </cell>
          <cell r="E60" t="str">
            <v>SATUAN</v>
          </cell>
        </row>
        <row r="61">
          <cell r="B61" t="str">
            <v>9K-86022</v>
          </cell>
          <cell r="C61" t="str">
            <v>KACA MATI 3 INCH (SF70)</v>
          </cell>
          <cell r="D61">
            <v>0.52800000000000002</v>
          </cell>
          <cell r="E61" t="str">
            <v>KG/M'</v>
          </cell>
        </row>
        <row r="62">
          <cell r="B62" t="str">
            <v>9K-86021</v>
          </cell>
          <cell r="C62" t="str">
            <v>KACA MATI 3 INCH (SF70) with Screw</v>
          </cell>
          <cell r="D62">
            <v>0.59199999999999997</v>
          </cell>
          <cell r="E62" t="str">
            <v>KG/M'</v>
          </cell>
        </row>
        <row r="63">
          <cell r="B63" t="str">
            <v>9K-86035</v>
          </cell>
          <cell r="C63" t="str">
            <v>Tatapan Kursi pintu</v>
          </cell>
          <cell r="D63">
            <v>0.16700000000000001</v>
          </cell>
          <cell r="E63" t="str">
            <v>KG/M'</v>
          </cell>
        </row>
        <row r="64">
          <cell r="B64" t="str">
            <v>K-85701</v>
          </cell>
          <cell r="C64" t="str">
            <v>YF-TIANG ENGSEL 8CM SHD</v>
          </cell>
          <cell r="D64">
            <v>0.92100000000000004</v>
          </cell>
          <cell r="E64" t="str">
            <v>KG/M'</v>
          </cell>
        </row>
        <row r="65">
          <cell r="B65" t="str">
            <v>K-85702</v>
          </cell>
          <cell r="C65" t="str">
            <v>YF-TIANG KAIT 8CMSHD POLOS</v>
          </cell>
          <cell r="D65">
            <v>0.97899999999999998</v>
          </cell>
          <cell r="E65" t="str">
            <v>KG/M'</v>
          </cell>
        </row>
        <row r="66">
          <cell r="B66" t="str">
            <v>K-94389</v>
          </cell>
          <cell r="C66" t="str">
            <v>YF-AMBANG ATAS SHD</v>
          </cell>
          <cell r="D66">
            <v>1.1659999999999999</v>
          </cell>
          <cell r="E66" t="str">
            <v>KG/M'</v>
          </cell>
        </row>
        <row r="67">
          <cell r="B67" t="str">
            <v>K-94390</v>
          </cell>
          <cell r="C67" t="str">
            <v>YF-AMBANG BAWAH SHD</v>
          </cell>
          <cell r="D67">
            <v>1.3580000000000001</v>
          </cell>
          <cell r="E67" t="str">
            <v>KG/M'</v>
          </cell>
        </row>
        <row r="68">
          <cell r="B68" t="str">
            <v>9K-86268</v>
          </cell>
          <cell r="C68" t="str">
            <v>LATTICE DECORATIVE TYPE OVAL (NEXSTA)</v>
          </cell>
          <cell r="D68">
            <v>0.20799999999999999</v>
          </cell>
          <cell r="E68" t="str">
            <v>KG/M'</v>
          </cell>
        </row>
        <row r="69">
          <cell r="B69" t="str">
            <v>9K-86269</v>
          </cell>
          <cell r="C69" t="str">
            <v>LATTICE TRAPEZOID TYPE (NEXSTA)</v>
          </cell>
          <cell r="D69">
            <v>0.18099999999999999</v>
          </cell>
          <cell r="E69" t="str">
            <v>KG/M'</v>
          </cell>
        </row>
        <row r="70">
          <cell r="B70" t="str">
            <v>9K-86121</v>
          </cell>
          <cell r="C70" t="str">
            <v>LATTICE ZERO WINDOW</v>
          </cell>
          <cell r="D70">
            <v>0.106</v>
          </cell>
          <cell r="E70" t="str">
            <v>KG/M'</v>
          </cell>
        </row>
        <row r="71">
          <cell r="B71">
            <v>70547</v>
          </cell>
          <cell r="D71">
            <v>0.58699999999999997</v>
          </cell>
          <cell r="E71" t="str">
            <v>KG/M'</v>
          </cell>
        </row>
        <row r="72">
          <cell r="B72">
            <v>70345</v>
          </cell>
          <cell r="D72">
            <v>0.16600000000000001</v>
          </cell>
          <cell r="E72" t="str">
            <v>KG/M'</v>
          </cell>
        </row>
        <row r="73">
          <cell r="B73">
            <v>70346</v>
          </cell>
          <cell r="D73">
            <v>0.996</v>
          </cell>
          <cell r="E73" t="str">
            <v>KG/M'</v>
          </cell>
        </row>
        <row r="74">
          <cell r="B74">
            <v>70347</v>
          </cell>
          <cell r="D74">
            <v>0.73199999999999998</v>
          </cell>
          <cell r="E74" t="str">
            <v>KG/M'</v>
          </cell>
        </row>
        <row r="75">
          <cell r="B75" t="str">
            <v>9K-86107</v>
          </cell>
          <cell r="C75" t="str">
            <v>KUSEN PINTU ZERO WINDOW SKRP</v>
          </cell>
          <cell r="D75">
            <v>0.436</v>
          </cell>
          <cell r="E75" t="str">
            <v>KG/M'</v>
          </cell>
        </row>
        <row r="76">
          <cell r="B76" t="str">
            <v>K-94391</v>
          </cell>
          <cell r="C76" t="str">
            <v>TIANG ENGSEL PINTU YF 6CM</v>
          </cell>
          <cell r="D76">
            <v>0.79700000000000004</v>
          </cell>
          <cell r="E76" t="str">
            <v>KG/M'</v>
          </cell>
        </row>
        <row r="77">
          <cell r="B77" t="str">
            <v>K-94392</v>
          </cell>
          <cell r="C77" t="str">
            <v>TIANG KAIT PINTU YF 6CM</v>
          </cell>
          <cell r="D77">
            <v>0.83699999999999997</v>
          </cell>
          <cell r="E77" t="str">
            <v>KG/M'</v>
          </cell>
        </row>
        <row r="78">
          <cell r="B78" t="str">
            <v>K-94390</v>
          </cell>
          <cell r="C78" t="str">
            <v>YF-AMBANG BAWAH SHD</v>
          </cell>
          <cell r="D78">
            <v>1.3580000000000001</v>
          </cell>
          <cell r="E78" t="str">
            <v>KG/M'</v>
          </cell>
        </row>
        <row r="79">
          <cell r="B79" t="str">
            <v>9K-86025</v>
          </cell>
          <cell r="C79" t="str">
            <v>AMBANG JIP 3 INCH(SF70)</v>
          </cell>
          <cell r="D79">
            <v>0.52500000000000002</v>
          </cell>
          <cell r="E79" t="str">
            <v>KG/M'</v>
          </cell>
        </row>
        <row r="80">
          <cell r="B80" t="str">
            <v>9K-86029</v>
          </cell>
          <cell r="C80" t="str">
            <v>CEKLOKAN AMBANG JIP 3 INCH(SF70)</v>
          </cell>
          <cell r="D80">
            <v>0.188</v>
          </cell>
          <cell r="E80" t="str">
            <v>KG/M'</v>
          </cell>
        </row>
        <row r="81">
          <cell r="B81" t="str">
            <v>9K-86107</v>
          </cell>
          <cell r="C81" t="str">
            <v>KUSEN PINTU ZERO WINDOW SKRP</v>
          </cell>
          <cell r="D81">
            <v>0.436</v>
          </cell>
          <cell r="E81" t="str">
            <v>KG/M'</v>
          </cell>
        </row>
        <row r="82">
          <cell r="B82" t="str">
            <v>9k-95734</v>
          </cell>
          <cell r="C82" t="str">
            <v>Louvre LONJONG 15x75</v>
          </cell>
          <cell r="D82">
            <v>0.56200000000000006</v>
          </cell>
          <cell r="E82" t="str">
            <v>KG/M'</v>
          </cell>
        </row>
        <row r="83">
          <cell r="B83" t="str">
            <v>K-99568</v>
          </cell>
          <cell r="C83" t="str">
            <v>Latice sedang SF</v>
          </cell>
          <cell r="D83">
            <v>0.17299999999999999</v>
          </cell>
          <cell r="E83" t="str">
            <v>KG/M'</v>
          </cell>
        </row>
        <row r="84">
          <cell r="B84" t="str">
            <v>9K-86023</v>
          </cell>
          <cell r="C84" t="str">
            <v>OPEN BACK 3 INCH WITH SCREW</v>
          </cell>
          <cell r="D84">
            <v>0.50700000000000001</v>
          </cell>
          <cell r="E84" t="str">
            <v>KG/M'</v>
          </cell>
        </row>
        <row r="85">
          <cell r="B85" t="str">
            <v>9K-88362</v>
          </cell>
          <cell r="C85" t="str">
            <v>OPEN BACK TANDUK U/ PINTU SF100</v>
          </cell>
          <cell r="D85">
            <v>0.91100000000000003</v>
          </cell>
          <cell r="E85" t="str">
            <v>KG/M'</v>
          </cell>
        </row>
        <row r="86">
          <cell r="B86" t="str">
            <v>9K-86003</v>
          </cell>
          <cell r="C86" t="str">
            <v>OPEN BACK 4 INCH WITH SCREW (SF100)</v>
          </cell>
          <cell r="D86">
            <v>0.82599999999999996</v>
          </cell>
          <cell r="E86" t="str">
            <v>KG/M'</v>
          </cell>
        </row>
        <row r="87">
          <cell r="B87" t="str">
            <v>9K-86007</v>
          </cell>
          <cell r="C87" t="str">
            <v>TUTUP KACA MATI 4 INCH (SF100)</v>
          </cell>
          <cell r="D87">
            <v>0.45800000000000002</v>
          </cell>
          <cell r="E87" t="str">
            <v>KG/M'</v>
          </cell>
        </row>
        <row r="88">
          <cell r="B88" t="str">
            <v>9K-86005</v>
          </cell>
          <cell r="C88" t="str">
            <v>AMBANG JIP 4 INCH(SF100) SCREW</v>
          </cell>
          <cell r="D88">
            <v>0.85399999999999998</v>
          </cell>
          <cell r="E88" t="str">
            <v>KG/M'</v>
          </cell>
        </row>
        <row r="89">
          <cell r="B89" t="str">
            <v>9K-86009</v>
          </cell>
          <cell r="C89" t="str">
            <v>CEKLOKAN JIP 4 INCH (SF100)</v>
          </cell>
          <cell r="D89">
            <v>0.25700000000000001</v>
          </cell>
          <cell r="E89" t="str">
            <v>KG/M'</v>
          </cell>
        </row>
        <row r="90">
          <cell r="B90" t="str">
            <v>9K-86001</v>
          </cell>
          <cell r="C90" t="str">
            <v>TIANG / AMBANG M 100MM (4 INCH)</v>
          </cell>
          <cell r="D90">
            <v>0.94799999999999995</v>
          </cell>
          <cell r="E90" t="str">
            <v>KG/M'</v>
          </cell>
        </row>
        <row r="91">
          <cell r="B91" t="str">
            <v>9K-86008</v>
          </cell>
          <cell r="C91" t="str">
            <v>TUTUP POLOS 4 INCH (SF100)</v>
          </cell>
          <cell r="D91">
            <v>0.30199999999999999</v>
          </cell>
          <cell r="E91" t="str">
            <v>KG/M'</v>
          </cell>
        </row>
        <row r="92">
          <cell r="B92" t="str">
            <v>K-70736</v>
          </cell>
          <cell r="C92" t="str">
            <v>MULLION CW YCR 100X50</v>
          </cell>
          <cell r="D92">
            <v>1.29</v>
          </cell>
          <cell r="E92" t="str">
            <v>KG/M'</v>
          </cell>
        </row>
        <row r="93">
          <cell r="B93" t="str">
            <v>K-70737</v>
          </cell>
          <cell r="C93" t="str">
            <v>BEAD MULLION CW YCR</v>
          </cell>
          <cell r="D93">
            <v>0.26200000000000001</v>
          </cell>
          <cell r="E93" t="str">
            <v>KG/M'</v>
          </cell>
        </row>
        <row r="94">
          <cell r="B94" t="str">
            <v>K-70706</v>
          </cell>
          <cell r="C94" t="str">
            <v>Transome CW YCR</v>
          </cell>
          <cell r="D94">
            <v>0.84399999999999997</v>
          </cell>
          <cell r="E94" t="str">
            <v>KG/M'</v>
          </cell>
        </row>
        <row r="95">
          <cell r="B95" t="str">
            <v>2K-466B</v>
          </cell>
          <cell r="C95" t="str">
            <v>LIST U 13X35</v>
          </cell>
          <cell r="D95">
            <v>0.215</v>
          </cell>
          <cell r="E95" t="str">
            <v>KG/M'</v>
          </cell>
        </row>
        <row r="96">
          <cell r="B96" t="str">
            <v>K-254</v>
          </cell>
          <cell r="C96" t="str">
            <v>LOUVRE 34X62</v>
          </cell>
          <cell r="D96">
            <v>0.42299999999999999</v>
          </cell>
          <cell r="E96" t="str">
            <v>KG/M'</v>
          </cell>
        </row>
        <row r="97">
          <cell r="B97" t="str">
            <v>K-94380</v>
          </cell>
          <cell r="C97" t="str">
            <v>YF-AMBANG TENGAH SHD</v>
          </cell>
          <cell r="D97">
            <v>1.129</v>
          </cell>
          <cell r="E97" t="str">
            <v>KG/M'</v>
          </cell>
        </row>
        <row r="98">
          <cell r="B98" t="str">
            <v>K-575</v>
          </cell>
          <cell r="C98" t="str">
            <v>GLASS BEAD u/ K--94380</v>
          </cell>
          <cell r="D98">
            <v>0.14099999999999999</v>
          </cell>
          <cell r="E98" t="str">
            <v>KG/M'</v>
          </cell>
        </row>
        <row r="99">
          <cell r="B99" t="str">
            <v>K-85748</v>
          </cell>
          <cell r="C99" t="str">
            <v>Tiang kait + Karet</v>
          </cell>
          <cell r="D99">
            <v>0.97899999999999998</v>
          </cell>
          <cell r="E99" t="str">
            <v>KG/M'</v>
          </cell>
        </row>
        <row r="100">
          <cell r="B100" t="str">
            <v>9K-86030</v>
          </cell>
          <cell r="C100" t="str">
            <v>TUTUP GOT</v>
          </cell>
          <cell r="D100">
            <v>8.7999999999999995E-2</v>
          </cell>
          <cell r="E100" t="str">
            <v>KG/M'</v>
          </cell>
        </row>
        <row r="101">
          <cell r="B101" t="str">
            <v>9K-86072</v>
          </cell>
          <cell r="C101" t="str">
            <v>TIANG/AMBANG JENDELA 4 INCH (SF100)</v>
          </cell>
          <cell r="D101">
            <v>0.92900000000000005</v>
          </cell>
          <cell r="E101" t="str">
            <v>KG/M'</v>
          </cell>
        </row>
        <row r="102">
          <cell r="B102" t="str">
            <v>9K-86073</v>
          </cell>
          <cell r="C102" t="str">
            <v>TUTUP + TATAPAN JENDELA 4 INCH (SF100)</v>
          </cell>
          <cell r="D102">
            <v>0.40400000000000003</v>
          </cell>
          <cell r="E102" t="str">
            <v>KG/M'</v>
          </cell>
        </row>
        <row r="103">
          <cell r="B103" t="str">
            <v>9K-86015</v>
          </cell>
          <cell r="C103" t="str">
            <v>TATAPAN PINTU(TATAPAN BENDERA) 4"</v>
          </cell>
          <cell r="D103">
            <v>0.16500000000000001</v>
          </cell>
          <cell r="E103" t="str">
            <v>KG/M'</v>
          </cell>
        </row>
        <row r="104">
          <cell r="B104" t="str">
            <v>K-76867</v>
          </cell>
          <cell r="C104" t="str">
            <v>LOUVRE JENDELA 4 INCH</v>
          </cell>
          <cell r="D104">
            <v>0.70699999999999996</v>
          </cell>
          <cell r="E104" t="str">
            <v>KG/M'</v>
          </cell>
        </row>
        <row r="105">
          <cell r="B105" t="str">
            <v>9K-86004</v>
          </cell>
          <cell r="C105" t="str">
            <v>OPEN BACK 4 INCH WITHOUT SCREW (SF100)</v>
          </cell>
          <cell r="D105">
            <v>0.75600000000000001</v>
          </cell>
          <cell r="E105" t="str">
            <v>KG/M'</v>
          </cell>
        </row>
        <row r="106">
          <cell r="B106" t="str">
            <v>K-75671</v>
          </cell>
          <cell r="C106" t="str">
            <v>U LOUVRE</v>
          </cell>
          <cell r="D106">
            <v>0.42399999999999999</v>
          </cell>
          <cell r="E106" t="str">
            <v>KG/M'</v>
          </cell>
        </row>
        <row r="107">
          <cell r="B107" t="str">
            <v>K-76813</v>
          </cell>
          <cell r="C107" t="str">
            <v>TIANG PINTU LAMA POLOS</v>
          </cell>
          <cell r="D107">
            <v>1.0029999999999999</v>
          </cell>
          <cell r="E107" t="str">
            <v>KG/M'</v>
          </cell>
        </row>
        <row r="108">
          <cell r="B108" t="str">
            <v>K-76814</v>
          </cell>
          <cell r="C108" t="str">
            <v>TIANG MOHAIR PINTU LAMA</v>
          </cell>
          <cell r="D108">
            <v>1.036</v>
          </cell>
          <cell r="E108" t="str">
            <v>KG/M'</v>
          </cell>
        </row>
        <row r="109">
          <cell r="B109" t="str">
            <v>K-76816</v>
          </cell>
          <cell r="C109" t="str">
            <v>AMBANG ATAS PINTU LAMA</v>
          </cell>
          <cell r="D109">
            <v>0.83</v>
          </cell>
          <cell r="E109" t="str">
            <v>KG/M'</v>
          </cell>
        </row>
        <row r="110">
          <cell r="B110" t="str">
            <v>K-76815</v>
          </cell>
          <cell r="C110" t="str">
            <v>AMBANG BAWAH PINTU LAMA</v>
          </cell>
          <cell r="D110">
            <v>1.363</v>
          </cell>
          <cell r="E110" t="str">
            <v>KG/M'</v>
          </cell>
        </row>
        <row r="111">
          <cell r="B111" t="str">
            <v>K-76817</v>
          </cell>
          <cell r="C111" t="str">
            <v>CEKLOKAN AMBANG PINTU LAMA</v>
          </cell>
          <cell r="D111">
            <v>0.154</v>
          </cell>
          <cell r="E111" t="str">
            <v>KG/M'</v>
          </cell>
        </row>
        <row r="112">
          <cell r="B112" t="str">
            <v>9K-86072</v>
          </cell>
          <cell r="C112" t="str">
            <v>TIANG/AMBANG JENDELA 4 INCH (SF100)</v>
          </cell>
          <cell r="D112">
            <v>0.92900000000000005</v>
          </cell>
          <cell r="E112" t="str">
            <v>KG/M'</v>
          </cell>
        </row>
        <row r="113">
          <cell r="B113" t="str">
            <v>9K-86073</v>
          </cell>
          <cell r="C113" t="str">
            <v>TUTUP + TATAPAN JENDELA 4 INCH (SF100)</v>
          </cell>
          <cell r="D113">
            <v>0.40400000000000003</v>
          </cell>
          <cell r="E113" t="str">
            <v>KG/M'</v>
          </cell>
        </row>
        <row r="114">
          <cell r="B114" t="str">
            <v>K-98607</v>
          </cell>
          <cell r="C114" t="str">
            <v>HOLLOW 20X40</v>
          </cell>
          <cell r="D114">
            <v>0.54800000000000004</v>
          </cell>
          <cell r="E114" t="str">
            <v>KG/M'</v>
          </cell>
        </row>
        <row r="115">
          <cell r="B115" t="str">
            <v>K-72729</v>
          </cell>
          <cell r="C115" t="str">
            <v>HOLLOW 1" X 1.5"</v>
          </cell>
          <cell r="D115">
            <v>0.39600000000000002</v>
          </cell>
          <cell r="E115" t="str">
            <v>KG/M'</v>
          </cell>
        </row>
        <row r="116">
          <cell r="B116" t="str">
            <v>K-75689</v>
          </cell>
          <cell r="C116" t="str">
            <v>DAUN SLIDING SAMPING KETEMU KUSEN SF</v>
          </cell>
          <cell r="D116">
            <v>0.56299999999999994</v>
          </cell>
          <cell r="E116" t="str">
            <v>KG/M'</v>
          </cell>
        </row>
        <row r="117">
          <cell r="B117" t="str">
            <v>K-76851</v>
          </cell>
          <cell r="C117" t="str">
            <v>HOLLOW 40X40</v>
          </cell>
          <cell r="D117">
            <v>0.624</v>
          </cell>
          <cell r="E117" t="str">
            <v>KG/M'</v>
          </cell>
        </row>
        <row r="118">
          <cell r="B118" t="str">
            <v>K-70734</v>
          </cell>
          <cell r="C118" t="str">
            <v>FRAME CASEMENT CW H</v>
          </cell>
          <cell r="D118">
            <v>0.74399999999999999</v>
          </cell>
          <cell r="E118" t="str">
            <v>KG/M'</v>
          </cell>
        </row>
        <row r="119">
          <cell r="B119" t="str">
            <v>K-70738</v>
          </cell>
          <cell r="C119" t="str">
            <v>FRAME CASEMENT CW V</v>
          </cell>
          <cell r="D119">
            <v>0.54</v>
          </cell>
          <cell r="E119" t="str">
            <v>KG/M'</v>
          </cell>
        </row>
        <row r="120">
          <cell r="B120" t="str">
            <v>K-70710</v>
          </cell>
          <cell r="C120" t="str">
            <v>CASEMENT CW</v>
          </cell>
          <cell r="D120">
            <v>0.63900000000000001</v>
          </cell>
          <cell r="E120" t="str">
            <v>KG/M'</v>
          </cell>
        </row>
        <row r="121">
          <cell r="B121" t="str">
            <v>K-66142</v>
          </cell>
          <cell r="C121" t="str">
            <v>BACK MULLION 50X100</v>
          </cell>
          <cell r="D121">
            <v>1.6120000000000001</v>
          </cell>
          <cell r="E121" t="str">
            <v>KG/M'</v>
          </cell>
        </row>
        <row r="122">
          <cell r="B122" t="str">
            <v>K-70705</v>
          </cell>
          <cell r="C122" t="str">
            <v>M MULLION</v>
          </cell>
          <cell r="D122">
            <v>0.27600000000000002</v>
          </cell>
          <cell r="E122" t="str">
            <v>KG/M'</v>
          </cell>
        </row>
        <row r="123">
          <cell r="B123" t="str">
            <v>K-72734</v>
          </cell>
          <cell r="C123" t="str">
            <v>LIST U 12.7 MM</v>
          </cell>
          <cell r="D123">
            <v>9.7000000000000003E-2</v>
          </cell>
          <cell r="E123" t="str">
            <v>KG/M'</v>
          </cell>
        </row>
        <row r="124">
          <cell r="B124" t="str">
            <v>9K-99335</v>
          </cell>
          <cell r="C124" t="str">
            <v>HOLLOW 30X30</v>
          </cell>
          <cell r="D124">
            <v>0.52500000000000002</v>
          </cell>
          <cell r="E124" t="str">
            <v>KG/M'</v>
          </cell>
        </row>
        <row r="125">
          <cell r="B125" t="str">
            <v>k-75611</v>
          </cell>
          <cell r="C125" t="str">
            <v>SPANDRELL</v>
          </cell>
          <cell r="D125">
            <v>0.36399999999999999</v>
          </cell>
          <cell r="E125" t="str">
            <v>KG/M'</v>
          </cell>
        </row>
        <row r="126">
          <cell r="B126" t="str">
            <v>K-94393</v>
          </cell>
          <cell r="C126" t="str">
            <v>Tiang kait + Karet (YF 6CM)</v>
          </cell>
          <cell r="D126">
            <v>0.873</v>
          </cell>
          <cell r="E126" t="str">
            <v>KG/M'</v>
          </cell>
        </row>
        <row r="127">
          <cell r="B127" t="str">
            <v>9K-99589</v>
          </cell>
          <cell r="C127" t="str">
            <v>TIANG/AMBANG OPEN BACK TANDUK 30mm (PINTU)</v>
          </cell>
          <cell r="D127">
            <v>0.65400000000000003</v>
          </cell>
          <cell r="E127" t="str">
            <v>KG/M'</v>
          </cell>
        </row>
        <row r="128">
          <cell r="B128" t="str">
            <v>K-98618</v>
          </cell>
          <cell r="C128" t="str">
            <v>HOLLOW 100X50</v>
          </cell>
          <cell r="D128">
            <v>1.423</v>
          </cell>
          <cell r="E128" t="str">
            <v>KG/M'</v>
          </cell>
        </row>
        <row r="129">
          <cell r="B129">
            <v>13710</v>
          </cell>
          <cell r="C129" t="str">
            <v>TUTUP OPEN BACK 3"</v>
          </cell>
          <cell r="D129">
            <v>0.9</v>
          </cell>
          <cell r="E129" t="str">
            <v>KG/M'</v>
          </cell>
        </row>
        <row r="130">
          <cell r="B130" t="str">
            <v>K-70735</v>
          </cell>
          <cell r="C130" t="str">
            <v>BEAD CASEMENT CW</v>
          </cell>
          <cell r="D130">
            <v>0.14499999999999999</v>
          </cell>
          <cell r="E130" t="str">
            <v>KG/M'</v>
          </cell>
        </row>
        <row r="131">
          <cell r="B131" t="str">
            <v>9K-90249</v>
          </cell>
          <cell r="C131" t="str">
            <v>Hollow 44,5x101,61</v>
          </cell>
          <cell r="D131">
            <v>0.93200000000000005</v>
          </cell>
          <cell r="E131" t="str">
            <v>KG/M'</v>
          </cell>
        </row>
        <row r="132">
          <cell r="B132">
            <v>2702</v>
          </cell>
          <cell r="C132" t="str">
            <v>Hollow 1/2"</v>
          </cell>
          <cell r="D132">
            <v>0.16</v>
          </cell>
          <cell r="E132" t="str">
            <v>KG/M'</v>
          </cell>
        </row>
        <row r="133">
          <cell r="B133">
            <v>4442</v>
          </cell>
          <cell r="C133" t="str">
            <v>Mullion Tanduk 50x100</v>
          </cell>
          <cell r="D133">
            <v>2.1150000000000002</v>
          </cell>
          <cell r="E133" t="str">
            <v>KG/M'</v>
          </cell>
        </row>
        <row r="134">
          <cell r="B134" t="str">
            <v>K-75693</v>
          </cell>
          <cell r="C134" t="str">
            <v>Jendela SF</v>
          </cell>
          <cell r="D134">
            <v>0.34899999999999998</v>
          </cell>
          <cell r="E134" t="str">
            <v>KG/M'</v>
          </cell>
        </row>
        <row r="135">
          <cell r="B135" t="str">
            <v>9k-86062</v>
          </cell>
          <cell r="C135" t="str">
            <v>Open Back Tanduk 3 inc Without Screw</v>
          </cell>
          <cell r="D135">
            <v>0.53700000000000003</v>
          </cell>
          <cell r="E135" t="str">
            <v>KG/M'</v>
          </cell>
        </row>
        <row r="136">
          <cell r="B136" t="str">
            <v>9K-86030</v>
          </cell>
          <cell r="C136" t="str">
            <v>TUTUP GOT</v>
          </cell>
          <cell r="D136">
            <v>8.7999999999999995E-2</v>
          </cell>
          <cell r="E136" t="str">
            <v>KG/M'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WO"/>
      <sheetName val="Harga Material"/>
      <sheetName val="Harga Upah"/>
      <sheetName val="Total HPP"/>
      <sheetName val="LOGO"/>
      <sheetName val="Satuan Harga"/>
    </sheetNames>
    <sheetDataSet>
      <sheetData sheetId="0" refreshError="1">
        <row r="24">
          <cell r="B24" t="str">
            <v>Hardwares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MINI YKK"/>
      <sheetName val="ALMINI INDAL"/>
      <sheetName val="ASESORIS+GASKET"/>
      <sheetName val="Plafond"/>
      <sheetName val="KETERANGAN VLOOKUP"/>
    </sheetNames>
    <sheetDataSet>
      <sheetData sheetId="0" refreshError="1">
        <row r="2">
          <cell r="B2" t="str">
            <v>FILLITY</v>
          </cell>
        </row>
        <row r="3">
          <cell r="B3" t="str">
            <v>9K-86081</v>
          </cell>
          <cell r="C3" t="str">
            <v>Ambang Pintu</v>
          </cell>
        </row>
        <row r="4">
          <cell r="B4" t="str">
            <v>9K-86082</v>
          </cell>
          <cell r="C4" t="str">
            <v>Tiang Pintu</v>
          </cell>
        </row>
        <row r="5">
          <cell r="B5" t="str">
            <v>9K-86105</v>
          </cell>
          <cell r="C5" t="str">
            <v>Ambang / tiang Casment</v>
          </cell>
        </row>
        <row r="6">
          <cell r="B6" t="str">
            <v>9K-86115</v>
          </cell>
          <cell r="C6" t="str">
            <v>Ambang / tiang Casment</v>
          </cell>
        </row>
        <row r="7">
          <cell r="B7" t="str">
            <v>9K-86901</v>
          </cell>
          <cell r="C7" t="str">
            <v>Ambang / tiang KUSEN</v>
          </cell>
        </row>
        <row r="8">
          <cell r="B8" t="str">
            <v>9K-86904</v>
          </cell>
          <cell r="C8" t="str">
            <v>Tiang Pintu KUSEN</v>
          </cell>
        </row>
        <row r="9">
          <cell r="B9" t="str">
            <v>9K-86906</v>
          </cell>
          <cell r="C9" t="str">
            <v>Ambang / tiang Ceklokan</v>
          </cell>
        </row>
        <row r="10">
          <cell r="B10" t="str">
            <v>9K-86952</v>
          </cell>
          <cell r="C10" t="str">
            <v>Tiang SLD</v>
          </cell>
        </row>
        <row r="11">
          <cell r="B11" t="str">
            <v>9K-86953</v>
          </cell>
          <cell r="C11" t="str">
            <v>Ambang /2 SLD</v>
          </cell>
        </row>
        <row r="12">
          <cell r="B12" t="str">
            <v>9K-86954</v>
          </cell>
          <cell r="C12" t="str">
            <v>Tiang SLD</v>
          </cell>
        </row>
        <row r="13">
          <cell r="B13" t="str">
            <v>9K-86969</v>
          </cell>
          <cell r="C13" t="str">
            <v>Ambang SLD</v>
          </cell>
        </row>
        <row r="14">
          <cell r="B14" t="str">
            <v>9K-86975</v>
          </cell>
          <cell r="C14" t="str">
            <v>Ambang SLD</v>
          </cell>
        </row>
        <row r="15">
          <cell r="B15" t="str">
            <v>9K-86976</v>
          </cell>
          <cell r="C15" t="str">
            <v>Ambang SLD</v>
          </cell>
        </row>
        <row r="16">
          <cell r="B16" t="str">
            <v>9K-86977</v>
          </cell>
          <cell r="C16" t="str">
            <v>Ambang SLD</v>
          </cell>
        </row>
        <row r="17">
          <cell r="B17" t="str">
            <v>9K-86979</v>
          </cell>
          <cell r="C17" t="str">
            <v>Ambang /2 SLD</v>
          </cell>
        </row>
        <row r="18">
          <cell r="B18" t="str">
            <v>9K-86982</v>
          </cell>
          <cell r="C18" t="str">
            <v>Tiang SLD</v>
          </cell>
        </row>
        <row r="19">
          <cell r="B19" t="str">
            <v>9K-86981</v>
          </cell>
          <cell r="C19" t="str">
            <v>Tiang SLD</v>
          </cell>
        </row>
        <row r="20">
          <cell r="B20" t="str">
            <v>9K-86907</v>
          </cell>
          <cell r="C20" t="str">
            <v>Tutup</v>
          </cell>
        </row>
        <row r="21">
          <cell r="B21" t="str">
            <v>9K-86117</v>
          </cell>
          <cell r="C21" t="str">
            <v>PROFILE-ATTACHMENT TO WINDOW</v>
          </cell>
        </row>
        <row r="22">
          <cell r="B22" t="str">
            <v>9K-86912</v>
          </cell>
          <cell r="C22" t="str">
            <v>Tiang Jendela</v>
          </cell>
        </row>
        <row r="23">
          <cell r="B23" t="str">
            <v>9K-86083</v>
          </cell>
          <cell r="C23" t="str">
            <v>Tiang kait FILLITY</v>
          </cell>
        </row>
        <row r="24">
          <cell r="B24" t="str">
            <v>9K-86914</v>
          </cell>
          <cell r="C24" t="str">
            <v>Tiang  Pintu</v>
          </cell>
        </row>
        <row r="25">
          <cell r="B25" t="str">
            <v>K-57871</v>
          </cell>
          <cell r="C25" t="str">
            <v>Latice FILLITY</v>
          </cell>
        </row>
        <row r="26">
          <cell r="B26" t="str">
            <v>9K-86915</v>
          </cell>
          <cell r="C26" t="str">
            <v>Tiang Double tanduk</v>
          </cell>
        </row>
        <row r="27">
          <cell r="B27" t="str">
            <v>9K-86061</v>
          </cell>
          <cell r="C27" t="str">
            <v>Open Back Tanduk 3 Inch with Screw</v>
          </cell>
        </row>
        <row r="28">
          <cell r="B28" t="str">
            <v>9K-86034</v>
          </cell>
          <cell r="C28" t="str">
            <v>TIANG PERTIGAAN 3 INCH (SF70)</v>
          </cell>
        </row>
        <row r="29">
          <cell r="B29" t="str">
            <v>9K-86027</v>
          </cell>
          <cell r="C29" t="str">
            <v>TUTUP KACA MATI 3 INCH (SF70)</v>
          </cell>
        </row>
        <row r="30">
          <cell r="B30" t="str">
            <v>9K-86028</v>
          </cell>
          <cell r="C30" t="str">
            <v>TUTUP POLOS 3 INCH (SF70)</v>
          </cell>
        </row>
        <row r="31">
          <cell r="B31" t="str">
            <v>9K-86025</v>
          </cell>
          <cell r="C31" t="str">
            <v>AMBANG JIP 3 INCH(SF70)</v>
          </cell>
        </row>
        <row r="32">
          <cell r="B32" t="str">
            <v>9K-86029</v>
          </cell>
          <cell r="C32" t="str">
            <v>CEKLOKAN AMBANG JIP 3 INCH(SF70)</v>
          </cell>
        </row>
        <row r="33">
          <cell r="B33" t="str">
            <v>9K-86063</v>
          </cell>
          <cell r="C33" t="str">
            <v>Tutup Tanduk 3 inch</v>
          </cell>
        </row>
        <row r="34">
          <cell r="B34" t="str">
            <v>9K-98808</v>
          </cell>
          <cell r="C34" t="str">
            <v>FRAME CASEMENT JENDELA ALUMCO 6 CM</v>
          </cell>
        </row>
        <row r="35">
          <cell r="B35" t="str">
            <v>K-99568</v>
          </cell>
          <cell r="C35" t="str">
            <v>Latice sedang SF</v>
          </cell>
        </row>
        <row r="36">
          <cell r="B36" t="str">
            <v>9K-86022</v>
          </cell>
          <cell r="C36" t="str">
            <v>KACA MATI 3 INCH (SF70)</v>
          </cell>
        </row>
        <row r="37">
          <cell r="B37" t="str">
            <v>9K-86035</v>
          </cell>
          <cell r="C37" t="str">
            <v>Tatapan Kursi pintu</v>
          </cell>
        </row>
        <row r="38">
          <cell r="B38" t="str">
            <v>K-94393</v>
          </cell>
          <cell r="C38" t="str">
            <v>Tiang kait + Karet (YF 6CM)</v>
          </cell>
        </row>
        <row r="39">
          <cell r="B39" t="str">
            <v>9K-86923</v>
          </cell>
          <cell r="C39" t="str">
            <v>TIANG SLIDING with ATTACHMENT</v>
          </cell>
        </row>
        <row r="40">
          <cell r="B40" t="str">
            <v>9K-86926</v>
          </cell>
          <cell r="C40" t="str">
            <v>ATTACHMENT TO TIANG SLIDING</v>
          </cell>
        </row>
        <row r="41">
          <cell r="B41" t="str">
            <v>9K-86936</v>
          </cell>
          <cell r="C41" t="str">
            <v>AMBANG SLIDING ATAS TERBARU</v>
          </cell>
        </row>
        <row r="42">
          <cell r="B42" t="str">
            <v>9K-86903</v>
          </cell>
          <cell r="C42" t="str">
            <v>OPEN BACK BESAR FILLITY</v>
          </cell>
        </row>
        <row r="43">
          <cell r="B43" t="str">
            <v>9K-86909</v>
          </cell>
          <cell r="C43" t="str">
            <v>Tutup Polos</v>
          </cell>
        </row>
        <row r="44">
          <cell r="B44" t="str">
            <v>9K-86924</v>
          </cell>
          <cell r="C44" t="str">
            <v>AMBANG BAWAH SLIDING WITH ATTACHMENT</v>
          </cell>
        </row>
        <row r="45">
          <cell r="B45" t="str">
            <v>9K-86911</v>
          </cell>
          <cell r="C45" t="str">
            <v>TIANG TENGAH JENDELA T=20CM</v>
          </cell>
        </row>
        <row r="46">
          <cell r="B46" t="str">
            <v>9K-86908</v>
          </cell>
          <cell r="C46" t="str">
            <v>CEKLOKAN 9K-86904</v>
          </cell>
        </row>
        <row r="47">
          <cell r="B47" t="str">
            <v>9K-86910</v>
          </cell>
          <cell r="C47" t="str">
            <v>TUTUP M KACA MATI FILLITY</v>
          </cell>
        </row>
        <row r="48">
          <cell r="B48" t="str">
            <v>9K-86902</v>
          </cell>
          <cell r="C48" t="str">
            <v>OPEN BACK KECIL FILLITY</v>
          </cell>
        </row>
        <row r="49">
          <cell r="B49" t="str">
            <v>9K-86119</v>
          </cell>
          <cell r="C49" t="str">
            <v>U Fility</v>
          </cell>
        </row>
        <row r="50">
          <cell r="B50" t="str">
            <v>9K-86959</v>
          </cell>
          <cell r="C50" t="str">
            <v>TIANG SLD (IF 4 DAUN) BIASA A</v>
          </cell>
        </row>
        <row r="51">
          <cell r="B51" t="str">
            <v>9K-86960</v>
          </cell>
          <cell r="C51" t="str">
            <v>TIANG SLD (IF 4 DAUN) BIASA B</v>
          </cell>
        </row>
        <row r="52">
          <cell r="B52" t="str">
            <v>K-66142</v>
          </cell>
          <cell r="C52" t="str">
            <v>BACK MULLION 50X100</v>
          </cell>
        </row>
        <row r="53">
          <cell r="B53" t="str">
            <v>K-70705</v>
          </cell>
          <cell r="C53" t="str">
            <v>M MULLION</v>
          </cell>
        </row>
        <row r="54">
          <cell r="B54" t="str">
            <v>K-88150</v>
          </cell>
          <cell r="C54" t="str">
            <v>CAPING CW</v>
          </cell>
        </row>
        <row r="55">
          <cell r="B55" t="str">
            <v>9K-86024</v>
          </cell>
          <cell r="C55" t="str">
            <v>OPEN BACK SOFTRONT 3" (SF70)</v>
          </cell>
        </row>
        <row r="56">
          <cell r="B56" t="str">
            <v>9K-86925</v>
          </cell>
          <cell r="C56" t="str">
            <v>TIANG SLIDING (KUSEN) NEW*</v>
          </cell>
        </row>
        <row r="57">
          <cell r="B57" t="str">
            <v>9K-86023</v>
          </cell>
          <cell r="C57" t="str">
            <v>OPEN BACK 3 INCH WITH SCREW</v>
          </cell>
        </row>
        <row r="58">
          <cell r="B58" t="str">
            <v>9K-86927</v>
          </cell>
          <cell r="C58" t="str">
            <v>AMBANG KUSEN 30mm</v>
          </cell>
        </row>
        <row r="59">
          <cell r="B59" t="str">
            <v>K-72728</v>
          </cell>
          <cell r="C59" t="str">
            <v>HOLLOW 1" X 1"</v>
          </cell>
        </row>
        <row r="60">
          <cell r="B60" t="str">
            <v>9K-86062</v>
          </cell>
          <cell r="C60" t="str">
            <v>Open Back Tanduk 3 inc Without Screw</v>
          </cell>
        </row>
        <row r="61">
          <cell r="B61" t="str">
            <v>9K-86905</v>
          </cell>
          <cell r="C61" t="str">
            <v>Tiang  Pintu 2CM</v>
          </cell>
        </row>
        <row r="62">
          <cell r="B62" t="str">
            <v>K-99409</v>
          </cell>
          <cell r="C62" t="str">
            <v>T-Mulion Connector</v>
          </cell>
        </row>
        <row r="63">
          <cell r="B63" t="str">
            <v>K-732</v>
          </cell>
          <cell r="C63" t="str">
            <v>Tutup K-99409</v>
          </cell>
        </row>
        <row r="65">
          <cell r="B65" t="str">
            <v>9K-99589</v>
          </cell>
          <cell r="C65" t="str">
            <v>TIANG/AMBANG OPEN BACK TANDUK 30mm (PINTU)</v>
          </cell>
        </row>
        <row r="66">
          <cell r="B66" t="str">
            <v>9K-87226</v>
          </cell>
          <cell r="C66" t="str">
            <v>Alternative Code 9K-86016</v>
          </cell>
        </row>
        <row r="67">
          <cell r="B67" t="str">
            <v>9K-87246</v>
          </cell>
          <cell r="C67" t="str">
            <v>Alternative Code 9K-86021</v>
          </cell>
        </row>
        <row r="68">
          <cell r="B68" t="str">
            <v>9K-87247</v>
          </cell>
          <cell r="C68" t="str">
            <v>Alternative Code 9K-86022</v>
          </cell>
        </row>
        <row r="74">
          <cell r="B74" t="str">
            <v>9K-86015</v>
          </cell>
          <cell r="C74" t="str">
            <v>TATAPAN PINTU(TATAPAN BENDERA) 4"</v>
          </cell>
        </row>
        <row r="75">
          <cell r="B75" t="str">
            <v>9K-86001</v>
          </cell>
          <cell r="C75" t="str">
            <v>TIANG / AMBANG M 100MM (4 INCH)</v>
          </cell>
        </row>
        <row r="76">
          <cell r="B76" t="str">
            <v>9K-86002</v>
          </cell>
          <cell r="C76" t="str">
            <v>TIANG / AMBANG M 100MM without screw (4 INCH)</v>
          </cell>
        </row>
        <row r="77">
          <cell r="B77" t="str">
            <v>K-94391</v>
          </cell>
          <cell r="C77" t="str">
            <v>TIANG ENGSEL PINTU YF 6CM</v>
          </cell>
        </row>
        <row r="78">
          <cell r="B78" t="str">
            <v>K-94392</v>
          </cell>
          <cell r="C78" t="str">
            <v>TIANG KAIT PINTU YF 6CM</v>
          </cell>
        </row>
        <row r="79">
          <cell r="B79" t="str">
            <v>K-85701</v>
          </cell>
          <cell r="C79" t="str">
            <v>YF-TIANG ENGSEL 8CM SHD</v>
          </cell>
        </row>
        <row r="80">
          <cell r="B80" t="str">
            <v>K-85702</v>
          </cell>
          <cell r="C80" t="str">
            <v>YF-TIANG KAIT 8CMSHD POLOS</v>
          </cell>
        </row>
        <row r="81">
          <cell r="B81" t="str">
            <v>K-94389</v>
          </cell>
          <cell r="C81" t="str">
            <v>YF-AMBANG ATAS SHD</v>
          </cell>
        </row>
        <row r="82">
          <cell r="B82" t="str">
            <v>K-94390</v>
          </cell>
          <cell r="C82" t="str">
            <v>YF-AMBANG BAWAH SHD</v>
          </cell>
        </row>
        <row r="83">
          <cell r="B83" t="str">
            <v>K-94380</v>
          </cell>
          <cell r="C83" t="str">
            <v>YF-AMBANG TENGAH SHD</v>
          </cell>
        </row>
        <row r="84">
          <cell r="B84" t="str">
            <v>K-575</v>
          </cell>
          <cell r="C84" t="str">
            <v>GLASS BEAD u/ K--94380</v>
          </cell>
        </row>
        <row r="85">
          <cell r="B85" t="str">
            <v>9K-90363</v>
          </cell>
          <cell r="C85" t="str">
            <v>HOLLOW 40X40 SCREW</v>
          </cell>
        </row>
        <row r="86">
          <cell r="B86" t="str">
            <v>9K-86005</v>
          </cell>
          <cell r="C86" t="str">
            <v>AMBANG JIP 4 INCH(SF100) SCREW</v>
          </cell>
        </row>
        <row r="87">
          <cell r="B87" t="str">
            <v>9K-86007</v>
          </cell>
          <cell r="C87" t="str">
            <v>TUTUP KACA MATI 4 INCH (SF100)</v>
          </cell>
        </row>
        <row r="88">
          <cell r="B88" t="str">
            <v>9K-86009</v>
          </cell>
          <cell r="C88" t="str">
            <v>CEKLOKAN JIP 4 INCH (SF100)</v>
          </cell>
        </row>
        <row r="89">
          <cell r="B89" t="str">
            <v>9K-86008</v>
          </cell>
          <cell r="C89" t="str">
            <v>TUTUP POLOS 4 INCH (SF100)</v>
          </cell>
        </row>
        <row r="90">
          <cell r="B90" t="str">
            <v>9K-86030</v>
          </cell>
          <cell r="C90" t="str">
            <v>TUTUP GOT</v>
          </cell>
        </row>
        <row r="91">
          <cell r="B91" t="str">
            <v>K-72734</v>
          </cell>
          <cell r="C91" t="str">
            <v>LIST U 12.7 MM</v>
          </cell>
        </row>
        <row r="92">
          <cell r="B92" t="str">
            <v>9K-86003</v>
          </cell>
          <cell r="C92" t="str">
            <v>OPEN BACK 4 INCH WITH SCREW (SF100)</v>
          </cell>
        </row>
        <row r="93">
          <cell r="B93" t="str">
            <v>9K-86072</v>
          </cell>
          <cell r="C93" t="str">
            <v>TIANG/AMBANG JENDELA 4 INCH (SF100)</v>
          </cell>
        </row>
        <row r="94">
          <cell r="B94" t="str">
            <v>9K-86073</v>
          </cell>
          <cell r="C94" t="str">
            <v>TUTUP + TATAPAN JENDELA 4 INCH (SF100)</v>
          </cell>
        </row>
        <row r="95">
          <cell r="B95" t="str">
            <v>9K-93034</v>
          </cell>
          <cell r="C95" t="str">
            <v>FRAME CASEMENT JENDELA ALUMCO 44 mm</v>
          </cell>
        </row>
        <row r="96">
          <cell r="B96" t="str">
            <v>K-75696</v>
          </cell>
          <cell r="C96" t="str">
            <v>BEAD CASEMENT</v>
          </cell>
        </row>
        <row r="97">
          <cell r="B97" t="str">
            <v>K-76867</v>
          </cell>
          <cell r="C97" t="str">
            <v>LOUVRE JENDELA 4 INCH</v>
          </cell>
        </row>
        <row r="98">
          <cell r="B98" t="str">
            <v>9K-95734</v>
          </cell>
          <cell r="C98" t="str">
            <v>Louvre LONJONG 15x75</v>
          </cell>
        </row>
        <row r="99">
          <cell r="B99" t="str">
            <v>K-72735</v>
          </cell>
          <cell r="C99" t="str">
            <v>U 12.7x25.4</v>
          </cell>
        </row>
        <row r="100">
          <cell r="B100" t="str">
            <v>9K-86021</v>
          </cell>
          <cell r="C100" t="str">
            <v>KACA MATI 3 INCH (SF70) with Screw</v>
          </cell>
        </row>
        <row r="101">
          <cell r="B101" t="str">
            <v>K-85748</v>
          </cell>
          <cell r="C101" t="str">
            <v>Tiang kait + Karet</v>
          </cell>
        </row>
        <row r="102">
          <cell r="B102" t="str">
            <v>9K-99335</v>
          </cell>
          <cell r="C102" t="str">
            <v>HOLLOW 30X30</v>
          </cell>
        </row>
        <row r="103">
          <cell r="B103" t="str">
            <v>K-76851</v>
          </cell>
          <cell r="C103" t="str">
            <v>HOLLOW 40X40</v>
          </cell>
        </row>
        <row r="104">
          <cell r="B104" t="str">
            <v>9K-86006</v>
          </cell>
          <cell r="C104" t="str">
            <v>AMBANG JIP 4 INCH(SF100) NON SCREW</v>
          </cell>
        </row>
        <row r="105">
          <cell r="B105" t="str">
            <v>K-98609</v>
          </cell>
          <cell r="C105" t="str">
            <v>HOLLOW 50X50</v>
          </cell>
        </row>
        <row r="106">
          <cell r="B106" t="str">
            <v>K-75681</v>
          </cell>
          <cell r="C106" t="str">
            <v>RILL KUSEN SLIDING BAWAH SF</v>
          </cell>
        </row>
        <row r="107">
          <cell r="B107" t="str">
            <v>K-75680</v>
          </cell>
          <cell r="C107" t="str">
            <v>RILL KUSEN SLIDING ATAS SF</v>
          </cell>
        </row>
        <row r="108">
          <cell r="B108" t="str">
            <v>K-75682</v>
          </cell>
          <cell r="C108" t="str">
            <v>RILL KUSEN SLIDING SAMPING SF</v>
          </cell>
        </row>
        <row r="109">
          <cell r="B109" t="str">
            <v>K-75687</v>
          </cell>
          <cell r="C109" t="str">
            <v>DAUN SLIDING ATAS SF</v>
          </cell>
        </row>
        <row r="110">
          <cell r="B110" t="str">
            <v>K-75688</v>
          </cell>
          <cell r="C110" t="str">
            <v>DAUN SLIDING BAWAH SF</v>
          </cell>
        </row>
        <row r="111">
          <cell r="B111" t="str">
            <v>K-75689</v>
          </cell>
          <cell r="C111" t="str">
            <v>DAUN SLIDING SAMPING KETEMU KUSEN SF</v>
          </cell>
        </row>
        <row r="112">
          <cell r="B112" t="str">
            <v>K-75690</v>
          </cell>
          <cell r="C112" t="str">
            <v>DAUN SLIDING SAMPING TENGAH SF</v>
          </cell>
        </row>
        <row r="113">
          <cell r="B113" t="str">
            <v>9K-86268</v>
          </cell>
          <cell r="C113" t="str">
            <v>LATTICE DECORATIVE TYPE OVAL (NEXSTA)</v>
          </cell>
        </row>
        <row r="114">
          <cell r="B114" t="str">
            <v>9K-86269</v>
          </cell>
          <cell r="C114" t="str">
            <v>LATTICE TRAPEZOID TYPE (NEXSTA)</v>
          </cell>
        </row>
        <row r="115">
          <cell r="B115" t="str">
            <v>9K-86121</v>
          </cell>
          <cell r="C115" t="str">
            <v>LATTICE ZERO WINDOW</v>
          </cell>
        </row>
        <row r="116">
          <cell r="B116" t="str">
            <v>K-75611</v>
          </cell>
          <cell r="C116" t="str">
            <v>SPANDRELL</v>
          </cell>
        </row>
        <row r="117">
          <cell r="B117" t="str">
            <v>K-78613</v>
          </cell>
          <cell r="C117" t="str">
            <v>TIANG PINTU SF LAMA</v>
          </cell>
        </row>
        <row r="118">
          <cell r="B118" t="str">
            <v>K-78614</v>
          </cell>
          <cell r="C118" t="str">
            <v>TIANG PINTU SF LAMA MOHAIR</v>
          </cell>
        </row>
        <row r="119">
          <cell r="B119" t="str">
            <v>K-78615</v>
          </cell>
          <cell r="C119" t="str">
            <v>AMBANG PINTU BAWAH SF LAMA</v>
          </cell>
        </row>
        <row r="120">
          <cell r="B120" t="str">
            <v>K-78616</v>
          </cell>
          <cell r="C120" t="str">
            <v>AMBANG PINTU ATAS SF LAMA</v>
          </cell>
        </row>
        <row r="121">
          <cell r="B121" t="str">
            <v>K-78617</v>
          </cell>
          <cell r="C121" t="str">
            <v>CEKLOKAN AMBANG PINTU SF LAMA</v>
          </cell>
        </row>
        <row r="122">
          <cell r="B122" t="str">
            <v>9K-86010</v>
          </cell>
          <cell r="C122" t="str">
            <v>TATAPAN KURSI PINTU 3"</v>
          </cell>
        </row>
        <row r="123">
          <cell r="B123" t="str">
            <v>9K-88362</v>
          </cell>
          <cell r="C123" t="str">
            <v>OPEN BACK TANDUK U/ PINTU SF100</v>
          </cell>
        </row>
        <row r="124">
          <cell r="B124" t="str">
            <v>K-76814</v>
          </cell>
          <cell r="C124" t="str">
            <v>TIANG MOHAIR PINTU LAMA</v>
          </cell>
        </row>
        <row r="125">
          <cell r="B125" t="str">
            <v>K-76813</v>
          </cell>
          <cell r="C125" t="str">
            <v>TIANG PINTU LAMA POLOS</v>
          </cell>
        </row>
        <row r="126">
          <cell r="B126" t="str">
            <v>K-76816</v>
          </cell>
          <cell r="C126" t="str">
            <v>AMBANG ATAS PINTU LAMA</v>
          </cell>
        </row>
        <row r="127">
          <cell r="B127" t="str">
            <v>K-76817</v>
          </cell>
          <cell r="C127" t="str">
            <v>CEKLOKAN AMBANG PINTU LAMA</v>
          </cell>
        </row>
        <row r="128">
          <cell r="B128" t="str">
            <v>K-76815</v>
          </cell>
          <cell r="C128" t="str">
            <v>AMBANG BAWAH PINTU LAMA</v>
          </cell>
        </row>
        <row r="129">
          <cell r="B129" t="str">
            <v>K-75671</v>
          </cell>
          <cell r="C129" t="str">
            <v>U LOUVRE</v>
          </cell>
        </row>
        <row r="130">
          <cell r="B130" t="str">
            <v>9K-86014</v>
          </cell>
          <cell r="C130" t="str">
            <v>DOORJAMB SF100</v>
          </cell>
        </row>
        <row r="131">
          <cell r="B131" t="str">
            <v>9K-86004</v>
          </cell>
          <cell r="C131" t="str">
            <v>OPEN BACK 4 INCH WITHOUT SCREW (SF100)</v>
          </cell>
        </row>
        <row r="132">
          <cell r="B132" t="str">
            <v>2K-466B</v>
          </cell>
          <cell r="C132" t="str">
            <v>LIST U 13X35</v>
          </cell>
        </row>
        <row r="133">
          <cell r="B133" t="str">
            <v>K-254</v>
          </cell>
          <cell r="C133" t="str">
            <v>LOUVRE 34X62</v>
          </cell>
        </row>
        <row r="134">
          <cell r="B134" t="str">
            <v>9K-90452</v>
          </cell>
          <cell r="C134" t="str">
            <v>HOLLOW 20X25</v>
          </cell>
        </row>
        <row r="135">
          <cell r="B135" t="str">
            <v>K-98607</v>
          </cell>
          <cell r="C135" t="str">
            <v>HOLLOW 20X40</v>
          </cell>
        </row>
        <row r="136">
          <cell r="B136" t="str">
            <v>K-72729</v>
          </cell>
          <cell r="C136" t="str">
            <v>HOLLOW 1" X 1.5"</v>
          </cell>
        </row>
        <row r="137">
          <cell r="B137" t="str">
            <v>9K-86016</v>
          </cell>
          <cell r="C137" t="str">
            <v>AMBANG KUSEN SEGITIGA 4"</v>
          </cell>
        </row>
        <row r="138">
          <cell r="B138" t="str">
            <v>K-72727</v>
          </cell>
          <cell r="C138" t="str">
            <v>HOLLOW 1" X 0,5"</v>
          </cell>
        </row>
        <row r="139">
          <cell r="B139" t="str">
            <v>9K-99742</v>
          </cell>
          <cell r="C139" t="str">
            <v>TIANG ENGSEL PINFU SF LAMA</v>
          </cell>
        </row>
        <row r="140">
          <cell r="B140" t="str">
            <v>9K-86012</v>
          </cell>
          <cell r="C140" t="str">
            <v>TIANG PERTIGAAN 4 INCH (SF100)</v>
          </cell>
        </row>
        <row r="141">
          <cell r="B141" t="str">
            <v>K-98618</v>
          </cell>
          <cell r="C141" t="str">
            <v>HOLLOW 100X50</v>
          </cell>
        </row>
        <row r="142">
          <cell r="B142" t="str">
            <v>9K-93023</v>
          </cell>
          <cell r="C142" t="str">
            <v>LATTICE ORNAMEN TENGAH</v>
          </cell>
        </row>
        <row r="143">
          <cell r="B143" t="str">
            <v>9K-93022</v>
          </cell>
          <cell r="C143" t="str">
            <v>LATTICE ORNAMEN TEPI TEMPEL JENDELA</v>
          </cell>
        </row>
        <row r="144">
          <cell r="B144" t="str">
            <v>9K-87255</v>
          </cell>
          <cell r="C144" t="str">
            <v>Sakura 3" Tebal 1,2mm Screw</v>
          </cell>
        </row>
        <row r="145">
          <cell r="B145" t="str">
            <v>9K-87256</v>
          </cell>
          <cell r="C145" t="str">
            <v>Tutup Sakura 3" Tebal 1,2mm</v>
          </cell>
        </row>
        <row r="146">
          <cell r="B146" t="str">
            <v>9K-87250</v>
          </cell>
          <cell r="C146" t="str">
            <v>Alternative Code 9K-86042</v>
          </cell>
        </row>
        <row r="147">
          <cell r="B147" t="str">
            <v>9K-87249</v>
          </cell>
          <cell r="C147" t="str">
            <v>Alternative Code 9K-86041</v>
          </cell>
        </row>
        <row r="148">
          <cell r="B148" t="str">
            <v>9K-87221</v>
          </cell>
          <cell r="C148" t="str">
            <v>Alternative Code 9K-86001</v>
          </cell>
        </row>
        <row r="149">
          <cell r="B149" t="str">
            <v>9K-86043</v>
          </cell>
          <cell r="C149" t="str">
            <v>OPEN BACK 3 INCH WITH SCREW T-1,2mm</v>
          </cell>
        </row>
        <row r="150">
          <cell r="B150" t="str">
            <v>K-252A</v>
          </cell>
          <cell r="C150" t="str">
            <v>List U 61mm</v>
          </cell>
        </row>
        <row r="151">
          <cell r="B151" t="str">
            <v>K-98953</v>
          </cell>
          <cell r="C151" t="str">
            <v>Louvre Jendela 3"</v>
          </cell>
        </row>
        <row r="156">
          <cell r="B156" t="str">
            <v>K-70736</v>
          </cell>
          <cell r="C156" t="str">
            <v>MULLION CW YCR 100X50</v>
          </cell>
        </row>
        <row r="157">
          <cell r="B157" t="str">
            <v>K-70737</v>
          </cell>
          <cell r="C157" t="str">
            <v>BEAD MULLION CW YCR</v>
          </cell>
        </row>
        <row r="158">
          <cell r="B158" t="str">
            <v>K-70706</v>
          </cell>
          <cell r="C158" t="str">
            <v>Transome CW YCR</v>
          </cell>
        </row>
        <row r="159">
          <cell r="B159" t="str">
            <v>K-70734</v>
          </cell>
          <cell r="C159" t="str">
            <v>FRAME CASEMENT CW H</v>
          </cell>
        </row>
        <row r="160">
          <cell r="B160" t="str">
            <v>K-70738</v>
          </cell>
          <cell r="C160" t="str">
            <v>FRAME CASEMENT CW V</v>
          </cell>
        </row>
        <row r="161">
          <cell r="B161" t="str">
            <v>K-70710</v>
          </cell>
          <cell r="C161" t="str">
            <v>CASEMENT CW</v>
          </cell>
        </row>
        <row r="162">
          <cell r="B162" t="str">
            <v>K-70735</v>
          </cell>
          <cell r="C162" t="str">
            <v>BEAD CASEMENT CW</v>
          </cell>
        </row>
        <row r="174">
          <cell r="B174" t="str">
            <v>9K-86107</v>
          </cell>
          <cell r="C174" t="str">
            <v>KUSEN PINTU ZERO WINDOW SKRP</v>
          </cell>
        </row>
        <row r="175">
          <cell r="B175" t="str">
            <v>9K-86121</v>
          </cell>
          <cell r="C175" t="str">
            <v>LATTICE ZERO WINDOW</v>
          </cell>
        </row>
        <row r="176">
          <cell r="B176" t="str">
            <v>9K-86101</v>
          </cell>
          <cell r="C176" t="str">
            <v>Tiang Kusen Jendela With Screw</v>
          </cell>
        </row>
        <row r="182">
          <cell r="B182" t="str">
            <v>Profile H</v>
          </cell>
          <cell r="C182" t="str">
            <v>Rel Sliding Etalase Profile H</v>
          </cell>
        </row>
        <row r="183">
          <cell r="B183" t="str">
            <v>Profile M</v>
          </cell>
          <cell r="C183" t="str">
            <v>Rel Sliding Etalase Atas Profile M</v>
          </cell>
        </row>
        <row r="184">
          <cell r="B184" t="str">
            <v>Profile U</v>
          </cell>
          <cell r="C184" t="str">
            <v>Rel SLiding Etalase Bawah Profile U</v>
          </cell>
        </row>
      </sheetData>
      <sheetData sheetId="1" refreshError="1"/>
      <sheetData sheetId="2" refreshError="1">
        <row r="2">
          <cell r="B2" t="str">
            <v>ASESORIS PINTU</v>
          </cell>
          <cell r="C2" t="str">
            <v>Uraian</v>
          </cell>
        </row>
        <row r="3">
          <cell r="B3" t="str">
            <v>ESS EL 4X3X2MM 2BB SSS</v>
          </cell>
          <cell r="C3" t="str">
            <v>HINGE DEKKSON ESS EL 4X3X2MM 2BB SSS</v>
          </cell>
        </row>
        <row r="4">
          <cell r="B4" t="str">
            <v>MTS IL DL84030 SSS</v>
          </cell>
          <cell r="C4" t="str">
            <v>MORTISE LOCK DEKKSON MTS IL DL84030 SSS</v>
          </cell>
        </row>
        <row r="5">
          <cell r="B5" t="str">
            <v>MTS IL DL8485 SSS</v>
          </cell>
          <cell r="C5" t="str">
            <v>MORTISE LOCK DEKKSON MTS IL DL8485 SSS</v>
          </cell>
        </row>
        <row r="6">
          <cell r="B6" t="str">
            <v>CYL DC DL65MM</v>
          </cell>
          <cell r="C6" t="str">
            <v>CYLINDER DEKKSON CYL DC DL65MM</v>
          </cell>
        </row>
        <row r="7">
          <cell r="B7" t="str">
            <v>LHTR 84030 OVAL SSS</v>
          </cell>
          <cell r="C7" t="str">
            <v>HANDLE DEKKSON LHTR 84030 OVAL SSS</v>
          </cell>
        </row>
        <row r="8">
          <cell r="B8" t="str">
            <v>ESCN 84030</v>
          </cell>
          <cell r="C8" t="str">
            <v>ESCUTHEON DEKKSON 84030</v>
          </cell>
        </row>
        <row r="9">
          <cell r="B9" t="str">
            <v>PH DL809 25X325X300 SSS</v>
          </cell>
          <cell r="C9" t="str">
            <v>PULL HANDLE DEKKSON  DL809 25X325X300 SSS</v>
          </cell>
        </row>
        <row r="10">
          <cell r="B10" t="str">
            <v>MTS RL DL84030 SSS</v>
          </cell>
          <cell r="C10" t="str">
            <v>MORTISE ROLL DEKKSON 84030 SSS</v>
          </cell>
        </row>
        <row r="11">
          <cell r="B11" t="str">
            <v>KC 8123</v>
          </cell>
          <cell r="C11" t="str">
            <v>Kunci Swing Dekkson KC 8123</v>
          </cell>
        </row>
        <row r="12">
          <cell r="B12" t="str">
            <v>E-90127</v>
          </cell>
          <cell r="C12" t="str">
            <v>HANDLE CUSTOM E-90127</v>
          </cell>
        </row>
        <row r="13">
          <cell r="B13" t="str">
            <v>PH 0860 350 MM</v>
          </cell>
          <cell r="C13" t="str">
            <v>MACH PH 0860 350 MM</v>
          </cell>
        </row>
        <row r="14">
          <cell r="B14" t="str">
            <v>LHSR 0058 SSS</v>
          </cell>
          <cell r="C14" t="str">
            <v>HANDLE DEKKSON LHSR 0058 SSS</v>
          </cell>
        </row>
        <row r="15">
          <cell r="B15" t="str">
            <v>MTS IL DL8485</v>
          </cell>
          <cell r="C15" t="str">
            <v>MORTISE LOCK DEKKSON MTS IL DL8485</v>
          </cell>
        </row>
        <row r="16">
          <cell r="B16" t="str">
            <v>DS 001 SSS</v>
          </cell>
          <cell r="C16" t="str">
            <v>DOOR STOPPER DEKKSON DS 001 SSS</v>
          </cell>
        </row>
        <row r="17">
          <cell r="B17" t="str">
            <v>DCL 300 NHO</v>
          </cell>
          <cell r="C17" t="str">
            <v>DOOR CLOSER DEKKSON DCL 300 NHO</v>
          </cell>
        </row>
        <row r="18">
          <cell r="B18" t="str">
            <v>TPH 981 450</v>
          </cell>
          <cell r="C18" t="str">
            <v>PULL HANDLE DEKKSON TPH 981 35x450x400 PSS+SSS</v>
          </cell>
        </row>
        <row r="19">
          <cell r="B19" t="str">
            <v>TPH 981 600</v>
          </cell>
          <cell r="C19" t="str">
            <v>PULL HANDLE DEKKSON TPH 981 38x630x600PSS+SSS</v>
          </cell>
        </row>
        <row r="20">
          <cell r="B20" t="str">
            <v>ESCN D01</v>
          </cell>
          <cell r="C20" t="str">
            <v>ESCUTCHEON DEKKSON ESCN D01 SSS</v>
          </cell>
        </row>
        <row r="21">
          <cell r="B21" t="str">
            <v>MTS RL DL8485</v>
          </cell>
          <cell r="C21" t="str">
            <v>MORTISE LOCK DEKKSON MTS RL DL8485 SSS</v>
          </cell>
        </row>
        <row r="22">
          <cell r="B22" t="str">
            <v>CYL DC DL60MM</v>
          </cell>
          <cell r="C22" t="str">
            <v>CYLINDER DEKKSON CYL DC DL60MM</v>
          </cell>
        </row>
        <row r="23">
          <cell r="B23" t="str">
            <v>LHTR 0015 SSS</v>
          </cell>
          <cell r="C23" t="str">
            <v>LEVER HANDLE DEKKSON LHTR 0015 SSS</v>
          </cell>
        </row>
        <row r="24">
          <cell r="B24" t="str">
            <v>ESS EL 3X2.5X2MM 2BB SSS</v>
          </cell>
          <cell r="C24" t="str">
            <v>HINGE DEKKSON ESS EL 3X2.5X2MM 2BB SSS</v>
          </cell>
        </row>
        <row r="25">
          <cell r="B25" t="str">
            <v>FH D800 12X300 SSS</v>
          </cell>
          <cell r="C25" t="str">
            <v>Furniture Handle DKS FH D800 12X300 SSS</v>
          </cell>
        </row>
        <row r="26">
          <cell r="B26" t="str">
            <v>DKS PL 105 CP</v>
          </cell>
          <cell r="C26" t="str">
            <v>Furniture Lock DEKKSON PL 105 CP</v>
          </cell>
        </row>
        <row r="27">
          <cell r="B27" t="str">
            <v>ESCN D13 SSS</v>
          </cell>
          <cell r="C27" t="str">
            <v>ESCUTCHEON DEKKSON ESCN D13 SSS</v>
          </cell>
        </row>
        <row r="28">
          <cell r="B28" t="str">
            <v>PP 012 SSS</v>
          </cell>
          <cell r="C28" t="str">
            <v>HANDLE PULL PLATE PP 012 SSS DEKKSON</v>
          </cell>
        </row>
        <row r="29">
          <cell r="B29" t="str">
            <v>MTS SLD DL 83100 SSS</v>
          </cell>
          <cell r="C29" t="str">
            <v>MORTISE LOCK DEKKSON SLIDING SLD DL 83100</v>
          </cell>
        </row>
        <row r="30">
          <cell r="B30" t="str">
            <v>SR 8901 D3</v>
          </cell>
          <cell r="C30" t="str">
            <v>SLIDING RAIL SR 8901 D3</v>
          </cell>
        </row>
        <row r="31">
          <cell r="B31" t="str">
            <v>FH 84 DKS BD</v>
          </cell>
          <cell r="C31" t="str">
            <v>FLOORHINGE FH 84 BODY ONLY DEKSON</v>
          </cell>
        </row>
        <row r="32">
          <cell r="B32" t="str">
            <v>FH 84 DKS SET</v>
          </cell>
          <cell r="C32" t="str">
            <v>FLOORHINGE FH 84 FULL SET DEKSON</v>
          </cell>
        </row>
        <row r="33">
          <cell r="B33" t="str">
            <v>US 10 PSS DKS</v>
          </cell>
          <cell r="C33" t="str">
            <v>STAINLESS STEEL SUS LOCK 304 DEKKSON FRAME LESS</v>
          </cell>
        </row>
        <row r="34">
          <cell r="B34" t="str">
            <v>PT 10 PSS DKS</v>
          </cell>
          <cell r="C34" t="str">
            <v>STAINLESS STEEL SUS HINGE BAWAH 304 DEKKSON FRAMELESS</v>
          </cell>
        </row>
        <row r="35">
          <cell r="B35" t="str">
            <v>PT 20 PSS DKS</v>
          </cell>
          <cell r="C35" t="str">
            <v>STAINLESS STEEL SUS HINGE ATAS 304 DEKKSON FRAMELESS DOOR</v>
          </cell>
        </row>
        <row r="36">
          <cell r="B36" t="str">
            <v>PT 30 PSS DKS</v>
          </cell>
          <cell r="C36" t="str">
            <v>STAINLESS STEEL SUS HINGE ATAS 304 DEKKSON FRAMELESS KACA MATI</v>
          </cell>
        </row>
        <row r="37">
          <cell r="B37" t="str">
            <v>PT 24 PSS DKS</v>
          </cell>
          <cell r="C37" t="str">
            <v>STAINLESS STEEL SUS HINGE ATAS 304 DEKKSON FRAMELESS STRUCTURE</v>
          </cell>
        </row>
        <row r="38">
          <cell r="B38" t="str">
            <v>PT 41 PSS DKS</v>
          </cell>
          <cell r="C38" t="str">
            <v>STAINLESS STEEL SUS HINGE ATAS 304 DEKKSON FRAMELESS CORNER</v>
          </cell>
        </row>
        <row r="39">
          <cell r="B39" t="str">
            <v>PT 40 PSS DKS</v>
          </cell>
          <cell r="C39" t="str">
            <v>STAINLESS STEEL SUS HINGE ATAS 304 DEKKSON FRAMELESS 2 KACA MATI</v>
          </cell>
        </row>
        <row r="40">
          <cell r="B40" t="str">
            <v>CYL DC DL70MM</v>
          </cell>
          <cell r="C40" t="str">
            <v>CYLINDER DEKKSON CYL DC DL70MM</v>
          </cell>
        </row>
        <row r="41">
          <cell r="B41" t="str">
            <v>KC 8423</v>
          </cell>
          <cell r="C41" t="str">
            <v>Kunci Satu set Dekkson KC 8423</v>
          </cell>
        </row>
        <row r="42">
          <cell r="B42" t="str">
            <v>MTS RL DL84030 SSS</v>
          </cell>
          <cell r="C42" t="str">
            <v>MORTISE ROLL LOCK DEKKSON MTS RL DL84030 SSS</v>
          </cell>
        </row>
        <row r="43">
          <cell r="B43" t="str">
            <v>LHTR 019 DKS BLACK</v>
          </cell>
          <cell r="C43" t="str">
            <v>LEVER HANDLE DEKKSON LHTR 019 BLACK</v>
          </cell>
        </row>
        <row r="44">
          <cell r="B44" t="str">
            <v>ESCN D13 DKS SSS</v>
          </cell>
          <cell r="C44" t="str">
            <v>ESCUTCHEON DEKKSON ESCN D13 SSS</v>
          </cell>
        </row>
        <row r="45">
          <cell r="B45" t="str">
            <v>CYL TC DL60MM DKS</v>
          </cell>
          <cell r="C45" t="str">
            <v>CYLINDER DEKKSON CYL TC DL60MM</v>
          </cell>
        </row>
        <row r="46">
          <cell r="B46" t="str">
            <v>MTS SLD DL8225 DKS SSS</v>
          </cell>
          <cell r="C46" t="str">
            <v>MORTISE SLIDING DEKKSON MTS SLD DL8225 SSS</v>
          </cell>
        </row>
        <row r="47">
          <cell r="B47" t="str">
            <v>PP 013 150 MM DKS SSS</v>
          </cell>
          <cell r="C47" t="str">
            <v>HANDLE PULL PLATE PP 013 SSS 150 MM DEKKSON</v>
          </cell>
        </row>
        <row r="48">
          <cell r="B48" t="str">
            <v>SR 8901 D4</v>
          </cell>
          <cell r="C48" t="str">
            <v>SLIDING RAIL SR 8901 D4 2000MM DEKKSON</v>
          </cell>
        </row>
        <row r="49">
          <cell r="B49" t="str">
            <v>MTS SLD DL84100 DKS SSS</v>
          </cell>
          <cell r="C49" t="str">
            <v>MORTISE SLIDING DEKKSON MTS SLD DL84100 SSS</v>
          </cell>
        </row>
        <row r="50">
          <cell r="B50" t="str">
            <v>PP 004 180 MM DKS SSS</v>
          </cell>
          <cell r="C50" t="str">
            <v>HANDLE PULL PLATE PP 0004 SSS 180 MM DEKKSON</v>
          </cell>
        </row>
        <row r="51">
          <cell r="B51" t="str">
            <v>ESCN 84030 OVAL</v>
          </cell>
          <cell r="C51" t="str">
            <v>ESCUTHEON DEKKSON 84030 OVAL</v>
          </cell>
        </row>
        <row r="52">
          <cell r="B52" t="str">
            <v>LHTR 8485 OVAL SSS</v>
          </cell>
          <cell r="C52" t="str">
            <v>LEVER HANDLE DEKKSON LHTR 8485</v>
          </cell>
        </row>
        <row r="53">
          <cell r="B53" t="str">
            <v>SCR 001 SMALL CP</v>
          </cell>
          <cell r="C53" t="str">
            <v>RODA SLIDING SHOWCASE SMALL SCR 001</v>
          </cell>
        </row>
        <row r="54">
          <cell r="B54" t="str">
            <v>KG 001 CP</v>
          </cell>
          <cell r="C54" t="str">
            <v>KUNCI SLIDING SHOWCASE ETALASE</v>
          </cell>
        </row>
        <row r="55">
          <cell r="B55" t="str">
            <v>LHTR 0820 Oval</v>
          </cell>
          <cell r="C55" t="str">
            <v>LEVER HANDLE DEKKSON LHTR 0820 Oval</v>
          </cell>
        </row>
        <row r="56">
          <cell r="B56" t="str">
            <v>DCL 300 HO</v>
          </cell>
          <cell r="C56" t="str">
            <v>DOOR CLOSER DEKKSON DCL 300 HO</v>
          </cell>
        </row>
        <row r="57">
          <cell r="B57" t="str">
            <v>CYL BK DL 60mm</v>
          </cell>
          <cell r="C57" t="str">
            <v>CYLINDER DEKKSON CYL BK DL60MM</v>
          </cell>
        </row>
        <row r="58">
          <cell r="B58" t="str">
            <v>DP 003</v>
          </cell>
          <cell r="C58" t="str">
            <v>Dust Proof DP 003</v>
          </cell>
        </row>
        <row r="59">
          <cell r="B59" t="str">
            <v>ESS DL 4X3X2MM 2BB SSS</v>
          </cell>
          <cell r="C59" t="str">
            <v>HINGE DEKKSON ESS DL 4X3X2MM 2BB SSS</v>
          </cell>
        </row>
        <row r="60">
          <cell r="B60" t="str">
            <v>FB 508 NA</v>
          </cell>
          <cell r="C60" t="str">
            <v>Flushbolt DKS FB 508 NA</v>
          </cell>
        </row>
        <row r="61">
          <cell r="B61" t="str">
            <v>FB 508 WH</v>
          </cell>
          <cell r="C61" t="str">
            <v>Flushbolt DKS FB 508 WH</v>
          </cell>
        </row>
        <row r="62">
          <cell r="B62" t="str">
            <v>FB 508 BK</v>
          </cell>
          <cell r="C62" t="str">
            <v>Flushbolt DKS FB 508 BK</v>
          </cell>
        </row>
        <row r="63">
          <cell r="B63" t="str">
            <v>Hinge Harmonika</v>
          </cell>
          <cell r="C63" t="str">
            <v>Hinge Harmonika</v>
          </cell>
        </row>
        <row r="64">
          <cell r="B64" t="str">
            <v>PH C801 32x350</v>
          </cell>
          <cell r="C64" t="str">
            <v>Pull Handle Hampton C801 32x350 PSS</v>
          </cell>
        </row>
        <row r="65">
          <cell r="B65" t="str">
            <v>FH D108 12*200mm</v>
          </cell>
          <cell r="C65" t="str">
            <v>Furniture Handle DKS FH D1080 12X200 SSS</v>
          </cell>
        </row>
        <row r="66">
          <cell r="B66" t="str">
            <v>BD / ONS 8811-30 SS LW</v>
          </cell>
          <cell r="C66" t="str">
            <v>MORTISE LOCK ONNASIS 8811-30 SS LW</v>
          </cell>
        </row>
        <row r="67">
          <cell r="B67" t="str">
            <v>CYL 60 mm ONS</v>
          </cell>
          <cell r="C67" t="str">
            <v>CYLINDER ONNASIS 60mm</v>
          </cell>
        </row>
        <row r="68">
          <cell r="B68" t="str">
            <v>HI / ONS 432</v>
          </cell>
          <cell r="C68" t="str">
            <v>HINGE ONASSIS 432 SUS 304</v>
          </cell>
        </row>
        <row r="69">
          <cell r="B69" t="str">
            <v>HANDLE 902 BL ONS</v>
          </cell>
          <cell r="C69" t="str">
            <v>HANDLE ONNASSIS 902 BL</v>
          </cell>
        </row>
        <row r="70">
          <cell r="B70" t="str">
            <v>PH DL 802 32 X 600 X 400</v>
          </cell>
          <cell r="C70" t="str">
            <v>PULL HANDLE 802 DEKSON 32x600x400</v>
          </cell>
        </row>
        <row r="71">
          <cell r="B71" t="str">
            <v>PH D855 DKS</v>
          </cell>
          <cell r="C71" t="str">
            <v>PULL HANDLE D855 19X152 DEKSON</v>
          </cell>
        </row>
        <row r="72">
          <cell r="B72" t="str">
            <v>FBP 8"</v>
          </cell>
          <cell r="C72" t="str">
            <v>Flushbolt DKS FBP 8"</v>
          </cell>
        </row>
        <row r="73">
          <cell r="B73" t="str">
            <v>SH 5301 (GW)</v>
          </cell>
          <cell r="C73" t="str">
            <v>HINGE GLASS TO WALL FIXED HINGE</v>
          </cell>
        </row>
        <row r="74">
          <cell r="B74" t="str">
            <v>PH DL 814 25x150x450</v>
          </cell>
          <cell r="C74" t="str">
            <v>PULL HANDLE 814 DL DEKSON 25x150x450</v>
          </cell>
        </row>
        <row r="75">
          <cell r="B75" t="str">
            <v>ESS EL 4X3X3MM 2BB SSS</v>
          </cell>
          <cell r="C75" t="str">
            <v>HINGE DEKKSON ESS EL 4X3X3MM 2BB SSS</v>
          </cell>
        </row>
        <row r="76">
          <cell r="B76" t="str">
            <v>TR 9129</v>
          </cell>
          <cell r="C76" t="str">
            <v>REL ATAS 2,9 M DEKKSON</v>
          </cell>
        </row>
        <row r="77">
          <cell r="B77" t="str">
            <v>TR 9123</v>
          </cell>
          <cell r="C77" t="str">
            <v>REL ATAS 2,3 M DEKKSON</v>
          </cell>
        </row>
        <row r="78">
          <cell r="B78" t="str">
            <v>TR 9230</v>
          </cell>
          <cell r="C78" t="str">
            <v>REL BAWAH 3,0 M DEKKSON</v>
          </cell>
        </row>
        <row r="79">
          <cell r="B79" t="str">
            <v>TR 9224</v>
          </cell>
          <cell r="C79" t="str">
            <v>REL BAWAH 2,4 M DEKKSON</v>
          </cell>
        </row>
        <row r="80">
          <cell r="B80" t="str">
            <v>WH 7174-RD4</v>
          </cell>
          <cell r="C80" t="str">
            <v>RODA ATAS PINTU SLIDING DEKKSON</v>
          </cell>
        </row>
        <row r="81">
          <cell r="B81" t="str">
            <v>WH 7286</v>
          </cell>
          <cell r="C81" t="str">
            <v>RODA BAWAH PINTU SLIDING DEKKSON</v>
          </cell>
        </row>
        <row r="82">
          <cell r="B82" t="str">
            <v>WH 7186</v>
          </cell>
          <cell r="C82" t="str">
            <v>RODA SAMPING PINTU SLIDING DEKKSON</v>
          </cell>
        </row>
        <row r="83">
          <cell r="B83" t="str">
            <v>BR 9185</v>
          </cell>
          <cell r="C83" t="str">
            <v>BRAKET GANTUNG</v>
          </cell>
        </row>
        <row r="84">
          <cell r="B84" t="str">
            <v>PH DL 802 38 X 1200 X 800</v>
          </cell>
          <cell r="C84" t="str">
            <v>PULL HANDLE 802 DEKSON 38x1200x800</v>
          </cell>
        </row>
        <row r="85">
          <cell r="B85" t="str">
            <v>KC 909</v>
          </cell>
          <cell r="C85" t="str">
            <v>Lever Handle + Lockset KC 909</v>
          </cell>
        </row>
        <row r="86">
          <cell r="B86" t="str">
            <v>CY/ONS 60mm TT-ET</v>
          </cell>
          <cell r="C86" t="str">
            <v>CYLINDER ONASSIS 60mm TT-ET</v>
          </cell>
        </row>
        <row r="87">
          <cell r="B87" t="str">
            <v>LHD/ONS 201 ALU</v>
          </cell>
          <cell r="C87" t="str">
            <v>Lever Handle Onassis 201</v>
          </cell>
        </row>
        <row r="88">
          <cell r="B88" t="str">
            <v>HANDLE 901 BL ONS</v>
          </cell>
          <cell r="C88" t="str">
            <v>HANDLE ONNASSIS 901 BL</v>
          </cell>
        </row>
        <row r="89">
          <cell r="B89" t="str">
            <v>LHD/ONS 203 ALU</v>
          </cell>
          <cell r="C89" t="str">
            <v>Lever Handle Onassis 203</v>
          </cell>
        </row>
        <row r="90">
          <cell r="B90" t="str">
            <v>PH DL 801 32 X 600 X 400</v>
          </cell>
          <cell r="C90" t="str">
            <v>PULL HANDLE 801 DEKSON 32x600x400</v>
          </cell>
        </row>
        <row r="91">
          <cell r="B91" t="str">
            <v>PH DL 801 32 X 300</v>
          </cell>
          <cell r="C91" t="str">
            <v>PULL HANDLE 801 DEKSON 32x300</v>
          </cell>
        </row>
        <row r="92">
          <cell r="B92" t="str">
            <v>PH / ONS 633 32 X 1200</v>
          </cell>
          <cell r="C92" t="str">
            <v>PULL HANDLE 633 ONASSIS 32x1200</v>
          </cell>
        </row>
        <row r="93">
          <cell r="B93" t="str">
            <v>DEKKSON 5,8m NA</v>
          </cell>
          <cell r="C93" t="str">
            <v>Rel Atas Pintu Lipat 5800 mm Dekkson</v>
          </cell>
        </row>
        <row r="94">
          <cell r="B94" t="str">
            <v>PV 861020 SSS</v>
          </cell>
          <cell r="C94" t="str">
            <v>Top Pivot Engsel Atas Tepi Sudut Dekkson</v>
          </cell>
        </row>
        <row r="95">
          <cell r="B95" t="str">
            <v>NH 86102 SSS</v>
          </cell>
          <cell r="C95" t="str">
            <v>Normal Top Hinge Engsel Atas Tanpa Roda Dekkson</v>
          </cell>
        </row>
        <row r="96">
          <cell r="B96" t="str">
            <v>RH 86102 SSS</v>
          </cell>
          <cell r="C96" t="str">
            <v>Hinge Top Roller Roda Tengah Atas Dekkson</v>
          </cell>
        </row>
        <row r="97">
          <cell r="B97" t="str">
            <v>RH 86101 SSS</v>
          </cell>
          <cell r="C97" t="str">
            <v>Top Corner Hinge Engsel Sudut Atas</v>
          </cell>
        </row>
        <row r="98">
          <cell r="B98" t="str">
            <v>PV 861010 SSS</v>
          </cell>
          <cell r="C98" t="str">
            <v>Bottom Pivot Bawah Lantai Dekkson</v>
          </cell>
        </row>
        <row r="99">
          <cell r="B99" t="str">
            <v>LH 861030 SSS</v>
          </cell>
          <cell r="C99" t="str">
            <v>Engsel Grendel Slot Bawah Dekkson</v>
          </cell>
        </row>
        <row r="100">
          <cell r="B100" t="str">
            <v>GH 861040 SSS</v>
          </cell>
          <cell r="C100" t="str">
            <v>Engsel Lantai Bawah Dekkson</v>
          </cell>
        </row>
        <row r="101">
          <cell r="B101" t="str">
            <v>LH 86101 SSS</v>
          </cell>
          <cell r="C101" t="str">
            <v>Grendel Slot Bawah Dekkson</v>
          </cell>
        </row>
        <row r="102">
          <cell r="B102" t="str">
            <v>U Folding 19,5x19,5x1,8x4,5m Dekson</v>
          </cell>
          <cell r="C102" t="str">
            <v>U CHANNEL FOLDING GLASS DKS 19.5X19.5X1.8X4.5M NA</v>
          </cell>
        </row>
        <row r="103">
          <cell r="B103" t="str">
            <v>DK 82801 CP</v>
          </cell>
          <cell r="C103" t="str">
            <v>Handle Pintu Kaca Brass Kuningan Dekkson</v>
          </cell>
        </row>
        <row r="104">
          <cell r="B104" t="str">
            <v>GT/ONS 12"</v>
          </cell>
          <cell r="C104" t="str">
            <v>Grendel Tanam Onasis 12"</v>
          </cell>
        </row>
        <row r="105">
          <cell r="B105" t="str">
            <v>PH DL801 32x400</v>
          </cell>
          <cell r="C105" t="str">
            <v>PULL HANDLE 801 DEKSON 32x400</v>
          </cell>
        </row>
        <row r="106">
          <cell r="B106" t="str">
            <v>DKS PL 103 CP</v>
          </cell>
          <cell r="C106" t="str">
            <v>Furniture Lock DEKKSON PL 103 CP</v>
          </cell>
        </row>
        <row r="107">
          <cell r="B107" t="str">
            <v>CYL DC 62</v>
          </cell>
          <cell r="C107" t="str">
            <v>Cylinder Floor Hinge</v>
          </cell>
        </row>
        <row r="108">
          <cell r="B108" t="str">
            <v>BTS 84 BD Dorma</v>
          </cell>
          <cell r="C108" t="str">
            <v>Floor Hinge BTS 84 Body Only Ex.Dorma</v>
          </cell>
        </row>
        <row r="109">
          <cell r="B109" t="str">
            <v>PT 10 Dorma</v>
          </cell>
          <cell r="C109" t="str">
            <v>Part Floorhinge Dorma (Hinge Bawah)</v>
          </cell>
        </row>
        <row r="110">
          <cell r="B110" t="str">
            <v>PT 20 Dorma</v>
          </cell>
          <cell r="C110" t="str">
            <v>Part Floorhinge Dorma (Hinge Atas)</v>
          </cell>
        </row>
        <row r="111">
          <cell r="B111" t="str">
            <v>PT 24 Dorma</v>
          </cell>
          <cell r="C111" t="str">
            <v>Part Floorhinge Dorma (Hinge Atas) Tembok</v>
          </cell>
        </row>
        <row r="112">
          <cell r="B112" t="str">
            <v>US 10 + Cylinder Dorma</v>
          </cell>
          <cell r="C112" t="str">
            <v>Part Floorhinge Dorma (Lock)</v>
          </cell>
        </row>
        <row r="113">
          <cell r="B113" t="str">
            <v>PH DL 802 32X800X600</v>
          </cell>
          <cell r="C113" t="str">
            <v>PULL HANDLE 802 DEKSON 32X800X600</v>
          </cell>
        </row>
        <row r="114">
          <cell r="B114" t="str">
            <v>PH DL 1844 30X15X500 PSS+SSS</v>
          </cell>
          <cell r="C114" t="str">
            <v>PULL HANDLE 1844 DEKSON 30X15X500 PSS+SSS</v>
          </cell>
        </row>
        <row r="115">
          <cell r="B115" t="str">
            <v>GC U820 AL CP DKS</v>
          </cell>
          <cell r="C115" t="str">
            <v>Cepitan U 820 AL CP DKS</v>
          </cell>
        </row>
        <row r="116">
          <cell r="B116" t="str">
            <v>ESS DL 4X3X3MM 2BB SSS</v>
          </cell>
          <cell r="C116" t="str">
            <v>HINGE DEKKSON ESS DL 4X3X3MM 2BB SSS</v>
          </cell>
        </row>
        <row r="117">
          <cell r="B117" t="str">
            <v>PH DKS SQ DL 809 15X30X615X600</v>
          </cell>
          <cell r="C117" t="str">
            <v>PULL HANDLE DEKKSON SQUARE  DL809 15X30X615X600</v>
          </cell>
        </row>
        <row r="118">
          <cell r="B118" t="str">
            <v>DS 886 SN</v>
          </cell>
          <cell r="C118" t="str">
            <v>DOOR STOPPER DEKKSON DS 886 SN</v>
          </cell>
        </row>
        <row r="119">
          <cell r="B119" t="str">
            <v>LHTR 0039 OVAL Black Matt</v>
          </cell>
          <cell r="C119" t="str">
            <v>LEVER HANDLE DEKKSON LHTR 0039 Oval Black Matt</v>
          </cell>
        </row>
        <row r="125">
          <cell r="B125" t="str">
            <v>ASESORIS JENDELA</v>
          </cell>
        </row>
        <row r="126">
          <cell r="B126" t="str">
            <v>FS S/S 16"</v>
          </cell>
          <cell r="C126" t="str">
            <v>Friction Stay DKS FS S/S 16"</v>
          </cell>
        </row>
        <row r="127">
          <cell r="B127" t="str">
            <v>FS S/S 12"</v>
          </cell>
          <cell r="C127" t="str">
            <v>Friction Stay DKS FS S/S 12"</v>
          </cell>
        </row>
        <row r="128">
          <cell r="B128" t="str">
            <v>FS HD S250 16"</v>
          </cell>
          <cell r="C128" t="str">
            <v>FS HD S250 16" DEKKSON FRICTION STAY</v>
          </cell>
        </row>
        <row r="129">
          <cell r="B129" t="str">
            <v>FS HD S250 12"</v>
          </cell>
          <cell r="C129" t="str">
            <v>FS HD S250 12" DEKKSON FRICTION STAY</v>
          </cell>
        </row>
        <row r="130">
          <cell r="B130" t="str">
            <v>CH 420 R/H</v>
          </cell>
          <cell r="C130" t="str">
            <v>CASEMENT HDL DEKKSON CH 420 R/H</v>
          </cell>
        </row>
        <row r="131">
          <cell r="B131" t="str">
            <v>CH 420 L/H</v>
          </cell>
          <cell r="C131" t="str">
            <v>CASEMENT HDL DEKKSON CH 420 L/H</v>
          </cell>
        </row>
        <row r="132">
          <cell r="B132" t="str">
            <v>SCX 500</v>
          </cell>
          <cell r="C132" t="str">
            <v>SPARTAN KINLONG SCX 500</v>
          </cell>
        </row>
        <row r="133">
          <cell r="B133" t="str">
            <v>ESPL HDL 222 (200CM)</v>
          </cell>
          <cell r="C133" t="str">
            <v>HANDLE  MULTI POINT LOOCK ONASSIS</v>
          </cell>
        </row>
        <row r="134">
          <cell r="B134" t="str">
            <v>ESPL HDL 222 (160CM)</v>
          </cell>
          <cell r="C134" t="str">
            <v>HANDLE  MULTI POINT LOOCK ONASSIS</v>
          </cell>
        </row>
        <row r="135">
          <cell r="B135" t="str">
            <v>ESPL HDL 222 (100CM)</v>
          </cell>
          <cell r="C135" t="str">
            <v>HANDLE  MULTI POINT LOOCK ONASSIS</v>
          </cell>
        </row>
        <row r="136">
          <cell r="B136" t="str">
            <v>LEP-ONS ESPL (L) ONASSIS PART 01 ESPAGNOLETTE</v>
          </cell>
          <cell r="C136" t="str">
            <v>LEP-ONS ESPL (L) ONASSIS PART 01 ESPAGNOLETTE</v>
          </cell>
        </row>
        <row r="137">
          <cell r="B137" t="str">
            <v>HI 808 R</v>
          </cell>
          <cell r="C137" t="str">
            <v>ENGSEL ONASSIS HI 808 R</v>
          </cell>
        </row>
        <row r="138">
          <cell r="B138" t="str">
            <v>HI 808 L</v>
          </cell>
          <cell r="C138" t="str">
            <v>ENGSEL ONASSIS HI 808 L</v>
          </cell>
        </row>
        <row r="139">
          <cell r="B139" t="str">
            <v>AMSTAY ONASSIS 12"</v>
          </cell>
          <cell r="C139" t="str">
            <v>AMSTAY ONASSIS 12"</v>
          </cell>
        </row>
        <row r="140">
          <cell r="B140" t="str">
            <v>FS S/S 8"</v>
          </cell>
          <cell r="C140" t="str">
            <v>Friction Stay DKS FS S/S 8"</v>
          </cell>
        </row>
        <row r="141">
          <cell r="B141" t="str">
            <v>FS S/S 10"</v>
          </cell>
          <cell r="C141" t="str">
            <v>Friction Stay DKS FS S/S 10"</v>
          </cell>
        </row>
        <row r="142">
          <cell r="B142" t="str">
            <v>FS S/S 14"</v>
          </cell>
          <cell r="C142" t="str">
            <v>Friction Stay DKS FS S/S 14"</v>
          </cell>
        </row>
        <row r="143">
          <cell r="B143" t="str">
            <v>FS S/S 24"</v>
          </cell>
          <cell r="C143" t="str">
            <v>Friction Stay DKS FS S/S 24"</v>
          </cell>
        </row>
        <row r="144">
          <cell r="B144" t="str">
            <v>FS HD 22"</v>
          </cell>
          <cell r="C144" t="str">
            <v>Friction Stay DKS FS HD 22"</v>
          </cell>
        </row>
        <row r="145">
          <cell r="B145" t="str">
            <v>CH 400 R/H</v>
          </cell>
          <cell r="C145" t="str">
            <v>CASEMENT HDL DEKKSON CH 400 R/H</v>
          </cell>
        </row>
        <row r="146">
          <cell r="B146" t="str">
            <v>CH 400 L/H</v>
          </cell>
          <cell r="C146" t="str">
            <v>CASEMENT HDL DEKKSON CH 400 L/H</v>
          </cell>
        </row>
        <row r="147">
          <cell r="B147" t="str">
            <v>CH 429 L/H</v>
          </cell>
          <cell r="C147" t="str">
            <v>CASEMENT HDL DEKKSON CH 429 L/H</v>
          </cell>
        </row>
        <row r="148">
          <cell r="B148" t="str">
            <v>CH 429 R/H</v>
          </cell>
          <cell r="C148" t="str">
            <v>CASEMENT HDL DEKKSON CH 429 R/H</v>
          </cell>
        </row>
        <row r="149">
          <cell r="B149" t="str">
            <v>CH 425 R/H</v>
          </cell>
          <cell r="C149" t="str">
            <v>CASEMENT HDL DEKKSON CH 425 R/H</v>
          </cell>
        </row>
        <row r="150">
          <cell r="B150" t="str">
            <v>CH 425 L/H</v>
          </cell>
          <cell r="C150" t="str">
            <v>CASEMENT HDL DEKKSON CH 425 L/H</v>
          </cell>
        </row>
        <row r="151">
          <cell r="B151" t="str">
            <v>FS HD 18"</v>
          </cell>
          <cell r="C151" t="str">
            <v>Friction Stay DKS FS HD S250 18"</v>
          </cell>
        </row>
        <row r="152">
          <cell r="B152" t="str">
            <v>EPL AL 874A 1500MM LEFT</v>
          </cell>
          <cell r="C152" t="str">
            <v>HANDLE  MULTI POINT LOOCK DEKSON + PART</v>
          </cell>
        </row>
        <row r="153">
          <cell r="B153" t="str">
            <v>EPL AL 874A 1500MM RIGHT</v>
          </cell>
          <cell r="C153" t="str">
            <v>HANDLE  MULTI POINT LOOCK DEKSON + PART</v>
          </cell>
        </row>
        <row r="154">
          <cell r="B154" t="str">
            <v>FS/ONS CASE HG 16"</v>
          </cell>
          <cell r="C154" t="str">
            <v>Friction Stay Onasis 16"</v>
          </cell>
        </row>
        <row r="155">
          <cell r="B155" t="str">
            <v>DKS CH 429 N-LOCK L/H</v>
          </cell>
          <cell r="C155" t="str">
            <v>Rambuncis Dekkson 429 lock L</v>
          </cell>
        </row>
        <row r="156">
          <cell r="B156" t="str">
            <v>DKS CH 429 N-LOCK R/H</v>
          </cell>
          <cell r="C156" t="str">
            <v>Rambuncis Dekkson 429 lock R</v>
          </cell>
        </row>
        <row r="157">
          <cell r="B157" t="str">
            <v>FS S/S 20"</v>
          </cell>
          <cell r="C157" t="str">
            <v>Friction Stay DKS FS S/S 20"</v>
          </cell>
        </row>
        <row r="158">
          <cell r="B158" t="str">
            <v>FH 211</v>
          </cell>
          <cell r="C158" t="str">
            <v>FLOORHINGE FH 211 FULL SET DEKSON</v>
          </cell>
        </row>
        <row r="159">
          <cell r="B159" t="str">
            <v>PH DKS SQ DL 809 40X20X640X600</v>
          </cell>
          <cell r="C159" t="str">
            <v>PULL HANDLE DEKKSON SQUARE  DL809 40X20X640X600</v>
          </cell>
        </row>
        <row r="160">
          <cell r="B160" t="str">
            <v>R onassis 510 R/H</v>
          </cell>
          <cell r="C160" t="str">
            <v>Rambuncis Onassis 510 Right</v>
          </cell>
        </row>
        <row r="161">
          <cell r="B161" t="str">
            <v>R onassis 510 L/H</v>
          </cell>
          <cell r="C161" t="str">
            <v>Rambuncis Onassis 510 Left</v>
          </cell>
        </row>
        <row r="162">
          <cell r="B162" t="str">
            <v>PH DKS 810 DLX 38 X 1000 X 800</v>
          </cell>
          <cell r="C162" t="str">
            <v>PULL HANDLE DEKSON DELUXE 810</v>
          </cell>
        </row>
        <row r="163">
          <cell r="B163" t="str">
            <v>KS Z08A</v>
          </cell>
          <cell r="C163" t="str">
            <v>KUNCI SLIDING WINDOW DEKKSON KS Z08A</v>
          </cell>
        </row>
        <row r="164">
          <cell r="B164" t="str">
            <v>KS RA06</v>
          </cell>
          <cell r="C164" t="str">
            <v>KUNCI SLIDING WINDOW DEKKSON KS RA06</v>
          </cell>
        </row>
        <row r="165">
          <cell r="B165" t="str">
            <v>FS S/S 28"</v>
          </cell>
          <cell r="C165" t="str">
            <v>Friction Stay DKS FS 28"</v>
          </cell>
        </row>
        <row r="166">
          <cell r="B166" t="str">
            <v>Nako 4" 1264mm (14)</v>
          </cell>
          <cell r="C166" t="str">
            <v>Nako 10 cm 14 blades</v>
          </cell>
        </row>
        <row r="167">
          <cell r="B167" t="str">
            <v>CH 428 R/H</v>
          </cell>
          <cell r="C167" t="str">
            <v>Rambuncis Dekkson 428 R</v>
          </cell>
        </row>
        <row r="168">
          <cell r="B168" t="str">
            <v>CH 428 L/H</v>
          </cell>
          <cell r="C168" t="str">
            <v>Rambuncis Dekkson 428 L</v>
          </cell>
        </row>
        <row r="169">
          <cell r="B169" t="str">
            <v>KACA 4" 908mm (10)</v>
          </cell>
          <cell r="C169" t="str">
            <v>Nako 10 cm 10 blades</v>
          </cell>
        </row>
        <row r="170">
          <cell r="B170" t="str">
            <v>FS HD S250 22"</v>
          </cell>
          <cell r="C170" t="str">
            <v>Friction Stay DKS FS HD 22"</v>
          </cell>
        </row>
        <row r="171">
          <cell r="B171" t="str">
            <v>Nako 4" 15 Blades</v>
          </cell>
          <cell r="C171" t="str">
            <v>15 Blades (Bar 1.353 mm)</v>
          </cell>
        </row>
        <row r="172">
          <cell r="B172" t="str">
            <v>RB / ONS 418 L</v>
          </cell>
          <cell r="C172" t="str">
            <v>RAMBUNCIS 418 Left</v>
          </cell>
        </row>
        <row r="173">
          <cell r="B173" t="str">
            <v>RB / ONS 418 R</v>
          </cell>
          <cell r="C173" t="str">
            <v>RAMBUNCIS 418 Right</v>
          </cell>
        </row>
        <row r="174">
          <cell r="B174" t="str">
            <v>FS HD T250 18"</v>
          </cell>
          <cell r="C174" t="str">
            <v>Friction Stay DKS FS HD 18" T250</v>
          </cell>
        </row>
        <row r="175">
          <cell r="B175" t="str">
            <v>RB/ONS 580 R</v>
          </cell>
          <cell r="C175" t="str">
            <v>RAMBUNCIS 580 Right ONS</v>
          </cell>
        </row>
        <row r="176">
          <cell r="B176" t="str">
            <v>RB/ONS 580 L</v>
          </cell>
          <cell r="C176" t="str">
            <v>RAMBUNCIS 580 Left ONS</v>
          </cell>
        </row>
        <row r="177">
          <cell r="B177" t="str">
            <v>FS/ONS CASE HG 14"</v>
          </cell>
          <cell r="C177" t="str">
            <v>Friction Stay Onasis 14"</v>
          </cell>
        </row>
        <row r="178">
          <cell r="B178" t="str">
            <v>PH DL 802 38 X 1000 PSS</v>
          </cell>
          <cell r="C178" t="str">
            <v>PULL HANDLE 802 DEKSON 38x1000 PSS</v>
          </cell>
        </row>
        <row r="179">
          <cell r="B179" t="str">
            <v>CS BS SS 2,5 M</v>
          </cell>
          <cell r="C179" t="str">
            <v>Clip Seal CS BS SS (10/12mm)</v>
          </cell>
        </row>
        <row r="180">
          <cell r="B180" t="str">
            <v>ES SL 5"</v>
          </cell>
          <cell r="C180" t="str">
            <v>Engsel Lengan</v>
          </cell>
        </row>
        <row r="181">
          <cell r="B181" t="str">
            <v>KCBL 8587 ET SSS (FOR ENTRANCE)</v>
          </cell>
          <cell r="C181" t="str">
            <v>Handle Pintu PVC Kamar mandi</v>
          </cell>
        </row>
        <row r="182">
          <cell r="B182" t="str">
            <v>EPL AL 874A 1000MM LEFT</v>
          </cell>
          <cell r="C182" t="str">
            <v>HANDLE  MULTI POINT LOOCK DEKSON + PART</v>
          </cell>
        </row>
        <row r="183">
          <cell r="B183" t="str">
            <v>EPL AL 874A 1000MM RIGHT</v>
          </cell>
          <cell r="C183" t="str">
            <v>HANDLE  MULTI POINT LOOCK DEKSON + PART</v>
          </cell>
        </row>
        <row r="184">
          <cell r="B184" t="str">
            <v>FS HD T250 10"</v>
          </cell>
          <cell r="C184" t="str">
            <v>Friction Stay DKS FS HD 10" T250</v>
          </cell>
        </row>
        <row r="185">
          <cell r="B185" t="str">
            <v>FS HD T250 12"</v>
          </cell>
          <cell r="C185" t="str">
            <v>Friction Stay DKS FS HD 12" T250</v>
          </cell>
        </row>
        <row r="186">
          <cell r="B186" t="str">
            <v>HDL KINLONG L/H</v>
          </cell>
          <cell r="C186" t="str">
            <v>Handle MultiPoint Lock Kinlong</v>
          </cell>
        </row>
        <row r="187">
          <cell r="B187" t="str">
            <v>HDL KINLONG R/H</v>
          </cell>
          <cell r="C187" t="str">
            <v>Handle MultiPoint Lock Kinlong</v>
          </cell>
        </row>
        <row r="188">
          <cell r="B188" t="str">
            <v>FS HD T250 16"</v>
          </cell>
          <cell r="C188" t="str">
            <v>Friction Stay DKS FS HD 16" T250</v>
          </cell>
        </row>
        <row r="189">
          <cell r="B189" t="str">
            <v>ESCN 855 DKS</v>
          </cell>
          <cell r="C189" t="str">
            <v>ESCUTCHEON DEKKSON ESCN 855</v>
          </cell>
        </row>
        <row r="190">
          <cell r="B190" t="str">
            <v>CH 423 R</v>
          </cell>
          <cell r="C190" t="str">
            <v>RAMBUNCIS 423 Right</v>
          </cell>
        </row>
        <row r="191">
          <cell r="B191" t="str">
            <v>CH 423 L</v>
          </cell>
          <cell r="C191" t="str">
            <v>RAMBUNCIS 423 Left</v>
          </cell>
        </row>
        <row r="192">
          <cell r="B192" t="str">
            <v>9K-11072</v>
          </cell>
          <cell r="C192" t="str">
            <v>Shim Receiver</v>
          </cell>
        </row>
        <row r="193">
          <cell r="B193" t="str">
            <v>FS HD T250 28"</v>
          </cell>
          <cell r="C193" t="str">
            <v>Friction Stay DKS FS HD 28" T250</v>
          </cell>
        </row>
        <row r="194">
          <cell r="B194" t="str">
            <v>PH DKS SQ DL 809 30X15X380X350</v>
          </cell>
          <cell r="C194" t="str">
            <v>PULL HANDLE DEKKSON SQUARE  DL809 30X15X380X350</v>
          </cell>
        </row>
        <row r="195">
          <cell r="B195" t="str">
            <v>ESCN SQ 01</v>
          </cell>
          <cell r="C195" t="str">
            <v>ESCUTCHEON DEKKSON ESCN SQ 01</v>
          </cell>
        </row>
        <row r="196">
          <cell r="B196" t="str">
            <v>LHTR 003 Oval SSS</v>
          </cell>
          <cell r="C196" t="str">
            <v>LEVER HANDLE DEKKSON LHTR 003 Oval SSS</v>
          </cell>
        </row>
        <row r="197">
          <cell r="B197" t="str">
            <v>LHTR 003 Oval SSS</v>
          </cell>
          <cell r="C197" t="str">
            <v>LEVER HANDLE DEKKSON LHTR 003 Oval SSS</v>
          </cell>
        </row>
        <row r="198">
          <cell r="B198" t="str">
            <v>PART FILITY</v>
          </cell>
          <cell r="C198" t="str">
            <v>CASEMENT HDL DEKKSON CH 429 R/H</v>
          </cell>
        </row>
        <row r="199">
          <cell r="B199" t="str">
            <v>K-30537 (YS)</v>
          </cell>
          <cell r="C199" t="str">
            <v>ROLLER</v>
          </cell>
        </row>
        <row r="200">
          <cell r="B200" t="str">
            <v>9K-30194 (DG)</v>
          </cell>
          <cell r="C200" t="str">
            <v>SPANCER</v>
          </cell>
        </row>
        <row r="201">
          <cell r="B201" t="str">
            <v>9K-30195 (DG)</v>
          </cell>
          <cell r="C201" t="str">
            <v>SPANCER</v>
          </cell>
        </row>
        <row r="202">
          <cell r="B202" t="str">
            <v>9K-30197 (DG)</v>
          </cell>
          <cell r="C202" t="str">
            <v>SPANCER</v>
          </cell>
        </row>
        <row r="203">
          <cell r="B203" t="str">
            <v>9K-30186 (DG)</v>
          </cell>
          <cell r="C203" t="str">
            <v>PULL BLOCK</v>
          </cell>
        </row>
        <row r="204">
          <cell r="B204" t="str">
            <v>9K-30201 (DG)</v>
          </cell>
          <cell r="C204" t="str">
            <v>CAP</v>
          </cell>
        </row>
        <row r="205">
          <cell r="B205" t="str">
            <v>9K-20781 (YK)</v>
          </cell>
          <cell r="C205" t="str">
            <v>SEALER PAD</v>
          </cell>
        </row>
        <row r="206">
          <cell r="B206" t="str">
            <v>2K-7239 (YS)</v>
          </cell>
          <cell r="C206" t="str">
            <v>BACKPLATE Z08A</v>
          </cell>
        </row>
        <row r="207">
          <cell r="B207" t="str">
            <v>2K-25001 (YK)</v>
          </cell>
          <cell r="C207" t="str">
            <v>AT MATERIAL / KARET</v>
          </cell>
        </row>
        <row r="208">
          <cell r="B208" t="str">
            <v>9K-20762 (YK)</v>
          </cell>
          <cell r="C208" t="str">
            <v>AT MATERIAL / KARET</v>
          </cell>
        </row>
        <row r="209">
          <cell r="B209" t="str">
            <v>9K-20682 (YK)</v>
          </cell>
          <cell r="C209" t="str">
            <v>AT MATERIAL / KARET</v>
          </cell>
        </row>
        <row r="210">
          <cell r="B210" t="str">
            <v>9K-20602 BERDIKARI</v>
          </cell>
          <cell r="C210" t="str">
            <v>SETTING BLOCK BERDIKARI</v>
          </cell>
        </row>
        <row r="211">
          <cell r="B211" t="str">
            <v>2K-22277</v>
          </cell>
          <cell r="C211" t="str">
            <v>SHOP GASKET (U/FIX GLASS)</v>
          </cell>
        </row>
        <row r="212">
          <cell r="B212" t="str">
            <v>2K-22280</v>
          </cell>
          <cell r="C212" t="str">
            <v>WEATHER STRIP (U/9K-86105)</v>
          </cell>
        </row>
        <row r="213">
          <cell r="B213" t="str">
            <v>2K-7417</v>
          </cell>
          <cell r="C213" t="str">
            <v>GASKET PINTU (U/6MM)</v>
          </cell>
        </row>
        <row r="214">
          <cell r="B214" t="str">
            <v>K-25042</v>
          </cell>
          <cell r="C214" t="str">
            <v>GASKET (U/6MM)</v>
          </cell>
        </row>
        <row r="215">
          <cell r="B215" t="str">
            <v>9K-20776</v>
          </cell>
          <cell r="C215" t="str">
            <v>SEALER PAD (U/9K-86901)</v>
          </cell>
        </row>
        <row r="216">
          <cell r="B216" t="str">
            <v>9K-20777</v>
          </cell>
          <cell r="C216" t="str">
            <v>SEALER PAD TENGAH</v>
          </cell>
        </row>
        <row r="217">
          <cell r="B217" t="str">
            <v>M4x25</v>
          </cell>
          <cell r="C217" t="str">
            <v>STAINLESS SCREW</v>
          </cell>
        </row>
        <row r="218">
          <cell r="B218" t="str">
            <v>2K-30630</v>
          </cell>
          <cell r="C218" t="str">
            <v>PULLING BLOCK(U/9K-86105)</v>
          </cell>
        </row>
        <row r="219">
          <cell r="B219" t="str">
            <v>9K-11070</v>
          </cell>
          <cell r="C219" t="str">
            <v>BACKPLATE HINGE Dekkson(U/ 9K-8690)</v>
          </cell>
        </row>
        <row r="220">
          <cell r="B220" t="str">
            <v>9K-13470</v>
          </cell>
          <cell r="C220" t="str">
            <v>BUTT HINGE</v>
          </cell>
        </row>
        <row r="221">
          <cell r="B221" t="str">
            <v>3K-14477</v>
          </cell>
          <cell r="C221" t="str">
            <v>BACKPLATE HINGE (POLOS)</v>
          </cell>
        </row>
        <row r="222">
          <cell r="B222" t="str">
            <v>9K-11035</v>
          </cell>
          <cell r="C222" t="str">
            <v>REINFORCEMENT CAP</v>
          </cell>
        </row>
        <row r="223">
          <cell r="B223" t="str">
            <v>9K-30180</v>
          </cell>
          <cell r="C223" t="str">
            <v>CAP (U/PINTU)</v>
          </cell>
        </row>
        <row r="224">
          <cell r="B224" t="str">
            <v>9K-10695</v>
          </cell>
          <cell r="C224" t="str">
            <v>CORNER BLOCK</v>
          </cell>
        </row>
        <row r="225">
          <cell r="B225" t="str">
            <v>2K-35209</v>
          </cell>
          <cell r="C225" t="str">
            <v>HOLDER (U/HI 808)</v>
          </cell>
        </row>
        <row r="226">
          <cell r="B226" t="str">
            <v>9K-20597 BERDIKARI</v>
          </cell>
          <cell r="C226" t="str">
            <v>SHIM RUBBER BERDIKARI (20 mm)</v>
          </cell>
        </row>
        <row r="227">
          <cell r="B227" t="str">
            <v>3K-14477 DKS</v>
          </cell>
          <cell r="C227" t="str">
            <v>BACKPLATE HINGE (DEKKSON)</v>
          </cell>
        </row>
        <row r="228">
          <cell r="B228" t="str">
            <v>9K-30192 (DG)</v>
          </cell>
          <cell r="C228" t="str">
            <v>STOPPER YKK</v>
          </cell>
        </row>
        <row r="229">
          <cell r="B229" t="str">
            <v>K-20514 (YK)</v>
          </cell>
          <cell r="C229" t="str">
            <v>AT MATERIAL / KARET</v>
          </cell>
        </row>
        <row r="230">
          <cell r="B230" t="str">
            <v>C.BLOCK</v>
          </cell>
          <cell r="C230" t="str">
            <v>CORNER BLOCK POTONGAN</v>
          </cell>
        </row>
        <row r="231">
          <cell r="B231" t="str">
            <v>9K-20669</v>
          </cell>
          <cell r="C231" t="str">
            <v>Setting Block</v>
          </cell>
        </row>
        <row r="232">
          <cell r="B232" t="str">
            <v>3K-14477 DKS</v>
          </cell>
          <cell r="C232" t="str">
            <v>BACKPLATE HINGE (DEKKSON)</v>
          </cell>
        </row>
        <row r="233">
          <cell r="B233" t="str">
            <v>KARET</v>
          </cell>
          <cell r="C233" t="str">
            <v>STOPPER YKK</v>
          </cell>
        </row>
        <row r="234">
          <cell r="B234" t="str">
            <v>9K-20523</v>
          </cell>
          <cell r="C234" t="str">
            <v>GASKET IN (3MM)</v>
          </cell>
        </row>
        <row r="235">
          <cell r="B235" t="str">
            <v>9K-20753</v>
          </cell>
          <cell r="C235" t="str">
            <v>GASKET OUT (6MM)</v>
          </cell>
        </row>
        <row r="236">
          <cell r="B236" t="str">
            <v>2K-22464</v>
          </cell>
          <cell r="C236" t="str">
            <v>KARET TATAPAN JENDELA&amp;PINTU FILLITY</v>
          </cell>
        </row>
        <row r="237">
          <cell r="B237" t="str">
            <v>2K-22280</v>
          </cell>
          <cell r="C237" t="str">
            <v>WEATHER STRIP FILLITY</v>
          </cell>
        </row>
        <row r="238">
          <cell r="B238" t="str">
            <v>3-0-045-01-001-01-0012</v>
          </cell>
          <cell r="C238" t="str">
            <v>Karet Berdikari Tatapan Casement Black</v>
          </cell>
        </row>
        <row r="239">
          <cell r="B239" t="str">
            <v>3-0-045-01-001-01-0013</v>
          </cell>
          <cell r="C239" t="str">
            <v>Karet Berdikari Tatapan Casement White</v>
          </cell>
        </row>
        <row r="240">
          <cell r="B240" t="str">
            <v>3-0-045-01-001-33-0014</v>
          </cell>
          <cell r="C240" t="str">
            <v>Karet Berdikari Sponeng YKK White</v>
          </cell>
        </row>
        <row r="241">
          <cell r="B241" t="str">
            <v>3-0-045-01-001-33-0001</v>
          </cell>
          <cell r="C241" t="str">
            <v>Karet Berdikari Lidah CSF White</v>
          </cell>
        </row>
        <row r="242">
          <cell r="B242" t="str">
            <v>3-0-045-01-001-33-0002</v>
          </cell>
          <cell r="C242" t="str">
            <v>Karet Berdikari Lidah CSF Black</v>
          </cell>
        </row>
        <row r="243">
          <cell r="B243" t="str">
            <v>3-0-045-01-001-33-0015</v>
          </cell>
          <cell r="C243" t="str">
            <v>Karet Berdikari Sponeng YKK Black</v>
          </cell>
        </row>
        <row r="244">
          <cell r="B244" t="str">
            <v>9K-20753 Berdikari</v>
          </cell>
          <cell r="C244" t="str">
            <v>Karet Berdikari Kaca Mati SJS 88 Black</v>
          </cell>
        </row>
        <row r="245">
          <cell r="B245" t="str">
            <v>SF70" Sakura Pad Normal</v>
          </cell>
          <cell r="C245" t="str">
            <v>Sealar Pad Sakura 3" Normal</v>
          </cell>
        </row>
        <row r="246">
          <cell r="B246" t="str">
            <v>SF70" Sakura Pad Tengah</v>
          </cell>
          <cell r="C246" t="str">
            <v>Sealar Pad Sakura 3" Tengah</v>
          </cell>
        </row>
        <row r="247">
          <cell r="B247" t="str">
            <v>3-0-045-01-001-33-0002</v>
          </cell>
          <cell r="C247" t="str">
            <v>Karet Berdikari Lidah CSF Black</v>
          </cell>
        </row>
        <row r="248">
          <cell r="B248" t="str">
            <v>3-0-045-01-001-33-0015</v>
          </cell>
          <cell r="C248" t="str">
            <v>Karet Berdikari Sponeng YKK Black</v>
          </cell>
        </row>
        <row r="249">
          <cell r="B249" t="str">
            <v>9K-20753 Berdikari</v>
          </cell>
          <cell r="C249" t="str">
            <v>Karet Berdikari Kaca Mati SJS 88 Black</v>
          </cell>
        </row>
        <row r="250">
          <cell r="B250" t="str">
            <v>Solasi Kertas</v>
          </cell>
          <cell r="C250" t="str">
            <v>Solasi Kertas</v>
          </cell>
        </row>
        <row r="251">
          <cell r="B251" t="str">
            <v>SF70" Sakura Pad Tengah</v>
          </cell>
          <cell r="C251" t="str">
            <v>Sealar Pad Sakura 3" Tengah</v>
          </cell>
        </row>
        <row r="252">
          <cell r="B252" t="str">
            <v>SCREW</v>
          </cell>
          <cell r="C252" t="str">
            <v>Sealar Pad Sakura 4" Normal</v>
          </cell>
        </row>
        <row r="253">
          <cell r="B253" t="str">
            <v>SCREW 6 X 1/2 JP</v>
          </cell>
          <cell r="C253" t="str">
            <v>SCREW CASEMENT</v>
          </cell>
        </row>
        <row r="254">
          <cell r="B254" t="str">
            <v>SCREW 8 X 3/4 JF</v>
          </cell>
          <cell r="C254" t="str">
            <v>SCREW ENGSEL</v>
          </cell>
        </row>
        <row r="255">
          <cell r="B255" t="str">
            <v>SCREW 8 X 3/4 JP</v>
          </cell>
          <cell r="C255" t="str">
            <v>SCREW KUSEN</v>
          </cell>
        </row>
        <row r="256">
          <cell r="B256" t="str">
            <v>SCREW 10 X 1,5 JP</v>
          </cell>
          <cell r="C256" t="str">
            <v>SCREW JOINT PINTU</v>
          </cell>
        </row>
        <row r="257">
          <cell r="B257" t="str">
            <v>SCREW  8X3 JF</v>
          </cell>
          <cell r="C257" t="str">
            <v>SCREW TEMBOK</v>
          </cell>
        </row>
        <row r="258">
          <cell r="B258" t="str">
            <v>BM-4025G</v>
          </cell>
          <cell r="C258" t="str">
            <v>SCREW STAINLESS STEEL SLIDING</v>
          </cell>
        </row>
        <row r="259">
          <cell r="B259" t="str">
            <v>SCREW 8 X 1,5 JP</v>
          </cell>
          <cell r="C259" t="str">
            <v>Screw Louvre</v>
          </cell>
        </row>
        <row r="260">
          <cell r="B260" t="str">
            <v>SCREW 8 X 3/4 JP</v>
          </cell>
          <cell r="C260" t="str">
            <v>SCREW KUSEN</v>
          </cell>
        </row>
        <row r="261">
          <cell r="B261" t="str">
            <v>SCREW 10 X 1,5 JP</v>
          </cell>
          <cell r="C261" t="str">
            <v>SCREW JOINT PINTU</v>
          </cell>
        </row>
        <row r="262">
          <cell r="B262" t="str">
            <v>SCREW  8X3 JF</v>
          </cell>
          <cell r="C262" t="str">
            <v>SCREW TEMBOK</v>
          </cell>
        </row>
        <row r="263">
          <cell r="B263" t="str">
            <v>FISHER</v>
          </cell>
          <cell r="C263" t="str">
            <v>SCREW STAINLESS STEEL SLIDING</v>
          </cell>
        </row>
        <row r="264">
          <cell r="B264" t="str">
            <v>FISHER S6</v>
          </cell>
          <cell r="C264" t="str">
            <v>FISHER S6 SCREW TEMBOK</v>
          </cell>
        </row>
        <row r="265">
          <cell r="B265" t="str">
            <v>List U 3/4</v>
          </cell>
          <cell r="C265" t="str">
            <v>List U Alluminium 3/4</v>
          </cell>
        </row>
        <row r="266">
          <cell r="B266" t="str">
            <v>List U 1/2</v>
          </cell>
          <cell r="C266" t="str">
            <v>List U Alluminium 1/2</v>
          </cell>
        </row>
        <row r="267">
          <cell r="B267" t="str">
            <v>BULU MOHAIR</v>
          </cell>
          <cell r="C267" t="str">
            <v>MOHAIR FLOORHINGE SWING</v>
          </cell>
        </row>
        <row r="268">
          <cell r="B268" t="str">
            <v>9K-30171</v>
          </cell>
          <cell r="C268" t="str">
            <v>TUTUP SCRUP</v>
          </cell>
        </row>
        <row r="269">
          <cell r="B269" t="str">
            <v>SELOTIP A</v>
          </cell>
          <cell r="C269" t="str">
            <v>PENGGANTI SEALER PAD YKK</v>
          </cell>
        </row>
        <row r="270">
          <cell r="B270" t="str">
            <v>List U 3/4</v>
          </cell>
          <cell r="C270" t="str">
            <v>List U Alluminium 3/4</v>
          </cell>
        </row>
        <row r="271">
          <cell r="B271" t="str">
            <v>SR 4"</v>
          </cell>
          <cell r="C271" t="str">
            <v>Shim Receiver SF100</v>
          </cell>
        </row>
        <row r="272">
          <cell r="B272" t="str">
            <v>SR 3"</v>
          </cell>
          <cell r="C272" t="str">
            <v>Shim Receiver SF70</v>
          </cell>
        </row>
        <row r="273">
          <cell r="B273" t="str">
            <v>9K-30171</v>
          </cell>
          <cell r="C273" t="str">
            <v>TUTUP SCREW</v>
          </cell>
        </row>
        <row r="274">
          <cell r="B274" t="str">
            <v>Part T-Mullion</v>
          </cell>
          <cell r="C274" t="str">
            <v>PENGGANTI SEALER PAD YKK</v>
          </cell>
        </row>
        <row r="275">
          <cell r="B275" t="str">
            <v>K-11631</v>
          </cell>
          <cell r="C275" t="str">
            <v>Mullion Base ( BackPlate )</v>
          </cell>
        </row>
        <row r="276">
          <cell r="B276" t="str">
            <v>2K-38588</v>
          </cell>
          <cell r="C276" t="str">
            <v>Caulking Receiver</v>
          </cell>
        </row>
        <row r="277">
          <cell r="B277" t="str">
            <v>K-20827</v>
          </cell>
          <cell r="C277" t="str">
            <v>Karet T-Mullion</v>
          </cell>
        </row>
        <row r="278">
          <cell r="B278" t="str">
            <v>9K-11125</v>
          </cell>
          <cell r="C278" t="str">
            <v>Anchor T-Mullion</v>
          </cell>
        </row>
        <row r="279">
          <cell r="B279" t="str">
            <v>EM-4012</v>
          </cell>
          <cell r="C279" t="str">
            <v>Screw For K-11631</v>
          </cell>
        </row>
        <row r="280">
          <cell r="B280" t="str">
            <v>EM-4008</v>
          </cell>
          <cell r="C280" t="str">
            <v>Screw For 2K-38588, 9K-11125</v>
          </cell>
        </row>
        <row r="281">
          <cell r="B281" t="str">
            <v>2K-38588</v>
          </cell>
          <cell r="C281" t="str">
            <v>Caulking Receiver</v>
          </cell>
        </row>
        <row r="282">
          <cell r="B282" t="str">
            <v>K-20827</v>
          </cell>
          <cell r="C282" t="str">
            <v>Karet T-Mullion</v>
          </cell>
        </row>
        <row r="283">
          <cell r="B283" t="str">
            <v>9K-11125</v>
          </cell>
          <cell r="C283" t="str">
            <v>Anchor T-Mullion</v>
          </cell>
        </row>
        <row r="284">
          <cell r="B284" t="str">
            <v>EM-4012</v>
          </cell>
          <cell r="C284" t="str">
            <v>Screw For K-11631</v>
          </cell>
        </row>
        <row r="285">
          <cell r="B285" t="str">
            <v>EM-4008</v>
          </cell>
          <cell r="C285" t="str">
            <v>Screw For 2K-38588, 9K-11125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C6C3-BB07-4DC3-8B5D-02FC678B618B}">
  <sheetPr codeName="Sheet2"/>
  <dimension ref="A1:I8"/>
  <sheetViews>
    <sheetView workbookViewId="0">
      <selection activeCell="D17" sqref="D17"/>
    </sheetView>
  </sheetViews>
  <sheetFormatPr defaultColWidth="9" defaultRowHeight="14.5" x14ac:dyDescent="0.35"/>
  <cols>
    <col min="1" max="1" width="3.54296875" style="18" customWidth="1"/>
    <col min="2" max="3" width="15.81640625" style="18" customWidth="1"/>
    <col min="4" max="6" width="9" style="18"/>
    <col min="7" max="9" width="25.26953125" style="18" customWidth="1"/>
    <col min="10" max="16384" width="9" style="18"/>
  </cols>
  <sheetData>
    <row r="1" spans="1:9" ht="15" thickBot="1" x14ac:dyDescent="0.4"/>
    <row r="2" spans="1:9" x14ac:dyDescent="0.35">
      <c r="A2" s="394" t="s">
        <v>58</v>
      </c>
      <c r="B2" s="395"/>
      <c r="C2" s="396"/>
      <c r="G2" s="26" t="s">
        <v>21</v>
      </c>
      <c r="H2" s="26" t="s">
        <v>57</v>
      </c>
      <c r="I2" s="26" t="s">
        <v>22</v>
      </c>
    </row>
    <row r="3" spans="1:9" x14ac:dyDescent="0.35">
      <c r="A3" s="25" t="s">
        <v>56</v>
      </c>
      <c r="B3" s="24" t="s">
        <v>55</v>
      </c>
      <c r="C3" s="23" t="s">
        <v>54</v>
      </c>
      <c r="G3" s="22" t="s">
        <v>23</v>
      </c>
      <c r="H3" s="22" t="s">
        <v>20</v>
      </c>
      <c r="I3" s="22" t="s">
        <v>24</v>
      </c>
    </row>
    <row r="4" spans="1:9" x14ac:dyDescent="0.35">
      <c r="A4" s="21" t="s">
        <v>53</v>
      </c>
      <c r="B4" s="20" t="s">
        <v>52</v>
      </c>
      <c r="C4" s="213">
        <f>'P1-DSR'!H24+'J1-DSR'!H23+'J2-DSR'!H23+'J2-01'!H20</f>
        <v>65.328215</v>
      </c>
      <c r="G4" s="19"/>
      <c r="H4" s="19"/>
      <c r="I4" s="19"/>
    </row>
    <row r="5" spans="1:9" x14ac:dyDescent="0.35">
      <c r="A5" s="21" t="s">
        <v>51</v>
      </c>
      <c r="B5" s="20" t="s">
        <v>50</v>
      </c>
      <c r="C5" s="213">
        <f>KOP!F37</f>
        <v>102.10300000000004</v>
      </c>
      <c r="G5" s="19"/>
      <c r="H5" s="19"/>
      <c r="I5" s="19"/>
    </row>
    <row r="6" spans="1:9" x14ac:dyDescent="0.35">
      <c r="A6" s="21" t="s">
        <v>49</v>
      </c>
      <c r="B6" s="20" t="s">
        <v>48</v>
      </c>
      <c r="C6" s="211">
        <f>C5-C4</f>
        <v>36.774785000000037</v>
      </c>
      <c r="G6" s="19"/>
      <c r="H6" s="19"/>
      <c r="I6" s="19"/>
    </row>
    <row r="7" spans="1:9" x14ac:dyDescent="0.35">
      <c r="A7" s="397" t="s">
        <v>137</v>
      </c>
      <c r="B7" s="398"/>
      <c r="C7" s="214" t="s">
        <v>138</v>
      </c>
      <c r="G7" s="19"/>
      <c r="H7" s="19"/>
      <c r="I7" s="19"/>
    </row>
    <row r="8" spans="1:9" ht="15" thickBot="1" x14ac:dyDescent="0.4">
      <c r="A8" s="399"/>
      <c r="B8" s="400"/>
      <c r="C8" s="215" t="s">
        <v>139</v>
      </c>
    </row>
  </sheetData>
  <mergeCells count="2">
    <mergeCell ref="A2:C2"/>
    <mergeCell ref="A7:B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2:G4"/>
  <sheetViews>
    <sheetView zoomScale="115" zoomScaleNormal="115" workbookViewId="0">
      <selection activeCell="E10" sqref="E10"/>
    </sheetView>
  </sheetViews>
  <sheetFormatPr defaultColWidth="9.1796875" defaultRowHeight="14" x14ac:dyDescent="0.3"/>
  <cols>
    <col min="1" max="1" width="9.1796875" style="4"/>
    <col min="2" max="2" width="26" style="4" customWidth="1"/>
    <col min="3" max="3" width="39.81640625" style="4" customWidth="1"/>
    <col min="4" max="4" width="22" style="4" customWidth="1"/>
    <col min="5" max="5" width="44.26953125" style="4" customWidth="1"/>
    <col min="6" max="6" width="18" style="4" customWidth="1"/>
    <col min="7" max="7" width="17.54296875" style="4" customWidth="1"/>
    <col min="8" max="16384" width="9.1796875" style="4"/>
  </cols>
  <sheetData>
    <row r="2" spans="2:7" ht="19.5" customHeight="1" x14ac:dyDescent="0.3">
      <c r="B2" s="401"/>
      <c r="C2" s="404" t="s">
        <v>0</v>
      </c>
      <c r="D2" s="12" t="s">
        <v>1</v>
      </c>
      <c r="E2" s="13" t="s">
        <v>155</v>
      </c>
      <c r="F2" s="14" t="s">
        <v>2</v>
      </c>
      <c r="G2" s="12" t="s">
        <v>3</v>
      </c>
    </row>
    <row r="3" spans="2:7" ht="19.5" customHeight="1" x14ac:dyDescent="0.3">
      <c r="B3" s="402"/>
      <c r="C3" s="405"/>
      <c r="D3" s="12" t="s">
        <v>4</v>
      </c>
      <c r="E3" s="13" t="s">
        <v>156</v>
      </c>
      <c r="F3" s="12" t="s">
        <v>5</v>
      </c>
      <c r="G3" s="14">
        <v>0</v>
      </c>
    </row>
    <row r="4" spans="2:7" ht="19.5" customHeight="1" x14ac:dyDescent="0.3">
      <c r="B4" s="403"/>
      <c r="C4" s="406"/>
      <c r="D4" s="12" t="s">
        <v>6</v>
      </c>
      <c r="E4" s="13" t="s">
        <v>157</v>
      </c>
      <c r="F4" s="12" t="s">
        <v>7</v>
      </c>
      <c r="G4" s="15">
        <v>44835</v>
      </c>
    </row>
  </sheetData>
  <mergeCells count="2">
    <mergeCell ref="B2:B4"/>
    <mergeCell ref="C2:C4"/>
  </mergeCells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C6B4-096F-473C-847D-457C88CE7273}">
  <sheetPr>
    <tabColor rgb="FFFF0000"/>
    <pageSetUpPr fitToPage="1"/>
  </sheetPr>
  <dimension ref="A1:O56"/>
  <sheetViews>
    <sheetView view="pageBreakPreview" zoomScale="115" zoomScaleNormal="100" zoomScaleSheetLayoutView="115" workbookViewId="0">
      <selection activeCell="F25" sqref="F25"/>
    </sheetView>
  </sheetViews>
  <sheetFormatPr defaultColWidth="9.1796875" defaultRowHeight="14.5" x14ac:dyDescent="0.35"/>
  <cols>
    <col min="1" max="1" width="5.7265625" style="81" customWidth="1"/>
    <col min="2" max="2" width="35.81640625" style="81" customWidth="1"/>
    <col min="3" max="3" width="11.54296875" style="81" customWidth="1"/>
    <col min="4" max="4" width="9.1796875" style="81"/>
    <col min="5" max="5" width="8.7265625" style="81" customWidth="1"/>
    <col min="6" max="14" width="9.1796875" style="81"/>
    <col min="15" max="15" width="21.1796875" style="81" customWidth="1"/>
    <col min="16" max="18" width="9.1796875" style="81"/>
    <col min="19" max="19" width="7.1796875" style="81" bestFit="1" customWidth="1"/>
    <col min="20" max="16384" width="9.1796875" style="81"/>
  </cols>
  <sheetData>
    <row r="1" spans="1:15" s="77" customFormat="1" ht="33" customHeight="1" thickBot="1" x14ac:dyDescent="0.45">
      <c r="A1" s="72"/>
      <c r="B1" s="73"/>
      <c r="C1" s="416" t="s">
        <v>69</v>
      </c>
      <c r="D1" s="417"/>
      <c r="E1" s="417"/>
      <c r="F1" s="417"/>
      <c r="G1" s="417"/>
      <c r="H1" s="417"/>
      <c r="I1" s="417"/>
      <c r="J1" s="417"/>
      <c r="K1" s="417"/>
      <c r="L1" s="74"/>
      <c r="M1" s="74"/>
      <c r="N1" s="75" t="s">
        <v>2</v>
      </c>
      <c r="O1" s="76" t="s">
        <v>70</v>
      </c>
    </row>
    <row r="2" spans="1:15" ht="25.5" thickBot="1" x14ac:dyDescent="0.45">
      <c r="A2" s="78"/>
      <c r="B2" s="79"/>
      <c r="C2" s="418"/>
      <c r="D2" s="419"/>
      <c r="E2" s="419"/>
      <c r="F2" s="419"/>
      <c r="G2" s="419"/>
      <c r="H2" s="419"/>
      <c r="I2" s="419"/>
      <c r="J2" s="419"/>
      <c r="K2" s="419"/>
      <c r="L2" s="80"/>
      <c r="M2" s="80"/>
      <c r="N2" s="75" t="s">
        <v>5</v>
      </c>
      <c r="O2" s="75">
        <v>1</v>
      </c>
    </row>
    <row r="3" spans="1:15" ht="25.5" thickBot="1" x14ac:dyDescent="0.45">
      <c r="A3" s="82"/>
      <c r="B3" s="83"/>
      <c r="C3" s="420"/>
      <c r="D3" s="421"/>
      <c r="E3" s="421"/>
      <c r="F3" s="421"/>
      <c r="G3" s="421"/>
      <c r="H3" s="421"/>
      <c r="I3" s="421"/>
      <c r="J3" s="421"/>
      <c r="K3" s="421"/>
      <c r="L3" s="84"/>
      <c r="M3" s="84"/>
      <c r="N3" s="75" t="s">
        <v>71</v>
      </c>
      <c r="O3" s="85">
        <v>45369</v>
      </c>
    </row>
    <row r="4" spans="1:15" ht="31" x14ac:dyDescent="0.4">
      <c r="A4" s="86"/>
      <c r="B4" s="87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9"/>
    </row>
    <row r="5" spans="1:15" x14ac:dyDescent="0.35">
      <c r="A5" s="90"/>
      <c r="B5" s="91" t="s">
        <v>72</v>
      </c>
      <c r="C5" s="92" t="s">
        <v>158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 t="s">
        <v>73</v>
      </c>
      <c r="O5" s="93"/>
    </row>
    <row r="6" spans="1:15" x14ac:dyDescent="0.35">
      <c r="A6" s="90"/>
      <c r="B6" s="91" t="s">
        <v>74</v>
      </c>
      <c r="C6" s="92" t="s">
        <v>159</v>
      </c>
      <c r="D6" s="92"/>
      <c r="E6" s="92"/>
      <c r="F6" s="92"/>
      <c r="G6" s="92"/>
      <c r="H6" s="92"/>
      <c r="I6" s="92"/>
      <c r="J6" s="92"/>
      <c r="K6" s="92"/>
      <c r="L6" s="92"/>
      <c r="M6" s="92"/>
      <c r="N6" s="92" t="s">
        <v>75</v>
      </c>
      <c r="O6" s="93"/>
    </row>
    <row r="7" spans="1:15" x14ac:dyDescent="0.35">
      <c r="A7" s="90"/>
      <c r="B7" s="91" t="s">
        <v>76</v>
      </c>
      <c r="C7" s="92" t="str">
        <f>LOGO!E3</f>
        <v>: ASTERA ( MOCKUP TERPASANG )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3"/>
    </row>
    <row r="8" spans="1:15" x14ac:dyDescent="0.35">
      <c r="A8" s="90"/>
      <c r="B8" s="91" t="s">
        <v>77</v>
      </c>
      <c r="C8" s="92" t="s">
        <v>78</v>
      </c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3"/>
    </row>
    <row r="9" spans="1:15" x14ac:dyDescent="0.35">
      <c r="A9" s="90"/>
      <c r="B9" s="91" t="s">
        <v>79</v>
      </c>
      <c r="C9" s="92" t="s">
        <v>160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3"/>
    </row>
    <row r="10" spans="1:15" ht="15" thickBot="1" x14ac:dyDescent="0.4">
      <c r="A10" s="94"/>
      <c r="B10" s="95"/>
      <c r="C10" s="95"/>
      <c r="D10" s="95"/>
      <c r="E10" s="95"/>
      <c r="F10" s="96"/>
      <c r="G10" s="96"/>
      <c r="H10" s="96"/>
      <c r="I10" s="96"/>
      <c r="J10" s="96"/>
      <c r="K10" s="95"/>
      <c r="L10" s="95"/>
      <c r="M10" s="95"/>
      <c r="N10" s="95"/>
      <c r="O10" s="97"/>
    </row>
    <row r="11" spans="1:15" ht="15" thickBot="1" x14ac:dyDescent="0.4">
      <c r="A11" s="422" t="s">
        <v>56</v>
      </c>
      <c r="B11" s="423" t="s">
        <v>25</v>
      </c>
      <c r="C11" s="412" t="s">
        <v>80</v>
      </c>
      <c r="D11" s="412" t="s">
        <v>81</v>
      </c>
      <c r="E11" s="424" t="s">
        <v>82</v>
      </c>
      <c r="F11" s="425"/>
      <c r="G11" s="412" t="s">
        <v>83</v>
      </c>
      <c r="H11" s="412" t="s">
        <v>84</v>
      </c>
      <c r="I11" s="424" t="s">
        <v>85</v>
      </c>
      <c r="J11" s="425"/>
      <c r="K11" s="410" t="s">
        <v>86</v>
      </c>
      <c r="L11" s="410" t="s">
        <v>151</v>
      </c>
      <c r="M11" s="410" t="s">
        <v>87</v>
      </c>
      <c r="N11" s="412" t="s">
        <v>88</v>
      </c>
      <c r="O11" s="412" t="s">
        <v>89</v>
      </c>
    </row>
    <row r="12" spans="1:15" ht="29.25" customHeight="1" thickBot="1" x14ac:dyDescent="0.4">
      <c r="A12" s="422"/>
      <c r="B12" s="423"/>
      <c r="C12" s="413"/>
      <c r="D12" s="413"/>
      <c r="E12" s="98" t="s">
        <v>90</v>
      </c>
      <c r="F12" s="99" t="s">
        <v>91</v>
      </c>
      <c r="G12" s="413"/>
      <c r="H12" s="413"/>
      <c r="I12" s="98" t="s">
        <v>90</v>
      </c>
      <c r="J12" s="99" t="s">
        <v>91</v>
      </c>
      <c r="K12" s="411"/>
      <c r="L12" s="411"/>
      <c r="M12" s="411"/>
      <c r="N12" s="413"/>
      <c r="O12" s="413"/>
    </row>
    <row r="13" spans="1:15" s="108" customFormat="1" x14ac:dyDescent="0.35">
      <c r="A13" s="100">
        <v>1</v>
      </c>
      <c r="B13" s="100" t="str">
        <f>'P1-DSR'!B66</f>
        <v>P1-DSR_A2 STD_DR</v>
      </c>
      <c r="C13" s="100" t="s">
        <v>202</v>
      </c>
      <c r="D13" s="101">
        <v>8</v>
      </c>
      <c r="E13" s="102">
        <f>'P1-DSR'!C17</f>
        <v>585</v>
      </c>
      <c r="F13" s="103">
        <f>'P1-DSR'!C12</f>
        <v>2150</v>
      </c>
      <c r="G13" s="100">
        <v>12</v>
      </c>
      <c r="H13" s="100">
        <v>12</v>
      </c>
      <c r="I13" s="116">
        <f t="shared" ref="I13:J18" si="0">E13+G13</f>
        <v>597</v>
      </c>
      <c r="J13" s="116">
        <f t="shared" si="0"/>
        <v>2162</v>
      </c>
      <c r="K13" s="105">
        <v>2</v>
      </c>
      <c r="L13" s="105">
        <v>1</v>
      </c>
      <c r="M13" s="105">
        <f t="shared" ref="M13" si="1">L13*K13</f>
        <v>2</v>
      </c>
      <c r="N13" s="106">
        <f t="shared" ref="N13" si="2">(M13*J13*I13)/1000000</f>
        <v>2.5814279999999998</v>
      </c>
      <c r="O13" s="107"/>
    </row>
    <row r="14" spans="1:15" s="109" customFormat="1" x14ac:dyDescent="0.35">
      <c r="A14" s="100">
        <v>2</v>
      </c>
      <c r="B14" s="100" t="str">
        <f>'P1-DSR'!B67</f>
        <v>P1-DSR_A2 STD_FIX</v>
      </c>
      <c r="C14" s="100" t="s">
        <v>202</v>
      </c>
      <c r="D14" s="101">
        <v>8</v>
      </c>
      <c r="E14" s="102">
        <f>'P1-DSR'!C15</f>
        <v>1510</v>
      </c>
      <c r="F14" s="103">
        <f>'P1-DSR'!C9</f>
        <v>755</v>
      </c>
      <c r="G14" s="100">
        <v>12</v>
      </c>
      <c r="H14" s="100">
        <v>12</v>
      </c>
      <c r="I14" s="116">
        <f t="shared" si="0"/>
        <v>1522</v>
      </c>
      <c r="J14" s="116">
        <f t="shared" si="0"/>
        <v>767</v>
      </c>
      <c r="K14" s="105">
        <v>1</v>
      </c>
      <c r="L14" s="105">
        <v>1</v>
      </c>
      <c r="M14" s="105">
        <f t="shared" ref="M14" si="3">L14*K14</f>
        <v>1</v>
      </c>
      <c r="N14" s="106">
        <f t="shared" ref="N14" si="4">(M14*J14*I14)/1000000</f>
        <v>1.1673739999999999</v>
      </c>
      <c r="O14" s="107"/>
    </row>
    <row r="15" spans="1:15" s="109" customFormat="1" x14ac:dyDescent="0.35">
      <c r="A15" s="100">
        <v>3</v>
      </c>
      <c r="B15" s="100" t="str">
        <f>'J1-DSR'!B54</f>
        <v>J1-DSR_A2 STD_FIX.A</v>
      </c>
      <c r="C15" s="100" t="s">
        <v>202</v>
      </c>
      <c r="D15" s="101">
        <v>6</v>
      </c>
      <c r="E15" s="102">
        <f>('J1-DSR'!C12-36-8+14)/2</f>
        <v>525</v>
      </c>
      <c r="F15" s="103">
        <f>'J1-DSR'!C8-36</f>
        <v>719</v>
      </c>
      <c r="G15" s="100"/>
      <c r="H15" s="100">
        <v>14</v>
      </c>
      <c r="I15" s="116">
        <f t="shared" si="0"/>
        <v>525</v>
      </c>
      <c r="J15" s="116">
        <f t="shared" si="0"/>
        <v>733</v>
      </c>
      <c r="K15" s="105">
        <v>2</v>
      </c>
      <c r="L15" s="105">
        <v>1</v>
      </c>
      <c r="M15" s="105">
        <f t="shared" ref="M15" si="5">L15*K15</f>
        <v>2</v>
      </c>
      <c r="N15" s="106">
        <f t="shared" ref="N15" si="6">(M15*J15*I15)/1000000</f>
        <v>0.76964999999999995</v>
      </c>
      <c r="O15" s="107"/>
    </row>
    <row r="16" spans="1:15" s="109" customFormat="1" x14ac:dyDescent="0.35">
      <c r="A16" s="100">
        <v>4</v>
      </c>
      <c r="B16" s="100" t="str">
        <f>'J1-DSR'!B55</f>
        <v>J1-DSR_A2 STD_FIX.B</v>
      </c>
      <c r="C16" s="100" t="s">
        <v>202</v>
      </c>
      <c r="D16" s="101">
        <v>6</v>
      </c>
      <c r="E16" s="102">
        <f>E15</f>
        <v>525</v>
      </c>
      <c r="F16" s="103">
        <f>'J1-DSR'!C9-36</f>
        <v>1979</v>
      </c>
      <c r="G16" s="100"/>
      <c r="H16" s="100">
        <v>14</v>
      </c>
      <c r="I16" s="116">
        <f t="shared" si="0"/>
        <v>525</v>
      </c>
      <c r="J16" s="116">
        <f t="shared" si="0"/>
        <v>1993</v>
      </c>
      <c r="K16" s="105">
        <v>2</v>
      </c>
      <c r="L16" s="105">
        <v>1</v>
      </c>
      <c r="M16" s="105">
        <f t="shared" ref="M16:M17" si="7">L16*K16</f>
        <v>2</v>
      </c>
      <c r="N16" s="106">
        <f t="shared" ref="N16:N17" si="8">(M16*J16*I16)/1000000</f>
        <v>2.0926499999999999</v>
      </c>
      <c r="O16" s="110"/>
    </row>
    <row r="17" spans="1:15" s="109" customFormat="1" x14ac:dyDescent="0.35">
      <c r="A17" s="100">
        <v>5</v>
      </c>
      <c r="B17" s="100" t="str">
        <f>'J2-DSR'!B54</f>
        <v>J2-DSR_A2 STD_FIX.A</v>
      </c>
      <c r="C17" s="100" t="s">
        <v>202</v>
      </c>
      <c r="D17" s="101">
        <v>6</v>
      </c>
      <c r="E17" s="102">
        <f>'J2-DSR'!C12-36</f>
        <v>444</v>
      </c>
      <c r="F17" s="103">
        <f>'J2-DSR'!C8-36</f>
        <v>719</v>
      </c>
      <c r="G17" s="100">
        <v>14</v>
      </c>
      <c r="H17" s="100">
        <v>14</v>
      </c>
      <c r="I17" s="116">
        <f t="shared" si="0"/>
        <v>458</v>
      </c>
      <c r="J17" s="116">
        <f t="shared" si="0"/>
        <v>733</v>
      </c>
      <c r="K17" s="105">
        <v>1</v>
      </c>
      <c r="L17" s="105">
        <v>1</v>
      </c>
      <c r="M17" s="105">
        <f t="shared" si="7"/>
        <v>1</v>
      </c>
      <c r="N17" s="106">
        <f t="shared" si="8"/>
        <v>0.33571400000000001</v>
      </c>
      <c r="O17" s="110"/>
    </row>
    <row r="18" spans="1:15" s="109" customFormat="1" x14ac:dyDescent="0.35">
      <c r="A18" s="100">
        <v>6</v>
      </c>
      <c r="B18" s="100" t="str">
        <f>'J2-DSR'!B55</f>
        <v>J2-DSR_A2 STD_FIX.B</v>
      </c>
      <c r="C18" s="100" t="s">
        <v>202</v>
      </c>
      <c r="D18" s="101">
        <v>6</v>
      </c>
      <c r="E18" s="102">
        <f>E17</f>
        <v>444</v>
      </c>
      <c r="F18" s="103">
        <f>'J2-DSR'!C9-36</f>
        <v>1979</v>
      </c>
      <c r="G18" s="100">
        <v>14</v>
      </c>
      <c r="H18" s="100">
        <v>14</v>
      </c>
      <c r="I18" s="116">
        <f t="shared" si="0"/>
        <v>458</v>
      </c>
      <c r="J18" s="116">
        <f t="shared" si="0"/>
        <v>1993</v>
      </c>
      <c r="K18" s="105">
        <v>1</v>
      </c>
      <c r="L18" s="105">
        <v>1</v>
      </c>
      <c r="M18" s="105">
        <f t="shared" ref="M18" si="9">L18*K18</f>
        <v>1</v>
      </c>
      <c r="N18" s="106">
        <f t="shared" ref="N18" si="10">(M18*J18*I18)/1000000</f>
        <v>0.91279399999999999</v>
      </c>
      <c r="O18" s="110"/>
    </row>
    <row r="19" spans="1:15" s="109" customFormat="1" x14ac:dyDescent="0.35">
      <c r="A19" s="100">
        <v>7</v>
      </c>
      <c r="B19" s="100" t="str">
        <f>'J2-01'!B57</f>
        <v>J2-01_A2 STD_TH</v>
      </c>
      <c r="C19" s="100" t="s">
        <v>234</v>
      </c>
      <c r="D19" s="101">
        <v>8</v>
      </c>
      <c r="E19" s="102">
        <f>'J2-01'!C17</f>
        <v>702</v>
      </c>
      <c r="F19" s="103">
        <f>'J2-01'!C11</f>
        <v>1527</v>
      </c>
      <c r="G19" s="100">
        <v>12</v>
      </c>
      <c r="H19" s="100">
        <v>12</v>
      </c>
      <c r="I19" s="116">
        <f t="shared" ref="I19:I22" si="11">E19+G19</f>
        <v>714</v>
      </c>
      <c r="J19" s="116">
        <f t="shared" ref="J19:J22" si="12">F19+H19</f>
        <v>1539</v>
      </c>
      <c r="K19" s="105">
        <v>1</v>
      </c>
      <c r="L19" s="105">
        <v>2</v>
      </c>
      <c r="M19" s="105">
        <f t="shared" ref="M19:M22" si="13">L19*K19</f>
        <v>2</v>
      </c>
      <c r="N19" s="106">
        <f t="shared" ref="N19:N22" si="14">(M19*J19*I19)/1000000</f>
        <v>2.197692</v>
      </c>
      <c r="O19" s="110"/>
    </row>
    <row r="20" spans="1:15" s="109" customFormat="1" x14ac:dyDescent="0.35">
      <c r="A20" s="100">
        <v>8</v>
      </c>
      <c r="B20" s="100" t="str">
        <f>'J2-01'!B58</f>
        <v>J2-01_A2 STD_FIX.A1</v>
      </c>
      <c r="C20" s="100" t="s">
        <v>234</v>
      </c>
      <c r="D20" s="101">
        <v>6</v>
      </c>
      <c r="E20" s="102">
        <f>'J2-01'!C15-36</f>
        <v>764</v>
      </c>
      <c r="F20" s="103">
        <f>'J2-01'!C8-36</f>
        <v>324</v>
      </c>
      <c r="G20" s="100">
        <v>14</v>
      </c>
      <c r="H20" s="100">
        <v>14</v>
      </c>
      <c r="I20" s="116">
        <f t="shared" si="11"/>
        <v>778</v>
      </c>
      <c r="J20" s="116">
        <f t="shared" si="12"/>
        <v>338</v>
      </c>
      <c r="K20" s="105">
        <v>1</v>
      </c>
      <c r="L20" s="105">
        <v>2</v>
      </c>
      <c r="M20" s="105">
        <f t="shared" si="13"/>
        <v>2</v>
      </c>
      <c r="N20" s="106">
        <f t="shared" si="14"/>
        <v>0.52592799999999995</v>
      </c>
      <c r="O20" s="110"/>
    </row>
    <row r="21" spans="1:15" s="109" customFormat="1" x14ac:dyDescent="0.35">
      <c r="A21" s="100">
        <v>9</v>
      </c>
      <c r="B21" s="100" t="str">
        <f>'J2-01'!B59</f>
        <v>J2-01_A2 STD_FIX.A2</v>
      </c>
      <c r="C21" s="100" t="s">
        <v>234</v>
      </c>
      <c r="D21" s="101">
        <v>6</v>
      </c>
      <c r="E21" s="102">
        <f>'J2-01'!C14-36</f>
        <v>1474</v>
      </c>
      <c r="F21" s="103">
        <f>F20</f>
        <v>324</v>
      </c>
      <c r="G21" s="100">
        <v>14</v>
      </c>
      <c r="H21" s="100">
        <v>14</v>
      </c>
      <c r="I21" s="116">
        <f t="shared" si="11"/>
        <v>1488</v>
      </c>
      <c r="J21" s="116">
        <f t="shared" si="12"/>
        <v>338</v>
      </c>
      <c r="K21" s="105">
        <v>1</v>
      </c>
      <c r="L21" s="105">
        <v>2</v>
      </c>
      <c r="M21" s="105">
        <f t="shared" si="13"/>
        <v>2</v>
      </c>
      <c r="N21" s="106">
        <f t="shared" si="14"/>
        <v>1.0058879999999999</v>
      </c>
      <c r="O21" s="110"/>
    </row>
    <row r="22" spans="1:15" s="109" customFormat="1" x14ac:dyDescent="0.35">
      <c r="A22" s="100">
        <v>10</v>
      </c>
      <c r="B22" s="100" t="str">
        <f>'J2-01'!B60</f>
        <v>J2-01_A2 STD_FIX.B</v>
      </c>
      <c r="C22" s="100" t="s">
        <v>234</v>
      </c>
      <c r="D22" s="101">
        <v>8</v>
      </c>
      <c r="E22" s="102">
        <f>('J2-01'!C14-36-8+12)/2</f>
        <v>739</v>
      </c>
      <c r="F22" s="103">
        <f>'J2-01'!C9-36</f>
        <v>1589</v>
      </c>
      <c r="G22" s="100"/>
      <c r="H22" s="100">
        <v>12</v>
      </c>
      <c r="I22" s="116">
        <f t="shared" si="11"/>
        <v>739</v>
      </c>
      <c r="J22" s="116">
        <f t="shared" si="12"/>
        <v>1601</v>
      </c>
      <c r="K22" s="105">
        <v>2</v>
      </c>
      <c r="L22" s="105">
        <v>2</v>
      </c>
      <c r="M22" s="105">
        <f t="shared" si="13"/>
        <v>4</v>
      </c>
      <c r="N22" s="106">
        <f t="shared" si="14"/>
        <v>4.7325559999999998</v>
      </c>
      <c r="O22" s="110"/>
    </row>
    <row r="23" spans="1:15" s="109" customFormat="1" x14ac:dyDescent="0.35">
      <c r="A23" s="100">
        <v>11</v>
      </c>
      <c r="B23" s="100"/>
      <c r="C23" s="100"/>
      <c r="D23" s="101"/>
      <c r="E23" s="102"/>
      <c r="F23" s="103"/>
      <c r="G23" s="100"/>
      <c r="H23" s="100"/>
      <c r="I23" s="116"/>
      <c r="J23" s="116"/>
      <c r="K23" s="105"/>
      <c r="L23" s="105"/>
      <c r="M23" s="105"/>
      <c r="N23" s="106"/>
      <c r="O23" s="110"/>
    </row>
    <row r="24" spans="1:15" s="109" customFormat="1" x14ac:dyDescent="0.35">
      <c r="A24" s="100">
        <v>12</v>
      </c>
      <c r="B24" s="100"/>
      <c r="C24" s="100"/>
      <c r="D24" s="101"/>
      <c r="E24" s="102"/>
      <c r="F24" s="103"/>
      <c r="G24" s="100"/>
      <c r="H24" s="100"/>
      <c r="I24" s="116"/>
      <c r="J24" s="116"/>
      <c r="K24" s="105"/>
      <c r="L24" s="105"/>
      <c r="M24" s="105"/>
      <c r="N24" s="106"/>
      <c r="O24" s="110"/>
    </row>
    <row r="25" spans="1:15" s="109" customFormat="1" x14ac:dyDescent="0.35">
      <c r="A25" s="100">
        <v>13</v>
      </c>
      <c r="B25" s="100"/>
      <c r="C25" s="100"/>
      <c r="D25" s="101"/>
      <c r="E25" s="102"/>
      <c r="F25" s="103"/>
      <c r="G25" s="100"/>
      <c r="H25" s="100"/>
      <c r="I25" s="116"/>
      <c r="J25" s="116"/>
      <c r="K25" s="105"/>
      <c r="L25" s="105"/>
      <c r="M25" s="105"/>
      <c r="N25" s="106"/>
      <c r="O25" s="110"/>
    </row>
    <row r="26" spans="1:15" s="109" customFormat="1" x14ac:dyDescent="0.35">
      <c r="A26" s="100">
        <v>14</v>
      </c>
      <c r="B26" s="100"/>
      <c r="C26" s="100"/>
      <c r="D26" s="101"/>
      <c r="E26" s="102"/>
      <c r="F26" s="103"/>
      <c r="G26" s="100"/>
      <c r="H26" s="100"/>
      <c r="I26" s="116"/>
      <c r="J26" s="116"/>
      <c r="K26" s="105"/>
      <c r="L26" s="105"/>
      <c r="M26" s="105"/>
      <c r="N26" s="106"/>
      <c r="O26" s="110"/>
    </row>
    <row r="27" spans="1:15" s="109" customFormat="1" x14ac:dyDescent="0.35">
      <c r="A27" s="100">
        <v>15</v>
      </c>
      <c r="B27" s="100"/>
      <c r="C27" s="100"/>
      <c r="D27" s="101"/>
      <c r="E27" s="102"/>
      <c r="F27" s="103"/>
      <c r="G27" s="100"/>
      <c r="H27" s="100"/>
      <c r="I27" s="116"/>
      <c r="J27" s="116"/>
      <c r="K27" s="105"/>
      <c r="L27" s="105"/>
      <c r="M27" s="105"/>
      <c r="N27" s="106"/>
      <c r="O27" s="110"/>
    </row>
    <row r="28" spans="1:15" s="109" customFormat="1" x14ac:dyDescent="0.35">
      <c r="A28" s="100">
        <v>16</v>
      </c>
      <c r="B28" s="100"/>
      <c r="C28" s="100"/>
      <c r="D28" s="101"/>
      <c r="E28" s="102"/>
      <c r="F28" s="103"/>
      <c r="G28" s="100"/>
      <c r="H28" s="100"/>
      <c r="I28" s="116"/>
      <c r="J28" s="116"/>
      <c r="K28" s="105"/>
      <c r="L28" s="105"/>
      <c r="M28" s="105"/>
      <c r="N28" s="106"/>
      <c r="O28" s="110"/>
    </row>
    <row r="29" spans="1:15" s="109" customFormat="1" x14ac:dyDescent="0.35">
      <c r="A29" s="111"/>
      <c r="B29" s="100"/>
      <c r="C29" s="100"/>
      <c r="D29" s="101"/>
      <c r="E29" s="102"/>
      <c r="F29" s="103"/>
      <c r="G29" s="100"/>
      <c r="H29" s="100"/>
      <c r="I29" s="104"/>
      <c r="J29" s="104"/>
      <c r="K29" s="112"/>
      <c r="L29" s="112"/>
      <c r="M29" s="112"/>
      <c r="N29" s="106"/>
      <c r="O29" s="110"/>
    </row>
    <row r="30" spans="1:15" s="109" customFormat="1" ht="15" thickBot="1" x14ac:dyDescent="0.4">
      <c r="A30" s="111"/>
      <c r="B30" s="114"/>
      <c r="C30" s="100"/>
      <c r="D30" s="101"/>
      <c r="E30" s="115"/>
      <c r="F30" s="114"/>
      <c r="G30" s="114"/>
      <c r="H30" s="114"/>
      <c r="I30" s="116"/>
      <c r="J30" s="117"/>
      <c r="K30" s="118"/>
      <c r="L30" s="118"/>
      <c r="M30" s="118"/>
      <c r="N30" s="209">
        <f>SUM(N13:N29)</f>
        <v>16.321674000000002</v>
      </c>
      <c r="O30" s="113"/>
    </row>
    <row r="31" spans="1:15" x14ac:dyDescent="0.35">
      <c r="A31" s="119"/>
      <c r="B31" s="120"/>
      <c r="C31" s="121"/>
      <c r="D31" s="122"/>
      <c r="E31" s="119"/>
      <c r="F31" s="120"/>
      <c r="G31" s="120"/>
      <c r="H31" s="120"/>
      <c r="I31" s="123"/>
      <c r="J31" s="123"/>
      <c r="K31" s="124"/>
      <c r="L31" s="125"/>
      <c r="M31" s="125"/>
      <c r="N31" s="126"/>
      <c r="O31" s="120"/>
    </row>
    <row r="32" spans="1:15" ht="15" thickBot="1" x14ac:dyDescent="0.4">
      <c r="A32" s="127"/>
      <c r="B32" s="128"/>
      <c r="C32" s="129"/>
      <c r="D32" s="130"/>
      <c r="E32" s="127"/>
      <c r="F32" s="128"/>
      <c r="G32" s="128"/>
      <c r="H32" s="128"/>
      <c r="I32" s="131"/>
      <c r="J32" s="131"/>
      <c r="K32" s="128"/>
      <c r="L32" s="128"/>
      <c r="M32" s="128"/>
      <c r="N32" s="128"/>
      <c r="O32" s="132"/>
    </row>
    <row r="33" spans="1:15" x14ac:dyDescent="0.35">
      <c r="A33" s="133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5"/>
    </row>
    <row r="34" spans="1:15" x14ac:dyDescent="0.35">
      <c r="A34" s="414" t="s">
        <v>93</v>
      </c>
      <c r="B34" s="415"/>
      <c r="C34" s="136" t="s">
        <v>94</v>
      </c>
      <c r="D34" s="136" t="s">
        <v>95</v>
      </c>
      <c r="E34" s="137" t="s">
        <v>96</v>
      </c>
      <c r="F34" s="137"/>
      <c r="G34" s="137"/>
      <c r="H34" s="137"/>
      <c r="I34" s="137"/>
      <c r="J34" s="137"/>
      <c r="K34" s="138"/>
      <c r="L34" s="138"/>
      <c r="M34" s="138"/>
      <c r="N34" s="138"/>
      <c r="O34" s="139"/>
    </row>
    <row r="35" spans="1:15" x14ac:dyDescent="0.35">
      <c r="A35" s="408" t="s">
        <v>97</v>
      </c>
      <c r="B35" s="409"/>
      <c r="C35" s="141" t="s">
        <v>97</v>
      </c>
      <c r="D35" s="140" t="s">
        <v>92</v>
      </c>
      <c r="E35" s="137" t="s">
        <v>98</v>
      </c>
      <c r="F35" s="137"/>
      <c r="G35" s="137"/>
      <c r="H35" s="137"/>
      <c r="I35" s="137"/>
      <c r="J35" s="137"/>
      <c r="K35" s="138"/>
      <c r="L35" s="138"/>
      <c r="M35" s="138"/>
      <c r="N35" s="138"/>
      <c r="O35" s="139"/>
    </row>
    <row r="36" spans="1:15" x14ac:dyDescent="0.35">
      <c r="A36" s="408" t="s">
        <v>99</v>
      </c>
      <c r="B36" s="409"/>
      <c r="C36" s="141" t="s">
        <v>100</v>
      </c>
      <c r="D36" s="140" t="s">
        <v>101</v>
      </c>
      <c r="E36" s="137" t="s">
        <v>102</v>
      </c>
      <c r="F36" s="137"/>
      <c r="G36" s="137"/>
      <c r="H36" s="137"/>
      <c r="I36" s="137"/>
      <c r="J36" s="137"/>
      <c r="K36" s="138"/>
      <c r="L36" s="138"/>
      <c r="M36" s="138"/>
      <c r="N36" s="138"/>
      <c r="O36" s="139"/>
    </row>
    <row r="37" spans="1:15" x14ac:dyDescent="0.35">
      <c r="A37" s="408"/>
      <c r="B37" s="409"/>
      <c r="C37" s="142" t="s">
        <v>103</v>
      </c>
      <c r="D37" s="140" t="s">
        <v>104</v>
      </c>
      <c r="E37" s="137" t="s">
        <v>105</v>
      </c>
      <c r="F37" s="137"/>
      <c r="G37" s="137"/>
      <c r="H37" s="137"/>
      <c r="I37" s="137"/>
      <c r="J37" s="137"/>
      <c r="K37" s="138"/>
      <c r="L37" s="138"/>
      <c r="M37" s="138"/>
      <c r="N37" s="138"/>
      <c r="O37" s="139"/>
    </row>
    <row r="38" spans="1:15" x14ac:dyDescent="0.35">
      <c r="A38" s="408"/>
      <c r="B38" s="409"/>
      <c r="C38" s="142" t="s">
        <v>106</v>
      </c>
      <c r="D38" s="140" t="s">
        <v>107</v>
      </c>
      <c r="E38" s="137" t="s">
        <v>108</v>
      </c>
      <c r="F38" s="137"/>
      <c r="G38" s="137"/>
      <c r="H38" s="137"/>
      <c r="I38" s="137"/>
      <c r="J38" s="137"/>
      <c r="K38" s="138"/>
      <c r="L38" s="138"/>
      <c r="M38" s="138"/>
      <c r="N38" s="138"/>
      <c r="O38" s="139"/>
    </row>
    <row r="39" spans="1:15" x14ac:dyDescent="0.35">
      <c r="A39" s="408"/>
      <c r="B39" s="409"/>
      <c r="C39" s="142" t="s">
        <v>109</v>
      </c>
      <c r="D39" s="140" t="s">
        <v>110</v>
      </c>
      <c r="E39" s="137" t="s">
        <v>111</v>
      </c>
      <c r="F39" s="137"/>
      <c r="G39" s="137"/>
      <c r="H39" s="137"/>
      <c r="I39" s="137"/>
      <c r="J39" s="137"/>
      <c r="K39" s="138"/>
      <c r="L39" s="138"/>
      <c r="M39" s="138"/>
      <c r="N39" s="138"/>
      <c r="O39" s="139"/>
    </row>
    <row r="40" spans="1:15" x14ac:dyDescent="0.35">
      <c r="A40" s="408"/>
      <c r="B40" s="409"/>
      <c r="C40" s="142" t="s">
        <v>112</v>
      </c>
      <c r="D40" s="140" t="s">
        <v>113</v>
      </c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43"/>
    </row>
    <row r="41" spans="1:15" x14ac:dyDescent="0.35">
      <c r="A41" s="408"/>
      <c r="B41" s="409"/>
      <c r="C41" s="142" t="s">
        <v>114</v>
      </c>
      <c r="D41" s="140" t="s">
        <v>115</v>
      </c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43"/>
    </row>
    <row r="42" spans="1:15" x14ac:dyDescent="0.35">
      <c r="A42" s="408" t="s">
        <v>116</v>
      </c>
      <c r="B42" s="409"/>
      <c r="C42" s="142" t="s">
        <v>117</v>
      </c>
      <c r="D42" s="140" t="s">
        <v>118</v>
      </c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43"/>
    </row>
    <row r="43" spans="1:15" x14ac:dyDescent="0.35">
      <c r="A43" s="408" t="s">
        <v>119</v>
      </c>
      <c r="B43" s="409"/>
      <c r="C43" s="141" t="s">
        <v>119</v>
      </c>
      <c r="D43" s="140" t="s">
        <v>120</v>
      </c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43"/>
    </row>
    <row r="44" spans="1:15" ht="26" x14ac:dyDescent="0.35">
      <c r="A44" s="408" t="s">
        <v>121</v>
      </c>
      <c r="B44" s="409"/>
      <c r="C44" s="140" t="s">
        <v>103</v>
      </c>
      <c r="D44" s="144" t="s">
        <v>122</v>
      </c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43"/>
    </row>
    <row r="45" spans="1:15" x14ac:dyDescent="0.35">
      <c r="A45" s="408"/>
      <c r="B45" s="409"/>
      <c r="C45" s="141" t="s">
        <v>106</v>
      </c>
      <c r="D45" s="140" t="s">
        <v>123</v>
      </c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43"/>
    </row>
    <row r="46" spans="1:15" x14ac:dyDescent="0.35">
      <c r="A46" s="408"/>
      <c r="B46" s="409"/>
      <c r="C46" s="141" t="s">
        <v>112</v>
      </c>
      <c r="D46" s="140" t="s">
        <v>124</v>
      </c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43"/>
    </row>
    <row r="47" spans="1:15" x14ac:dyDescent="0.35">
      <c r="A47" s="408"/>
      <c r="B47" s="409"/>
      <c r="C47" s="141" t="s">
        <v>114</v>
      </c>
      <c r="D47" s="140" t="s">
        <v>125</v>
      </c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43"/>
    </row>
    <row r="48" spans="1:15" x14ac:dyDescent="0.35">
      <c r="A48" s="408" t="s">
        <v>126</v>
      </c>
      <c r="B48" s="409"/>
      <c r="C48" s="141" t="s">
        <v>97</v>
      </c>
      <c r="D48" s="140" t="s">
        <v>127</v>
      </c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43"/>
    </row>
    <row r="49" spans="1:15" x14ac:dyDescent="0.35">
      <c r="A49" s="133"/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5"/>
    </row>
    <row r="50" spans="1:15" x14ac:dyDescent="0.35">
      <c r="A50" s="133"/>
      <c r="B50" s="145" t="s">
        <v>128</v>
      </c>
      <c r="C50" s="137"/>
      <c r="D50" s="137"/>
      <c r="E50" s="407" t="s">
        <v>129</v>
      </c>
      <c r="F50" s="407"/>
      <c r="G50" s="137"/>
      <c r="H50" s="137"/>
      <c r="I50" s="137"/>
      <c r="J50" s="137"/>
      <c r="K50" s="137"/>
      <c r="L50" s="137"/>
      <c r="M50" s="137"/>
      <c r="N50" s="137" t="s">
        <v>130</v>
      </c>
      <c r="O50" s="143"/>
    </row>
    <row r="51" spans="1:15" x14ac:dyDescent="0.35">
      <c r="A51" s="133"/>
      <c r="B51" s="145" t="s">
        <v>23</v>
      </c>
      <c r="C51" s="137"/>
      <c r="D51" s="137"/>
      <c r="E51" s="407" t="s">
        <v>20</v>
      </c>
      <c r="F51" s="407"/>
      <c r="G51" s="137"/>
      <c r="H51" s="137"/>
      <c r="I51" s="137"/>
      <c r="J51" s="137"/>
      <c r="K51" s="137"/>
      <c r="L51" s="137"/>
      <c r="M51" s="137"/>
      <c r="N51" s="137" t="s">
        <v>131</v>
      </c>
      <c r="O51" s="143"/>
    </row>
    <row r="52" spans="1:15" x14ac:dyDescent="0.35">
      <c r="A52" s="133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43"/>
    </row>
    <row r="53" spans="1:15" x14ac:dyDescent="0.35">
      <c r="A53" s="133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43"/>
    </row>
    <row r="54" spans="1:15" x14ac:dyDescent="0.35">
      <c r="A54" s="133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43"/>
    </row>
    <row r="55" spans="1:15" x14ac:dyDescent="0.35">
      <c r="A55" s="133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43"/>
    </row>
    <row r="56" spans="1:15" ht="15" thickBot="1" x14ac:dyDescent="0.4">
      <c r="A56" s="146"/>
      <c r="B56" s="147" t="s">
        <v>132</v>
      </c>
      <c r="C56" s="147"/>
      <c r="D56" s="147"/>
      <c r="E56" s="147" t="s">
        <v>132</v>
      </c>
      <c r="F56" s="147"/>
      <c r="G56" s="147"/>
      <c r="H56" s="147"/>
      <c r="I56" s="147"/>
      <c r="J56" s="147"/>
      <c r="K56" s="147"/>
      <c r="L56" s="147"/>
      <c r="M56" s="147"/>
      <c r="N56" s="147" t="s">
        <v>132</v>
      </c>
      <c r="O56" s="148"/>
    </row>
  </sheetData>
  <mergeCells count="23">
    <mergeCell ref="A35:B35"/>
    <mergeCell ref="C1:K3"/>
    <mergeCell ref="A11:A12"/>
    <mergeCell ref="B11:B12"/>
    <mergeCell ref="C11:C12"/>
    <mergeCell ref="D11:D12"/>
    <mergeCell ref="E11:F11"/>
    <mergeCell ref="G11:G12"/>
    <mergeCell ref="H11:H12"/>
    <mergeCell ref="I11:J11"/>
    <mergeCell ref="K11:K12"/>
    <mergeCell ref="L11:L12"/>
    <mergeCell ref="M11:M12"/>
    <mergeCell ref="N11:N12"/>
    <mergeCell ref="O11:O12"/>
    <mergeCell ref="A34:B34"/>
    <mergeCell ref="E51:F51"/>
    <mergeCell ref="A36:B41"/>
    <mergeCell ref="A42:B42"/>
    <mergeCell ref="A43:B43"/>
    <mergeCell ref="A44:B47"/>
    <mergeCell ref="A48:B48"/>
    <mergeCell ref="E50:F50"/>
  </mergeCells>
  <printOptions horizontalCentered="1"/>
  <pageMargins left="0.25" right="0.25" top="0.25" bottom="0.5905500874890639" header="0" footer="0.31496062992125984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472E-3082-47B1-9C83-D2F9631F24CE}">
  <sheetPr>
    <tabColor rgb="FFFF0000"/>
    <pageSetUpPr fitToPage="1"/>
  </sheetPr>
  <dimension ref="B1:T52"/>
  <sheetViews>
    <sheetView view="pageBreakPreview" zoomScaleNormal="100" zoomScaleSheetLayoutView="100" workbookViewId="0">
      <selection activeCell="G26" sqref="G26:G27"/>
    </sheetView>
  </sheetViews>
  <sheetFormatPr defaultColWidth="9.1796875" defaultRowHeight="14.5" x14ac:dyDescent="0.35"/>
  <cols>
    <col min="1" max="1" width="9.1796875" style="153"/>
    <col min="2" max="2" width="8.1796875" style="153" customWidth="1"/>
    <col min="3" max="3" width="35.1796875" style="153" customWidth="1"/>
    <col min="4" max="4" width="13.453125" style="153" customWidth="1"/>
    <col min="5" max="5" width="9.453125" style="153" customWidth="1"/>
    <col min="6" max="6" width="9.1796875" style="153" customWidth="1"/>
    <col min="7" max="7" width="9.453125" style="153" customWidth="1"/>
    <col min="8" max="8" width="10.54296875" style="153" customWidth="1"/>
    <col min="9" max="9" width="12.81640625" style="153" customWidth="1"/>
    <col min="10" max="10" width="61" style="153" customWidth="1"/>
    <col min="11" max="12" width="9.1796875" style="153"/>
    <col min="13" max="13" width="17.81640625" style="153" bestFit="1" customWidth="1"/>
    <col min="14" max="15" width="9.1796875" style="153"/>
    <col min="16" max="16" width="17.81640625" style="153" bestFit="1" customWidth="1"/>
    <col min="17" max="18" width="9.1796875" style="153"/>
    <col min="19" max="19" width="17.81640625" style="153" bestFit="1" customWidth="1"/>
    <col min="20" max="16384" width="9.1796875" style="153"/>
  </cols>
  <sheetData>
    <row r="1" spans="2:10" ht="20.149999999999999" customHeight="1" thickBot="1" x14ac:dyDescent="0.45">
      <c r="B1" s="149"/>
      <c r="C1" s="150"/>
      <c r="D1" s="441" t="s">
        <v>69</v>
      </c>
      <c r="E1" s="442"/>
      <c r="F1" s="442"/>
      <c r="G1" s="442"/>
      <c r="H1" s="442"/>
      <c r="I1" s="151" t="s">
        <v>2</v>
      </c>
      <c r="J1" s="152" t="s">
        <v>70</v>
      </c>
    </row>
    <row r="2" spans="2:10" ht="20.149999999999999" customHeight="1" thickBot="1" x14ac:dyDescent="0.45">
      <c r="B2" s="154"/>
      <c r="C2" s="155"/>
      <c r="D2" s="443"/>
      <c r="E2" s="444"/>
      <c r="F2" s="444"/>
      <c r="G2" s="444"/>
      <c r="H2" s="444"/>
      <c r="I2" s="151" t="s">
        <v>5</v>
      </c>
      <c r="J2" s="151">
        <v>1</v>
      </c>
    </row>
    <row r="3" spans="2:10" ht="20.149999999999999" customHeight="1" thickBot="1" x14ac:dyDescent="0.45">
      <c r="B3" s="156"/>
      <c r="C3" s="157"/>
      <c r="D3" s="445"/>
      <c r="E3" s="446"/>
      <c r="F3" s="446"/>
      <c r="G3" s="446"/>
      <c r="H3" s="446"/>
      <c r="I3" s="151" t="s">
        <v>71</v>
      </c>
      <c r="J3" s="158">
        <v>45369</v>
      </c>
    </row>
    <row r="4" spans="2:10" ht="10" customHeight="1" x14ac:dyDescent="0.4">
      <c r="B4" s="159"/>
      <c r="C4" s="160"/>
      <c r="D4" s="161"/>
      <c r="E4" s="161"/>
      <c r="F4" s="161"/>
      <c r="G4" s="161"/>
      <c r="H4" s="161"/>
      <c r="I4" s="161"/>
      <c r="J4" s="162"/>
    </row>
    <row r="5" spans="2:10" ht="20.149999999999999" customHeight="1" x14ac:dyDescent="0.35">
      <c r="B5" s="163"/>
      <c r="C5" s="91" t="s">
        <v>72</v>
      </c>
      <c r="D5" s="164" t="str">
        <f>'Form Ukur Kaca'!C5</f>
        <v>: 001.ENG/GLASS/IV/26</v>
      </c>
      <c r="E5" s="164"/>
      <c r="F5" s="164"/>
      <c r="G5" s="164"/>
      <c r="H5" s="164"/>
      <c r="J5" s="165" t="s">
        <v>73</v>
      </c>
    </row>
    <row r="6" spans="2:10" ht="20.149999999999999" customHeight="1" x14ac:dyDescent="0.35">
      <c r="B6" s="163"/>
      <c r="C6" s="91" t="s">
        <v>74</v>
      </c>
      <c r="D6" s="164" t="str">
        <f>'Form Ukur Kaca'!C6</f>
        <v>: 01 APRIL 2026</v>
      </c>
      <c r="E6" s="164"/>
      <c r="F6" s="164"/>
      <c r="G6" s="164"/>
      <c r="H6" s="164"/>
      <c r="J6" s="165" t="s">
        <v>75</v>
      </c>
    </row>
    <row r="7" spans="2:10" ht="20.149999999999999" customHeight="1" x14ac:dyDescent="0.35">
      <c r="B7" s="163"/>
      <c r="C7" s="91" t="s">
        <v>76</v>
      </c>
      <c r="D7" s="164" t="str">
        <f>'Form Ukur Kaca'!C7</f>
        <v>: ASTERA ( MOCKUP TERPASANG )</v>
      </c>
      <c r="E7" s="164"/>
      <c r="F7" s="164"/>
      <c r="G7" s="164"/>
      <c r="H7" s="164"/>
      <c r="I7" s="164"/>
      <c r="J7" s="165"/>
    </row>
    <row r="8" spans="2:10" ht="20.149999999999999" customHeight="1" x14ac:dyDescent="0.35">
      <c r="B8" s="163"/>
      <c r="C8" s="91" t="s">
        <v>77</v>
      </c>
      <c r="D8" s="164" t="str">
        <f>'Form Ukur Kaca'!C8</f>
        <v xml:space="preserve">: </v>
      </c>
      <c r="E8" s="164"/>
      <c r="F8" s="164"/>
      <c r="G8" s="164"/>
      <c r="H8" s="164"/>
      <c r="I8" s="164"/>
      <c r="J8" s="165"/>
    </row>
    <row r="9" spans="2:10" ht="20.149999999999999" customHeight="1" x14ac:dyDescent="0.35">
      <c r="B9" s="163"/>
      <c r="C9" s="91" t="s">
        <v>79</v>
      </c>
      <c r="D9" s="164" t="str">
        <f>'Form Ukur Kaca'!C9</f>
        <v>: RAYA</v>
      </c>
      <c r="E9" s="164"/>
      <c r="F9" s="164"/>
      <c r="G9" s="164"/>
      <c r="H9" s="164"/>
      <c r="I9" s="164"/>
      <c r="J9" s="165"/>
    </row>
    <row r="10" spans="2:10" ht="10" customHeight="1" thickBot="1" x14ac:dyDescent="0.4">
      <c r="B10" s="166"/>
      <c r="C10" s="167"/>
      <c r="D10" s="167"/>
      <c r="E10" s="167"/>
      <c r="F10" s="168"/>
      <c r="G10" s="168"/>
      <c r="H10" s="167"/>
      <c r="I10" s="167"/>
      <c r="J10" s="169"/>
    </row>
    <row r="11" spans="2:10" ht="27" customHeight="1" thickBot="1" x14ac:dyDescent="0.4">
      <c r="B11" s="447" t="s">
        <v>56</v>
      </c>
      <c r="C11" s="448" t="s">
        <v>25</v>
      </c>
      <c r="D11" s="428" t="s">
        <v>80</v>
      </c>
      <c r="E11" s="428" t="s">
        <v>81</v>
      </c>
      <c r="F11" s="449" t="s">
        <v>85</v>
      </c>
      <c r="G11" s="450"/>
      <c r="H11" s="451" t="s">
        <v>86</v>
      </c>
      <c r="I11" s="428" t="s">
        <v>88</v>
      </c>
      <c r="J11" s="428" t="s">
        <v>89</v>
      </c>
    </row>
    <row r="12" spans="2:10" ht="27" customHeight="1" thickBot="1" x14ac:dyDescent="0.4">
      <c r="B12" s="447"/>
      <c r="C12" s="448"/>
      <c r="D12" s="429"/>
      <c r="E12" s="429"/>
      <c r="F12" s="170" t="s">
        <v>90</v>
      </c>
      <c r="G12" s="171" t="s">
        <v>91</v>
      </c>
      <c r="H12" s="452"/>
      <c r="I12" s="429"/>
      <c r="J12" s="429"/>
    </row>
    <row r="13" spans="2:10" ht="20.149999999999999" customHeight="1" x14ac:dyDescent="0.35">
      <c r="B13" s="172">
        <v>1</v>
      </c>
      <c r="C13" s="172" t="str">
        <f>'Form Ukur Kaca'!B13</f>
        <v>P1-DSR_A2 STD_DR</v>
      </c>
      <c r="D13" s="172" t="str">
        <f>'Form Ukur Kaca'!C13</f>
        <v>FLT</v>
      </c>
      <c r="E13" s="172">
        <f>'Form Ukur Kaca'!D13</f>
        <v>8</v>
      </c>
      <c r="F13" s="173">
        <f>'Form Ukur Kaca'!I13</f>
        <v>597</v>
      </c>
      <c r="G13" s="172">
        <f>'Form Ukur Kaca'!J13</f>
        <v>2162</v>
      </c>
      <c r="H13" s="172">
        <f>'Form Ukur Kaca'!M13</f>
        <v>2</v>
      </c>
      <c r="I13" s="174">
        <f>'Form Ukur Kaca'!N13</f>
        <v>2.5814279999999998</v>
      </c>
      <c r="J13" s="175"/>
    </row>
    <row r="14" spans="2:10" ht="20.149999999999999" customHeight="1" x14ac:dyDescent="0.35">
      <c r="B14" s="176">
        <v>2</v>
      </c>
      <c r="C14" s="176" t="str">
        <f>'Form Ukur Kaca'!B14</f>
        <v>P1-DSR_A2 STD_FIX</v>
      </c>
      <c r="D14" s="176" t="str">
        <f>'Form Ukur Kaca'!C14</f>
        <v>FLT</v>
      </c>
      <c r="E14" s="176">
        <f>'Form Ukur Kaca'!D14</f>
        <v>8</v>
      </c>
      <c r="F14" s="177">
        <f>'Form Ukur Kaca'!I14</f>
        <v>1522</v>
      </c>
      <c r="G14" s="176">
        <f>'Form Ukur Kaca'!J14</f>
        <v>767</v>
      </c>
      <c r="H14" s="176">
        <f>'Form Ukur Kaca'!M14</f>
        <v>1</v>
      </c>
      <c r="I14" s="178">
        <f>'Form Ukur Kaca'!N14</f>
        <v>1.1673739999999999</v>
      </c>
      <c r="J14" s="179"/>
    </row>
    <row r="15" spans="2:10" ht="20.149999999999999" customHeight="1" x14ac:dyDescent="0.35">
      <c r="B15" s="176">
        <v>3</v>
      </c>
      <c r="C15" s="176" t="str">
        <f>'Form Ukur Kaca'!B15</f>
        <v>J1-DSR_A2 STD_FIX.A</v>
      </c>
      <c r="D15" s="176" t="str">
        <f>'Form Ukur Kaca'!C15</f>
        <v>FLT</v>
      </c>
      <c r="E15" s="176">
        <f>'Form Ukur Kaca'!D15</f>
        <v>6</v>
      </c>
      <c r="F15" s="177">
        <f>'Form Ukur Kaca'!I15</f>
        <v>525</v>
      </c>
      <c r="G15" s="176">
        <f>'Form Ukur Kaca'!J15</f>
        <v>733</v>
      </c>
      <c r="H15" s="176">
        <f>'Form Ukur Kaca'!M15</f>
        <v>2</v>
      </c>
      <c r="I15" s="178">
        <f>'Form Ukur Kaca'!N15</f>
        <v>0.76964999999999995</v>
      </c>
      <c r="J15" s="180"/>
    </row>
    <row r="16" spans="2:10" ht="20.149999999999999" customHeight="1" x14ac:dyDescent="0.35">
      <c r="B16" s="176">
        <v>4</v>
      </c>
      <c r="C16" s="176" t="str">
        <f>'Form Ukur Kaca'!B16</f>
        <v>J1-DSR_A2 STD_FIX.B</v>
      </c>
      <c r="D16" s="176" t="str">
        <f>'Form Ukur Kaca'!C16</f>
        <v>FLT</v>
      </c>
      <c r="E16" s="176">
        <f>'Form Ukur Kaca'!D16</f>
        <v>6</v>
      </c>
      <c r="F16" s="177">
        <f>'Form Ukur Kaca'!I16</f>
        <v>525</v>
      </c>
      <c r="G16" s="176">
        <f>'Form Ukur Kaca'!J16</f>
        <v>1993</v>
      </c>
      <c r="H16" s="176">
        <f>'Form Ukur Kaca'!M16</f>
        <v>2</v>
      </c>
      <c r="I16" s="178">
        <f>'Form Ukur Kaca'!N16</f>
        <v>2.0926499999999999</v>
      </c>
      <c r="J16" s="180"/>
    </row>
    <row r="17" spans="2:12" ht="20.149999999999999" customHeight="1" x14ac:dyDescent="0.35">
      <c r="B17" s="176">
        <v>5</v>
      </c>
      <c r="C17" s="176" t="str">
        <f>'Form Ukur Kaca'!B17</f>
        <v>J2-DSR_A2 STD_FIX.A</v>
      </c>
      <c r="D17" s="176" t="str">
        <f>'Form Ukur Kaca'!C17</f>
        <v>FLT</v>
      </c>
      <c r="E17" s="176">
        <f>'Form Ukur Kaca'!D17</f>
        <v>6</v>
      </c>
      <c r="F17" s="177">
        <f>'Form Ukur Kaca'!I17</f>
        <v>458</v>
      </c>
      <c r="G17" s="176">
        <f>'Form Ukur Kaca'!J17</f>
        <v>733</v>
      </c>
      <c r="H17" s="176">
        <f>'Form Ukur Kaca'!M17</f>
        <v>1</v>
      </c>
      <c r="I17" s="178">
        <f>'Form Ukur Kaca'!N17</f>
        <v>0.33571400000000001</v>
      </c>
      <c r="J17" s="180"/>
    </row>
    <row r="18" spans="2:12" ht="20.149999999999999" customHeight="1" x14ac:dyDescent="0.35">
      <c r="B18" s="176">
        <v>6</v>
      </c>
      <c r="C18" s="176" t="str">
        <f>'Form Ukur Kaca'!B18</f>
        <v>J2-DSR_A2 STD_FIX.B</v>
      </c>
      <c r="D18" s="176" t="str">
        <f>'Form Ukur Kaca'!C18</f>
        <v>FLT</v>
      </c>
      <c r="E18" s="176">
        <f>'Form Ukur Kaca'!D18</f>
        <v>6</v>
      </c>
      <c r="F18" s="177">
        <f>'Form Ukur Kaca'!I18</f>
        <v>458</v>
      </c>
      <c r="G18" s="176">
        <f>'Form Ukur Kaca'!J18</f>
        <v>1993</v>
      </c>
      <c r="H18" s="176">
        <f>'Form Ukur Kaca'!M18</f>
        <v>1</v>
      </c>
      <c r="I18" s="178">
        <f>'Form Ukur Kaca'!N18</f>
        <v>0.91279399999999999</v>
      </c>
      <c r="J18" s="180"/>
    </row>
    <row r="19" spans="2:12" ht="20.149999999999999" customHeight="1" x14ac:dyDescent="0.35">
      <c r="B19" s="176">
        <v>7</v>
      </c>
      <c r="C19" s="176" t="str">
        <f>'Form Ukur Kaca'!B19</f>
        <v>J2-01_A2 STD_TH</v>
      </c>
      <c r="D19" s="176" t="str">
        <f>'Form Ukur Kaca'!C19</f>
        <v>LGHS</v>
      </c>
      <c r="E19" s="176">
        <f>'Form Ukur Kaca'!D19</f>
        <v>8</v>
      </c>
      <c r="F19" s="177">
        <f>'Form Ukur Kaca'!I19</f>
        <v>714</v>
      </c>
      <c r="G19" s="176">
        <f>'Form Ukur Kaca'!J19</f>
        <v>1539</v>
      </c>
      <c r="H19" s="176">
        <f>'Form Ukur Kaca'!M19</f>
        <v>2</v>
      </c>
      <c r="I19" s="178">
        <f>'Form Ukur Kaca'!N19</f>
        <v>2.197692</v>
      </c>
      <c r="J19" s="180"/>
    </row>
    <row r="20" spans="2:12" ht="20.149999999999999" customHeight="1" x14ac:dyDescent="0.35">
      <c r="B20" s="176">
        <v>8</v>
      </c>
      <c r="C20" s="176" t="str">
        <f>'Form Ukur Kaca'!B20</f>
        <v>J2-01_A2 STD_FIX.A1</v>
      </c>
      <c r="D20" s="176" t="str">
        <f>'Form Ukur Kaca'!C20</f>
        <v>LGHS</v>
      </c>
      <c r="E20" s="176">
        <f>'Form Ukur Kaca'!D20</f>
        <v>6</v>
      </c>
      <c r="F20" s="177">
        <f>'Form Ukur Kaca'!I20</f>
        <v>778</v>
      </c>
      <c r="G20" s="176">
        <f>'Form Ukur Kaca'!J20</f>
        <v>338</v>
      </c>
      <c r="H20" s="176">
        <f>'Form Ukur Kaca'!M20</f>
        <v>2</v>
      </c>
      <c r="I20" s="178">
        <f>'Form Ukur Kaca'!N20</f>
        <v>0.52592799999999995</v>
      </c>
      <c r="J20" s="180"/>
    </row>
    <row r="21" spans="2:12" ht="20.149999999999999" customHeight="1" x14ac:dyDescent="0.35">
      <c r="B21" s="176">
        <v>9</v>
      </c>
      <c r="C21" s="176" t="str">
        <f>'Form Ukur Kaca'!B21</f>
        <v>J2-01_A2 STD_FIX.A2</v>
      </c>
      <c r="D21" s="176" t="str">
        <f>'Form Ukur Kaca'!C21</f>
        <v>LGHS</v>
      </c>
      <c r="E21" s="176">
        <f>'Form Ukur Kaca'!D21</f>
        <v>6</v>
      </c>
      <c r="F21" s="177">
        <f>'Form Ukur Kaca'!I21</f>
        <v>1488</v>
      </c>
      <c r="G21" s="176">
        <f>'Form Ukur Kaca'!J21</f>
        <v>338</v>
      </c>
      <c r="H21" s="176">
        <f>'Form Ukur Kaca'!M21</f>
        <v>2</v>
      </c>
      <c r="I21" s="178">
        <f>'Form Ukur Kaca'!N21</f>
        <v>1.0058879999999999</v>
      </c>
      <c r="J21" s="208"/>
    </row>
    <row r="22" spans="2:12" ht="20.149999999999999" customHeight="1" x14ac:dyDescent="0.35">
      <c r="B22" s="176">
        <v>10</v>
      </c>
      <c r="C22" s="176" t="str">
        <f>'Form Ukur Kaca'!B22</f>
        <v>J2-01_A2 STD_FIX.B</v>
      </c>
      <c r="D22" s="176" t="str">
        <f>'Form Ukur Kaca'!C22</f>
        <v>LGHS</v>
      </c>
      <c r="E22" s="176">
        <f>'Form Ukur Kaca'!D22</f>
        <v>8</v>
      </c>
      <c r="F22" s="177">
        <f>'Form Ukur Kaca'!I22</f>
        <v>739</v>
      </c>
      <c r="G22" s="176">
        <f>'Form Ukur Kaca'!J22</f>
        <v>1601</v>
      </c>
      <c r="H22" s="176">
        <f>'Form Ukur Kaca'!M22</f>
        <v>4</v>
      </c>
      <c r="I22" s="178">
        <f>'Form Ukur Kaca'!N22</f>
        <v>4.7325559999999998</v>
      </c>
      <c r="J22" s="208"/>
    </row>
    <row r="23" spans="2:12" ht="20.149999999999999" customHeight="1" x14ac:dyDescent="0.35">
      <c r="B23" s="181"/>
      <c r="C23" s="176"/>
      <c r="D23" s="176"/>
      <c r="E23" s="176"/>
      <c r="F23" s="176"/>
      <c r="G23" s="176"/>
      <c r="H23" s="176"/>
      <c r="I23" s="179"/>
      <c r="J23" s="182"/>
      <c r="L23" s="153" t="e">
        <f>#REF!+'J1-DSR'!E54+'J1-DSR'!#REF!+'J1-DSR'!#REF!+#REF!+#REF!+#REF!+#REF!+#REF!+#REF!+#REF!+#REF!+#REF!+#REF!+#REF!+#REF!</f>
        <v>#REF!</v>
      </c>
    </row>
    <row r="24" spans="2:12" ht="20.149999999999999" customHeight="1" x14ac:dyDescent="0.35">
      <c r="B24" s="183"/>
      <c r="C24" s="432" t="s">
        <v>29</v>
      </c>
      <c r="D24" s="433"/>
      <c r="E24" s="433"/>
      <c r="F24" s="433"/>
      <c r="G24" s="434"/>
      <c r="H24" s="118">
        <f>SUM(H13:H23)</f>
        <v>19</v>
      </c>
      <c r="I24" s="184">
        <f>SUM(I13:I23)</f>
        <v>16.321674000000002</v>
      </c>
      <c r="J24" s="185"/>
    </row>
    <row r="25" spans="2:12" ht="20.149999999999999" customHeight="1" thickBot="1" x14ac:dyDescent="0.4">
      <c r="B25" s="186"/>
      <c r="C25" s="187"/>
      <c r="D25" s="188"/>
      <c r="E25" s="189"/>
      <c r="F25" s="187"/>
      <c r="G25" s="187"/>
      <c r="H25" s="187"/>
      <c r="I25" s="187"/>
      <c r="J25" s="190"/>
    </row>
    <row r="26" spans="2:12" x14ac:dyDescent="0.35">
      <c r="B26" s="191"/>
      <c r="J26" s="192"/>
    </row>
    <row r="27" spans="2:12" x14ac:dyDescent="0.35">
      <c r="B27" s="430" t="s">
        <v>93</v>
      </c>
      <c r="C27" s="431"/>
      <c r="D27" s="193" t="s">
        <v>94</v>
      </c>
      <c r="E27" s="193" t="s">
        <v>95</v>
      </c>
      <c r="F27" s="194" t="s">
        <v>96</v>
      </c>
      <c r="G27" s="194"/>
      <c r="H27" s="195"/>
      <c r="I27" s="195"/>
      <c r="J27" s="196"/>
    </row>
    <row r="28" spans="2:12" x14ac:dyDescent="0.35">
      <c r="B28" s="426" t="s">
        <v>97</v>
      </c>
      <c r="C28" s="427"/>
      <c r="D28" s="198" t="s">
        <v>97</v>
      </c>
      <c r="E28" s="197" t="s">
        <v>92</v>
      </c>
      <c r="F28" s="194" t="s">
        <v>98</v>
      </c>
      <c r="G28" s="194"/>
      <c r="H28" s="195"/>
      <c r="I28" s="195"/>
      <c r="J28" s="196"/>
    </row>
    <row r="29" spans="2:12" x14ac:dyDescent="0.35">
      <c r="B29" s="435" t="s">
        <v>99</v>
      </c>
      <c r="C29" s="436"/>
      <c r="D29" s="198" t="s">
        <v>100</v>
      </c>
      <c r="E29" s="197" t="s">
        <v>101</v>
      </c>
      <c r="F29" s="194" t="s">
        <v>102</v>
      </c>
      <c r="G29" s="194"/>
      <c r="H29" s="195"/>
      <c r="I29" s="195"/>
      <c r="J29" s="196"/>
    </row>
    <row r="30" spans="2:12" x14ac:dyDescent="0.35">
      <c r="B30" s="437"/>
      <c r="C30" s="438"/>
      <c r="D30" s="199" t="s">
        <v>103</v>
      </c>
      <c r="E30" s="197" t="s">
        <v>104</v>
      </c>
      <c r="F30" s="194" t="s">
        <v>105</v>
      </c>
      <c r="G30" s="194"/>
      <c r="H30" s="195"/>
      <c r="I30" s="195"/>
      <c r="J30" s="196"/>
    </row>
    <row r="31" spans="2:12" x14ac:dyDescent="0.35">
      <c r="B31" s="437"/>
      <c r="C31" s="438"/>
      <c r="D31" s="199" t="s">
        <v>106</v>
      </c>
      <c r="E31" s="197" t="s">
        <v>107</v>
      </c>
      <c r="F31" s="194" t="s">
        <v>108</v>
      </c>
      <c r="G31" s="194"/>
      <c r="H31" s="195"/>
      <c r="I31" s="195"/>
      <c r="J31" s="196"/>
    </row>
    <row r="32" spans="2:12" x14ac:dyDescent="0.35">
      <c r="B32" s="437"/>
      <c r="C32" s="438"/>
      <c r="D32" s="199" t="s">
        <v>109</v>
      </c>
      <c r="E32" s="197" t="s">
        <v>110</v>
      </c>
      <c r="F32" s="194" t="s">
        <v>111</v>
      </c>
      <c r="G32" s="194"/>
      <c r="H32" s="195"/>
      <c r="I32" s="195"/>
      <c r="J32" s="196"/>
    </row>
    <row r="33" spans="2:20" x14ac:dyDescent="0.35">
      <c r="B33" s="437"/>
      <c r="C33" s="438"/>
      <c r="D33" s="199" t="s">
        <v>112</v>
      </c>
      <c r="E33" s="197" t="s">
        <v>113</v>
      </c>
      <c r="F33" s="194"/>
      <c r="G33" s="194"/>
      <c r="H33" s="194"/>
      <c r="I33" s="194"/>
      <c r="J33" s="200"/>
    </row>
    <row r="34" spans="2:20" x14ac:dyDescent="0.35">
      <c r="B34" s="437"/>
      <c r="C34" s="438"/>
      <c r="D34" s="199" t="s">
        <v>114</v>
      </c>
      <c r="E34" s="197" t="s">
        <v>115</v>
      </c>
      <c r="F34" s="194"/>
      <c r="G34" s="194"/>
      <c r="H34" s="194"/>
      <c r="I34" s="194"/>
      <c r="J34" s="200"/>
      <c r="M34" s="201"/>
      <c r="N34" s="194"/>
      <c r="O34" s="194"/>
      <c r="Q34" s="194"/>
      <c r="R34" s="194"/>
      <c r="S34" s="201"/>
      <c r="T34" s="194"/>
    </row>
    <row r="35" spans="2:20" x14ac:dyDescent="0.35">
      <c r="B35" s="439"/>
      <c r="C35" s="440"/>
      <c r="D35" s="199" t="s">
        <v>230</v>
      </c>
      <c r="E35" s="197" t="s">
        <v>231</v>
      </c>
      <c r="F35" s="194"/>
      <c r="G35" s="194"/>
      <c r="H35" s="194"/>
      <c r="I35" s="194"/>
      <c r="J35" s="200"/>
      <c r="M35" s="201"/>
      <c r="N35" s="194"/>
      <c r="O35" s="194"/>
      <c r="Q35" s="194"/>
      <c r="R35" s="194"/>
      <c r="S35" s="201"/>
      <c r="T35" s="194"/>
    </row>
    <row r="36" spans="2:20" x14ac:dyDescent="0.35">
      <c r="B36" s="426" t="s">
        <v>116</v>
      </c>
      <c r="C36" s="427"/>
      <c r="D36" s="199" t="s">
        <v>117</v>
      </c>
      <c r="E36" s="197" t="s">
        <v>118</v>
      </c>
      <c r="F36" s="194"/>
      <c r="G36" s="194"/>
      <c r="H36" s="194"/>
      <c r="I36" s="194"/>
      <c r="J36" s="200"/>
      <c r="M36" s="201"/>
      <c r="N36" s="194"/>
      <c r="O36" s="194"/>
      <c r="Q36" s="194"/>
      <c r="R36" s="194"/>
      <c r="S36" s="201"/>
      <c r="T36" s="194"/>
    </row>
    <row r="37" spans="2:20" x14ac:dyDescent="0.35">
      <c r="B37" s="426" t="s">
        <v>119</v>
      </c>
      <c r="C37" s="427"/>
      <c r="D37" s="198" t="s">
        <v>119</v>
      </c>
      <c r="E37" s="197" t="s">
        <v>120</v>
      </c>
      <c r="F37" s="194"/>
      <c r="G37" s="194"/>
      <c r="H37" s="194"/>
      <c r="I37" s="194"/>
      <c r="J37" s="200"/>
      <c r="M37" s="201"/>
      <c r="N37" s="194"/>
      <c r="O37" s="194"/>
      <c r="Q37" s="194"/>
      <c r="R37" s="194"/>
      <c r="S37" s="201"/>
      <c r="T37" s="194"/>
    </row>
    <row r="38" spans="2:20" ht="26" x14ac:dyDescent="0.35">
      <c r="B38" s="426" t="s">
        <v>121</v>
      </c>
      <c r="C38" s="427"/>
      <c r="D38" s="197" t="s">
        <v>103</v>
      </c>
      <c r="E38" s="202" t="s">
        <v>122</v>
      </c>
      <c r="F38" s="194"/>
      <c r="G38" s="194"/>
      <c r="H38" s="194"/>
      <c r="I38" s="194"/>
      <c r="J38" s="200"/>
      <c r="M38" s="201"/>
      <c r="N38" s="194"/>
      <c r="O38" s="194"/>
      <c r="Q38" s="194"/>
      <c r="R38" s="194"/>
      <c r="S38" s="201"/>
      <c r="T38" s="194"/>
    </row>
    <row r="39" spans="2:20" x14ac:dyDescent="0.35">
      <c r="B39" s="426"/>
      <c r="C39" s="427"/>
      <c r="D39" s="198" t="s">
        <v>106</v>
      </c>
      <c r="E39" s="197" t="s">
        <v>123</v>
      </c>
      <c r="F39" s="194"/>
      <c r="G39" s="194"/>
      <c r="H39" s="194"/>
      <c r="I39" s="194"/>
      <c r="J39" s="200"/>
      <c r="M39" s="201"/>
      <c r="N39" s="194"/>
      <c r="O39" s="194"/>
      <c r="Q39" s="194"/>
      <c r="R39" s="194"/>
      <c r="S39" s="201"/>
      <c r="T39" s="194"/>
    </row>
    <row r="40" spans="2:20" x14ac:dyDescent="0.35">
      <c r="B40" s="426"/>
      <c r="C40" s="427"/>
      <c r="D40" s="198" t="s">
        <v>112</v>
      </c>
      <c r="E40" s="197" t="s">
        <v>124</v>
      </c>
      <c r="F40" s="194"/>
      <c r="G40" s="194"/>
      <c r="H40" s="194"/>
      <c r="I40" s="194"/>
      <c r="J40" s="200"/>
    </row>
    <row r="41" spans="2:20" x14ac:dyDescent="0.35">
      <c r="B41" s="426"/>
      <c r="C41" s="427"/>
      <c r="D41" s="198" t="s">
        <v>114</v>
      </c>
      <c r="E41" s="197" t="s">
        <v>125</v>
      </c>
      <c r="F41" s="194"/>
      <c r="G41" s="194"/>
      <c r="H41" s="194"/>
      <c r="I41" s="194"/>
      <c r="J41" s="200"/>
    </row>
    <row r="42" spans="2:20" x14ac:dyDescent="0.35">
      <c r="B42" s="426" t="s">
        <v>126</v>
      </c>
      <c r="C42" s="427"/>
      <c r="D42" s="198" t="s">
        <v>97</v>
      </c>
      <c r="E42" s="197" t="s">
        <v>127</v>
      </c>
      <c r="F42" s="194"/>
      <c r="G42" s="194"/>
      <c r="H42" s="194"/>
      <c r="I42" s="194"/>
      <c r="J42" s="200"/>
    </row>
    <row r="43" spans="2:20" x14ac:dyDescent="0.35">
      <c r="B43" s="191"/>
      <c r="J43" s="192"/>
    </row>
    <row r="44" spans="2:20" x14ac:dyDescent="0.35">
      <c r="B44" s="191"/>
      <c r="C44" s="201" t="s">
        <v>128</v>
      </c>
      <c r="D44" s="194"/>
      <c r="E44" s="194"/>
      <c r="F44" s="194"/>
      <c r="G44" s="201" t="s">
        <v>129</v>
      </c>
      <c r="H44" s="194"/>
      <c r="I44" s="194"/>
      <c r="J44" s="203" t="s">
        <v>130</v>
      </c>
    </row>
    <row r="45" spans="2:20" x14ac:dyDescent="0.35">
      <c r="B45" s="191"/>
      <c r="C45" s="201" t="s">
        <v>23</v>
      </c>
      <c r="D45" s="194"/>
      <c r="E45" s="194"/>
      <c r="F45" s="194"/>
      <c r="G45" s="201" t="s">
        <v>20</v>
      </c>
      <c r="H45" s="194"/>
      <c r="I45" s="194"/>
      <c r="J45" s="203" t="s">
        <v>131</v>
      </c>
    </row>
    <row r="46" spans="2:20" x14ac:dyDescent="0.35">
      <c r="B46" s="191"/>
      <c r="C46" s="201"/>
      <c r="D46" s="194"/>
      <c r="E46" s="194"/>
      <c r="F46" s="194"/>
      <c r="G46" s="201"/>
      <c r="H46" s="194"/>
      <c r="I46" s="194"/>
      <c r="J46" s="203"/>
    </row>
    <row r="47" spans="2:20" x14ac:dyDescent="0.35">
      <c r="B47" s="191"/>
      <c r="C47" s="201"/>
      <c r="D47" s="194"/>
      <c r="E47" s="194"/>
      <c r="F47" s="194"/>
      <c r="G47" s="201"/>
      <c r="H47" s="194"/>
      <c r="I47" s="194"/>
      <c r="J47" s="203"/>
    </row>
    <row r="48" spans="2:20" x14ac:dyDescent="0.35">
      <c r="B48" s="191"/>
      <c r="C48" s="201"/>
      <c r="D48" s="194"/>
      <c r="E48" s="194"/>
      <c r="F48" s="194"/>
      <c r="G48" s="201"/>
      <c r="H48" s="194"/>
      <c r="I48" s="194"/>
      <c r="J48" s="203"/>
    </row>
    <row r="49" spans="2:10" x14ac:dyDescent="0.35">
      <c r="B49" s="191"/>
      <c r="C49" s="201"/>
      <c r="D49" s="194"/>
      <c r="E49" s="194"/>
      <c r="F49" s="194"/>
      <c r="G49" s="201"/>
      <c r="H49" s="194"/>
      <c r="I49" s="194"/>
      <c r="J49" s="203"/>
    </row>
    <row r="50" spans="2:10" x14ac:dyDescent="0.35">
      <c r="B50" s="191"/>
      <c r="C50" s="201"/>
      <c r="D50" s="194"/>
      <c r="E50" s="194"/>
      <c r="F50" s="194"/>
      <c r="G50" s="201"/>
      <c r="H50" s="194"/>
      <c r="I50" s="194"/>
      <c r="J50" s="203"/>
    </row>
    <row r="51" spans="2:10" x14ac:dyDescent="0.35">
      <c r="B51" s="191"/>
      <c r="C51" s="201"/>
      <c r="D51" s="194"/>
      <c r="E51" s="194"/>
      <c r="F51" s="194"/>
      <c r="G51" s="201"/>
      <c r="H51" s="194"/>
      <c r="I51" s="194"/>
      <c r="J51" s="203"/>
    </row>
    <row r="52" spans="2:10" ht="15" thickBot="1" x14ac:dyDescent="0.4">
      <c r="B52" s="204"/>
      <c r="C52" s="205" t="s">
        <v>132</v>
      </c>
      <c r="D52" s="206"/>
      <c r="E52" s="206"/>
      <c r="F52" s="206"/>
      <c r="G52" s="205" t="s">
        <v>132</v>
      </c>
      <c r="H52" s="206"/>
      <c r="I52" s="206"/>
      <c r="J52" s="207" t="s">
        <v>132</v>
      </c>
    </row>
  </sheetData>
  <mergeCells count="17">
    <mergeCell ref="D1:H3"/>
    <mergeCell ref="B11:B12"/>
    <mergeCell ref="C11:C12"/>
    <mergeCell ref="D11:D12"/>
    <mergeCell ref="E11:E12"/>
    <mergeCell ref="F11:G11"/>
    <mergeCell ref="H11:H12"/>
    <mergeCell ref="B37:C37"/>
    <mergeCell ref="B38:C41"/>
    <mergeCell ref="B42:C42"/>
    <mergeCell ref="I11:I12"/>
    <mergeCell ref="J11:J12"/>
    <mergeCell ref="B27:C27"/>
    <mergeCell ref="B28:C28"/>
    <mergeCell ref="B36:C36"/>
    <mergeCell ref="C24:G24"/>
    <mergeCell ref="B29:C35"/>
  </mergeCells>
  <printOptions horizontalCentered="1"/>
  <pageMargins left="0.25" right="0.25" top="0.25" bottom="0.5905500874890639" header="0" footer="0.31496062992125984"/>
  <pageSetup paperSize="9" scale="5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L76"/>
  <sheetViews>
    <sheetView tabSelected="1" view="pageBreakPreview" zoomScale="85" zoomScaleNormal="85" zoomScaleSheetLayoutView="85" workbookViewId="0">
      <selection activeCell="D80" sqref="D80"/>
    </sheetView>
  </sheetViews>
  <sheetFormatPr defaultColWidth="9.1796875" defaultRowHeight="13" x14ac:dyDescent="0.3"/>
  <cols>
    <col min="1" max="1" width="42.7265625" style="2" customWidth="1"/>
    <col min="2" max="2" width="14.1796875" style="2" customWidth="1"/>
    <col min="3" max="3" width="12.1796875" style="2" customWidth="1"/>
    <col min="4" max="4" width="54.453125" style="2" customWidth="1"/>
    <col min="5" max="5" width="7.81640625" style="2" customWidth="1"/>
    <col min="6" max="6" width="9.453125" style="2" bestFit="1" customWidth="1"/>
    <col min="7" max="8" width="9.453125" style="2" customWidth="1"/>
    <col min="9" max="9" width="9.1796875" style="2"/>
    <col min="10" max="10" width="12.7265625" style="71" customWidth="1"/>
    <col min="11" max="11" width="19.453125" style="71" customWidth="1"/>
    <col min="12" max="12" width="33.1796875" style="71" customWidth="1"/>
    <col min="13" max="16384" width="9.1796875" style="2"/>
  </cols>
  <sheetData>
    <row r="1" spans="1:8" x14ac:dyDescent="0.3">
      <c r="A1" s="216"/>
      <c r="B1" s="217"/>
      <c r="C1" s="217"/>
      <c r="D1" s="218"/>
    </row>
    <row r="2" spans="1:8" x14ac:dyDescent="0.3">
      <c r="A2" s="219"/>
      <c r="D2" s="220"/>
    </row>
    <row r="3" spans="1:8" x14ac:dyDescent="0.3">
      <c r="A3" s="219"/>
      <c r="D3" s="220"/>
    </row>
    <row r="4" spans="1:8" x14ac:dyDescent="0.3">
      <c r="A4" s="219"/>
      <c r="D4" s="220"/>
    </row>
    <row r="5" spans="1:8" ht="15" customHeight="1" x14ac:dyDescent="0.35">
      <c r="A5" s="221" t="s">
        <v>8</v>
      </c>
      <c r="B5" s="3" t="str">
        <f>'ORDER KACA'!D6</f>
        <v>: 01 APRIL 2026</v>
      </c>
      <c r="C5" s="3"/>
      <c r="D5" s="222"/>
      <c r="E5" s="3"/>
      <c r="F5" s="3"/>
      <c r="G5" s="3"/>
      <c r="H5" s="3"/>
    </row>
    <row r="6" spans="1:8" ht="15" customHeight="1" x14ac:dyDescent="0.35">
      <c r="A6" s="221" t="s">
        <v>9</v>
      </c>
      <c r="B6" s="3" t="str">
        <f>LOGO!E2</f>
        <v>: 01/WO/IV/26</v>
      </c>
      <c r="C6" s="3"/>
      <c r="D6" s="222"/>
      <c r="E6" s="3"/>
      <c r="F6" s="3"/>
      <c r="G6" s="3"/>
      <c r="H6" s="3"/>
    </row>
    <row r="7" spans="1:8" ht="15" customHeight="1" x14ac:dyDescent="0.35">
      <c r="A7" s="221" t="s">
        <v>4</v>
      </c>
      <c r="B7" s="3" t="str">
        <f>LOGO!E3</f>
        <v>: ASTERA ( MOCKUP TERPASANG )</v>
      </c>
      <c r="C7" s="3"/>
      <c r="D7" s="222"/>
      <c r="E7" s="3"/>
      <c r="F7" s="3"/>
      <c r="G7" s="3"/>
      <c r="H7" s="3"/>
    </row>
    <row r="8" spans="1:8" ht="15" customHeight="1" x14ac:dyDescent="0.35">
      <c r="A8" s="221" t="s">
        <v>10</v>
      </c>
      <c r="B8" s="3" t="str">
        <f>LOGO!E4</f>
        <v>: SF-100 / YB1N</v>
      </c>
      <c r="C8" s="3"/>
      <c r="D8" s="222"/>
      <c r="E8" s="3"/>
      <c r="F8" s="3"/>
      <c r="G8" s="3"/>
      <c r="H8" s="3"/>
    </row>
    <row r="9" spans="1:8" ht="15" customHeight="1" x14ac:dyDescent="0.35">
      <c r="A9" s="221" t="s">
        <v>161</v>
      </c>
      <c r="B9" s="3" t="s">
        <v>162</v>
      </c>
      <c r="C9" s="3"/>
      <c r="D9" s="222"/>
      <c r="E9" s="3"/>
      <c r="F9" s="3"/>
      <c r="G9" s="3"/>
      <c r="H9" s="3"/>
    </row>
    <row r="10" spans="1:8" ht="15" customHeight="1" x14ac:dyDescent="0.35">
      <c r="A10" s="221" t="s">
        <v>163</v>
      </c>
      <c r="B10" s="3" t="s">
        <v>164</v>
      </c>
      <c r="C10" s="3"/>
      <c r="D10" s="222"/>
      <c r="E10" s="3"/>
      <c r="F10" s="3"/>
      <c r="G10" s="3"/>
      <c r="H10" s="3"/>
    </row>
    <row r="11" spans="1:8" ht="15" customHeight="1" x14ac:dyDescent="0.35">
      <c r="A11" s="221" t="s">
        <v>136</v>
      </c>
      <c r="B11" s="3" t="s">
        <v>165</v>
      </c>
      <c r="C11" s="3"/>
      <c r="D11" s="222"/>
      <c r="E11" s="3"/>
      <c r="F11" s="3"/>
      <c r="G11" s="3"/>
      <c r="H11" s="3"/>
    </row>
    <row r="12" spans="1:8" ht="15" customHeight="1" x14ac:dyDescent="0.35">
      <c r="A12" s="221"/>
      <c r="B12" s="3"/>
      <c r="C12" s="3"/>
      <c r="D12" s="222"/>
      <c r="E12" s="3"/>
      <c r="F12" s="3"/>
      <c r="G12" s="3"/>
      <c r="H12" s="3"/>
    </row>
    <row r="13" spans="1:8" ht="15" customHeight="1" x14ac:dyDescent="0.35">
      <c r="A13" s="223" t="s">
        <v>11</v>
      </c>
      <c r="B13" s="6" t="s">
        <v>12</v>
      </c>
      <c r="C13" s="6" t="s">
        <v>13</v>
      </c>
      <c r="D13" s="224" t="s">
        <v>19</v>
      </c>
      <c r="E13" s="389"/>
      <c r="F13" s="389"/>
      <c r="G13" s="7"/>
      <c r="H13" s="7"/>
    </row>
    <row r="14" spans="1:8" ht="15" customHeight="1" x14ac:dyDescent="0.35">
      <c r="A14" s="234" t="s">
        <v>166</v>
      </c>
      <c r="B14" s="8" t="s">
        <v>218</v>
      </c>
      <c r="C14" s="8">
        <v>1</v>
      </c>
      <c r="D14" s="225"/>
      <c r="E14" s="389"/>
      <c r="F14" s="389"/>
      <c r="G14" s="7"/>
      <c r="H14" s="7"/>
    </row>
    <row r="15" spans="1:8" ht="15" customHeight="1" x14ac:dyDescent="0.35">
      <c r="A15" s="234" t="s">
        <v>203</v>
      </c>
      <c r="B15" s="8" t="s">
        <v>218</v>
      </c>
      <c r="C15" s="8">
        <v>1</v>
      </c>
      <c r="D15" s="225"/>
      <c r="E15" s="7"/>
      <c r="F15" s="7"/>
      <c r="G15" s="7"/>
      <c r="H15" s="7"/>
    </row>
    <row r="16" spans="1:8" ht="15" customHeight="1" x14ac:dyDescent="0.35">
      <c r="A16" s="234" t="s">
        <v>211</v>
      </c>
      <c r="B16" s="8" t="s">
        <v>218</v>
      </c>
      <c r="C16" s="8">
        <v>1</v>
      </c>
      <c r="D16" s="225"/>
      <c r="E16" s="7"/>
      <c r="F16" s="7"/>
      <c r="G16" s="7"/>
      <c r="H16" s="7"/>
    </row>
    <row r="17" spans="1:8" ht="15" customHeight="1" x14ac:dyDescent="0.35">
      <c r="A17" s="234" t="s">
        <v>212</v>
      </c>
      <c r="B17" s="8" t="s">
        <v>218</v>
      </c>
      <c r="C17" s="8">
        <v>2</v>
      </c>
      <c r="D17" s="225"/>
      <c r="E17" s="7"/>
      <c r="F17" s="7"/>
      <c r="G17" s="7"/>
      <c r="H17" s="7"/>
    </row>
    <row r="18" spans="1:8" ht="18" customHeight="1" x14ac:dyDescent="0.35">
      <c r="A18" s="390" t="s">
        <v>29</v>
      </c>
      <c r="B18" s="391"/>
      <c r="C18" s="212">
        <f>SUM(C14:C17)</f>
        <v>5</v>
      </c>
      <c r="D18" s="225"/>
      <c r="E18" s="7"/>
      <c r="F18" s="7"/>
      <c r="G18" s="7"/>
      <c r="H18" s="7"/>
    </row>
    <row r="19" spans="1:8" ht="24" customHeight="1" x14ac:dyDescent="0.35">
      <c r="A19" s="289" t="s">
        <v>14</v>
      </c>
      <c r="B19" s="7"/>
      <c r="C19" s="7"/>
      <c r="D19" s="222"/>
      <c r="E19" s="3"/>
      <c r="F19" s="3"/>
      <c r="G19" s="3"/>
      <c r="H19" s="3"/>
    </row>
    <row r="20" spans="1:8" ht="15" customHeight="1" x14ac:dyDescent="0.35">
      <c r="A20" s="226" t="s">
        <v>15</v>
      </c>
      <c r="B20" s="6" t="s">
        <v>16</v>
      </c>
      <c r="C20" s="6" t="s">
        <v>13</v>
      </c>
      <c r="D20" s="224" t="s">
        <v>19</v>
      </c>
      <c r="E20" s="3"/>
      <c r="F20" s="3"/>
      <c r="G20" s="3"/>
      <c r="H20" s="3"/>
    </row>
    <row r="21" spans="1:8" ht="15" customHeight="1" x14ac:dyDescent="0.35">
      <c r="A21" s="234" t="str">
        <f>Sheet4!T4</f>
        <v>9K-86001</v>
      </c>
      <c r="B21" s="210">
        <f>Sheet4!U4</f>
        <v>6000</v>
      </c>
      <c r="C21" s="210">
        <f>Sheet4!V4</f>
        <v>2</v>
      </c>
      <c r="D21" s="225"/>
      <c r="E21" s="3">
        <f>VLOOKUP(A21,[1]Sheet3!$A:$E,3,0)</f>
        <v>0.94799999999999995</v>
      </c>
      <c r="F21" s="3">
        <f>E21*C21*B21/1000</f>
        <v>11.375999999999999</v>
      </c>
      <c r="G21" s="3"/>
      <c r="H21" s="3"/>
    </row>
    <row r="22" spans="1:8" ht="15" customHeight="1" x14ac:dyDescent="0.35">
      <c r="A22" s="234" t="str">
        <f>Sheet4!T5</f>
        <v>9K-86007</v>
      </c>
      <c r="B22" s="210">
        <f>Sheet4!U5</f>
        <v>6000</v>
      </c>
      <c r="C22" s="210">
        <f>Sheet4!V5</f>
        <v>1</v>
      </c>
      <c r="D22" s="225"/>
      <c r="E22" s="3">
        <f>VLOOKUP(A22,[1]Sheet3!$A:$E,3,0)</f>
        <v>0.45800000000000002</v>
      </c>
      <c r="F22" s="3">
        <f t="shared" ref="F22:F35" si="0">E22*C22*B22/1000</f>
        <v>2.7480000000000002</v>
      </c>
      <c r="G22" s="3"/>
      <c r="H22" s="3"/>
    </row>
    <row r="23" spans="1:8" ht="15" customHeight="1" x14ac:dyDescent="0.35">
      <c r="A23" s="234" t="str">
        <f>Sheet4!T6</f>
        <v>9K-86005</v>
      </c>
      <c r="B23" s="210">
        <f>Sheet4!U6</f>
        <v>6000</v>
      </c>
      <c r="C23" s="210">
        <f>Sheet4!V6</f>
        <v>1</v>
      </c>
      <c r="D23" s="225"/>
      <c r="E23" s="3">
        <f>VLOOKUP(A23,[1]Sheet3!$A:$E,3,0)</f>
        <v>0.85399999999999998</v>
      </c>
      <c r="F23" s="3">
        <f t="shared" si="0"/>
        <v>5.1239999999999997</v>
      </c>
      <c r="G23" s="3"/>
      <c r="H23" s="3"/>
    </row>
    <row r="24" spans="1:8" ht="15" customHeight="1" x14ac:dyDescent="0.35">
      <c r="A24" s="234" t="str">
        <f>Sheet4!T7</f>
        <v>9K-86009</v>
      </c>
      <c r="B24" s="210">
        <f>Sheet4!U7</f>
        <v>6000</v>
      </c>
      <c r="C24" s="210">
        <f>Sheet4!V7</f>
        <v>1</v>
      </c>
      <c r="D24" s="225"/>
      <c r="E24" s="3">
        <f>VLOOKUP(A24,[1]Sheet3!$A:$E,3,0)</f>
        <v>0.25700000000000001</v>
      </c>
      <c r="F24" s="3">
        <f t="shared" si="0"/>
        <v>1.542</v>
      </c>
      <c r="G24" s="3"/>
      <c r="H24" s="3"/>
    </row>
    <row r="25" spans="1:8" ht="15" customHeight="1" x14ac:dyDescent="0.35">
      <c r="A25" s="234" t="str">
        <f>Sheet4!T8</f>
        <v>K-85701</v>
      </c>
      <c r="B25" s="210">
        <f>Sheet4!U8</f>
        <v>5000</v>
      </c>
      <c r="C25" s="210">
        <f>Sheet4!V8</f>
        <v>1</v>
      </c>
      <c r="D25" s="225"/>
      <c r="E25" s="3">
        <f>VLOOKUP(A25,[1]Sheet3!$A:$E,3,0)</f>
        <v>0.92100000000000004</v>
      </c>
      <c r="F25" s="3">
        <f t="shared" si="0"/>
        <v>4.6050000000000004</v>
      </c>
      <c r="G25" s="3"/>
      <c r="H25" s="3"/>
    </row>
    <row r="26" spans="1:8" ht="15" customHeight="1" x14ac:dyDescent="0.35">
      <c r="A26" s="234" t="str">
        <f>Sheet4!T9</f>
        <v>K-85702</v>
      </c>
      <c r="B26" s="210">
        <f>Sheet4!U9</f>
        <v>5000</v>
      </c>
      <c r="C26" s="210">
        <f>Sheet4!V9</f>
        <v>1</v>
      </c>
      <c r="D26" s="225"/>
      <c r="E26" s="3">
        <f>VLOOKUP(A26,[1]Sheet3!$A:$E,3,0)</f>
        <v>0.97899999999999998</v>
      </c>
      <c r="F26" s="3">
        <f t="shared" si="0"/>
        <v>4.8949999999999996</v>
      </c>
      <c r="G26" s="3"/>
      <c r="H26" s="3"/>
    </row>
    <row r="27" spans="1:8" ht="15" customHeight="1" x14ac:dyDescent="0.35">
      <c r="A27" s="234" t="str">
        <f>Sheet4!T10</f>
        <v>K-85748</v>
      </c>
      <c r="B27" s="210">
        <f>Sheet4!U10</f>
        <v>5000</v>
      </c>
      <c r="C27" s="210">
        <f>Sheet4!V10</f>
        <v>1</v>
      </c>
      <c r="D27" s="225"/>
      <c r="E27" s="3">
        <f>VLOOKUP(A27,[1]Sheet3!$A:$E,3,0)</f>
        <v>0.97899999999999998</v>
      </c>
      <c r="F27" s="3">
        <f t="shared" si="0"/>
        <v>4.8949999999999996</v>
      </c>
      <c r="G27" s="3"/>
      <c r="H27" s="3"/>
    </row>
    <row r="28" spans="1:8" ht="15" customHeight="1" x14ac:dyDescent="0.35">
      <c r="A28" s="234" t="str">
        <f>Sheet4!T11</f>
        <v>K-94389</v>
      </c>
      <c r="B28" s="210">
        <f>Sheet4!U11</f>
        <v>6000</v>
      </c>
      <c r="C28" s="210">
        <f>Sheet4!V11</f>
        <v>1</v>
      </c>
      <c r="D28" s="225"/>
      <c r="E28" s="3">
        <f>VLOOKUP(A28,[1]Sheet3!$A:$E,3,0)</f>
        <v>1.1659999999999999</v>
      </c>
      <c r="F28" s="3">
        <f t="shared" si="0"/>
        <v>6.9960000000000004</v>
      </c>
      <c r="G28" s="3"/>
      <c r="H28" s="3"/>
    </row>
    <row r="29" spans="1:8" ht="15" customHeight="1" x14ac:dyDescent="0.35">
      <c r="A29" s="234" t="str">
        <f>Sheet4!T12</f>
        <v>K-94390</v>
      </c>
      <c r="B29" s="210">
        <f>Sheet4!U12</f>
        <v>6000</v>
      </c>
      <c r="C29" s="210">
        <f>Sheet4!V12</f>
        <v>1</v>
      </c>
      <c r="D29" s="225"/>
      <c r="E29" s="3">
        <f>VLOOKUP(A29,[1]Sheet3!$A:$E,3,0)</f>
        <v>1.3580000000000001</v>
      </c>
      <c r="F29" s="3">
        <f t="shared" si="0"/>
        <v>8.1480000000000015</v>
      </c>
      <c r="G29" s="3"/>
      <c r="H29" s="3"/>
    </row>
    <row r="30" spans="1:8" ht="15" customHeight="1" x14ac:dyDescent="0.35">
      <c r="A30" s="234" t="str">
        <f>Sheet4!T13</f>
        <v>9K-86072</v>
      </c>
      <c r="B30" s="210">
        <f>Sheet4!U13</f>
        <v>6000</v>
      </c>
      <c r="C30" s="210">
        <f>Sheet4!V13</f>
        <v>3</v>
      </c>
      <c r="D30" s="225"/>
      <c r="E30" s="3">
        <f>VLOOKUP(A30,[1]Sheet3!$A:$E,3,0)</f>
        <v>0.92900000000000005</v>
      </c>
      <c r="F30" s="3">
        <f t="shared" si="0"/>
        <v>16.722000000000001</v>
      </c>
      <c r="G30" s="3"/>
      <c r="H30" s="3"/>
    </row>
    <row r="31" spans="1:8" ht="15" customHeight="1" x14ac:dyDescent="0.35">
      <c r="A31" s="234" t="str">
        <f>Sheet4!T14</f>
        <v>9K-86073</v>
      </c>
      <c r="B31" s="210">
        <f>Sheet4!U14</f>
        <v>6000</v>
      </c>
      <c r="C31" s="210">
        <f>Sheet4!V14</f>
        <v>1</v>
      </c>
      <c r="D31" s="225"/>
      <c r="E31" s="3">
        <f>VLOOKUP(A31,[1]Sheet3!$A:$E,3,0)</f>
        <v>0.40400000000000003</v>
      </c>
      <c r="F31" s="3">
        <f t="shared" si="0"/>
        <v>2.4239999999999999</v>
      </c>
      <c r="G31" s="3"/>
      <c r="H31" s="3"/>
    </row>
    <row r="32" spans="1:8" ht="15" customHeight="1" x14ac:dyDescent="0.35">
      <c r="A32" s="234" t="str">
        <f>Sheet4!T15</f>
        <v>K-75696</v>
      </c>
      <c r="B32" s="210">
        <f>Sheet4!U15</f>
        <v>6000</v>
      </c>
      <c r="C32" s="210">
        <f>Sheet4!V15</f>
        <v>5</v>
      </c>
      <c r="D32" s="225"/>
      <c r="E32" s="3">
        <f>VLOOKUP(A32,[1]Sheet3!$A:$E,3,0)</f>
        <v>0.191</v>
      </c>
      <c r="F32" s="3">
        <f t="shared" si="0"/>
        <v>5.73</v>
      </c>
      <c r="G32" s="3"/>
      <c r="H32" s="3"/>
    </row>
    <row r="33" spans="1:8" ht="15" customHeight="1" x14ac:dyDescent="0.35">
      <c r="A33" s="234" t="str">
        <f>Sheet4!T16</f>
        <v>9K-86061</v>
      </c>
      <c r="B33" s="210">
        <f>Sheet4!U16</f>
        <v>6000</v>
      </c>
      <c r="C33" s="210">
        <f>Sheet4!V16</f>
        <v>5</v>
      </c>
      <c r="D33" s="225"/>
      <c r="E33" s="3">
        <f>VLOOKUP(A33,[1]Sheet3!$A:$E,3,0)</f>
        <v>0.60099999999999998</v>
      </c>
      <c r="F33" s="3">
        <f t="shared" si="0"/>
        <v>18.03</v>
      </c>
      <c r="G33" s="3"/>
      <c r="H33" s="3"/>
    </row>
    <row r="34" spans="1:8" ht="15" customHeight="1" x14ac:dyDescent="0.35">
      <c r="A34" s="234" t="str">
        <f>Sheet4!T17</f>
        <v>9K-86063</v>
      </c>
      <c r="B34" s="210">
        <f>Sheet4!U17</f>
        <v>6000</v>
      </c>
      <c r="C34" s="210">
        <f>Sheet4!V17</f>
        <v>2</v>
      </c>
      <c r="D34" s="225"/>
      <c r="E34" s="3">
        <f>VLOOKUP(A34,[1]Sheet3!$A:$E,3,0)</f>
        <v>0.26500000000000001</v>
      </c>
      <c r="F34" s="3">
        <f t="shared" si="0"/>
        <v>3.18</v>
      </c>
      <c r="G34" s="3"/>
      <c r="H34" s="3"/>
    </row>
    <row r="35" spans="1:8" ht="15" customHeight="1" x14ac:dyDescent="0.35">
      <c r="A35" s="234" t="str">
        <f>Sheet4!T18</f>
        <v>9K-93034</v>
      </c>
      <c r="B35" s="210">
        <f>Sheet4!U18</f>
        <v>6000</v>
      </c>
      <c r="C35" s="210">
        <f>Sheet4!V18</f>
        <v>2</v>
      </c>
      <c r="D35" s="225"/>
      <c r="E35" s="3">
        <f>VLOOKUP(A35,[1]Sheet3!$A:$E,3,0)</f>
        <v>0.47399999999999998</v>
      </c>
      <c r="F35" s="3">
        <f t="shared" si="0"/>
        <v>5.6879999999999997</v>
      </c>
      <c r="G35" s="3"/>
      <c r="H35" s="3"/>
    </row>
    <row r="36" spans="1:8" ht="24" customHeight="1" x14ac:dyDescent="0.35">
      <c r="A36" s="289" t="s">
        <v>17</v>
      </c>
      <c r="B36" s="9"/>
      <c r="C36" s="7"/>
      <c r="D36" s="222"/>
      <c r="E36" s="3"/>
      <c r="F36" s="3"/>
      <c r="G36" s="3"/>
      <c r="H36" s="3"/>
    </row>
    <row r="37" spans="1:8" ht="15" customHeight="1" x14ac:dyDescent="0.35">
      <c r="A37" s="226" t="s">
        <v>15</v>
      </c>
      <c r="B37" s="6" t="s">
        <v>18</v>
      </c>
      <c r="C37" s="6" t="s">
        <v>13</v>
      </c>
      <c r="D37" s="224" t="s">
        <v>19</v>
      </c>
      <c r="E37" s="3"/>
      <c r="F37" s="17">
        <f>SUM(F21:F35)</f>
        <v>102.10300000000004</v>
      </c>
      <c r="G37" s="17"/>
      <c r="H37" s="17"/>
    </row>
    <row r="38" spans="1:8" ht="15" customHeight="1" x14ac:dyDescent="0.35">
      <c r="A38" s="234" t="str">
        <f>Sheet5!K3</f>
        <v>2K-22464</v>
      </c>
      <c r="B38" s="210" t="str">
        <f>Sheet5!L3</f>
        <v>mm</v>
      </c>
      <c r="C38" s="290">
        <f>Sheet5!M3</f>
        <v>12460</v>
      </c>
      <c r="D38" s="225"/>
      <c r="E38" s="3"/>
      <c r="F38" s="3"/>
      <c r="G38" s="3"/>
      <c r="H38" s="3"/>
    </row>
    <row r="39" spans="1:8" ht="15" customHeight="1" x14ac:dyDescent="0.35">
      <c r="A39" s="234" t="str">
        <f>Sheet5!K4</f>
        <v>9K-11072</v>
      </c>
      <c r="B39" s="210" t="str">
        <f>Sheet5!L4</f>
        <v>Pcs</v>
      </c>
      <c r="C39" s="290">
        <f>Sheet5!M4</f>
        <v>6</v>
      </c>
      <c r="D39" s="225"/>
      <c r="E39" s="3"/>
      <c r="F39" s="3"/>
      <c r="G39" s="3"/>
      <c r="H39" s="3"/>
    </row>
    <row r="40" spans="1:8" ht="15" customHeight="1" x14ac:dyDescent="0.35">
      <c r="A40" s="234" t="str">
        <f>Sheet5!K5</f>
        <v>9K-11074</v>
      </c>
      <c r="B40" s="210" t="str">
        <f>Sheet5!L5</f>
        <v>Pcs</v>
      </c>
      <c r="C40" s="290">
        <f>Sheet5!M5</f>
        <v>96.844444444444434</v>
      </c>
      <c r="D40" s="225"/>
      <c r="E40" s="3"/>
      <c r="F40" s="3"/>
      <c r="G40" s="3"/>
      <c r="H40" s="3"/>
    </row>
    <row r="41" spans="1:8" ht="15" customHeight="1" x14ac:dyDescent="0.35">
      <c r="A41" s="234" t="str">
        <f>Sheet5!K6</f>
        <v>9K-30171</v>
      </c>
      <c r="B41" s="210" t="str">
        <f>Sheet5!L6</f>
        <v>Pcs</v>
      </c>
      <c r="C41" s="290">
        <f>Sheet5!M6</f>
        <v>96.844444444444434</v>
      </c>
      <c r="D41" s="225"/>
      <c r="E41" s="3"/>
      <c r="F41" s="3"/>
      <c r="G41" s="3"/>
      <c r="H41" s="3"/>
    </row>
    <row r="42" spans="1:8" ht="15" customHeight="1" x14ac:dyDescent="0.35">
      <c r="A42" s="234" t="str">
        <f>Sheet5!K7</f>
        <v>CH 428 R/H BK DKS</v>
      </c>
      <c r="B42" s="210" t="str">
        <f>Sheet5!L7</f>
        <v>Pcs</v>
      </c>
      <c r="C42" s="290">
        <f>Sheet5!M7</f>
        <v>2</v>
      </c>
      <c r="D42" s="225"/>
      <c r="E42" s="3"/>
      <c r="F42" s="3"/>
      <c r="G42" s="3"/>
      <c r="H42" s="3"/>
    </row>
    <row r="43" spans="1:8" ht="15" customHeight="1" x14ac:dyDescent="0.35">
      <c r="A43" s="234" t="str">
        <f>Sheet5!K8</f>
        <v>CYL DC DL60MM SN DKS</v>
      </c>
      <c r="B43" s="210" t="str">
        <f>Sheet5!L8</f>
        <v>Set</v>
      </c>
      <c r="C43" s="290">
        <f>Sheet5!M8</f>
        <v>1</v>
      </c>
      <c r="D43" s="225"/>
      <c r="E43" s="3"/>
      <c r="F43" s="3"/>
      <c r="G43" s="3"/>
      <c r="H43" s="3"/>
    </row>
    <row r="44" spans="1:8" ht="15" customHeight="1" x14ac:dyDescent="0.35">
      <c r="A44" s="234" t="str">
        <f>Sheet5!K9</f>
        <v>DP 003 SSS DKS</v>
      </c>
      <c r="B44" s="210" t="str">
        <f>Sheet5!L9</f>
        <v>Set</v>
      </c>
      <c r="C44" s="290">
        <f>Sheet5!M9</f>
        <v>1</v>
      </c>
      <c r="D44" s="225"/>
      <c r="E44" s="3"/>
      <c r="F44" s="3"/>
      <c r="G44" s="3"/>
      <c r="H44" s="3"/>
    </row>
    <row r="45" spans="1:8" ht="15" customHeight="1" x14ac:dyDescent="0.35">
      <c r="A45" s="234" t="str">
        <f>Sheet5!K10</f>
        <v>DS 886 SN DKS</v>
      </c>
      <c r="B45" s="210" t="str">
        <f>Sheet5!L10</f>
        <v>Set</v>
      </c>
      <c r="C45" s="290">
        <f>Sheet5!M10</f>
        <v>1</v>
      </c>
      <c r="D45" s="225"/>
      <c r="E45" s="3"/>
      <c r="F45" s="3"/>
      <c r="G45" s="3"/>
      <c r="H45" s="3"/>
    </row>
    <row r="46" spans="1:8" ht="15" customHeight="1" x14ac:dyDescent="0.35">
      <c r="A46" s="234" t="str">
        <f>Sheet5!K11</f>
        <v>ESCN 855 SSS DKS</v>
      </c>
      <c r="B46" s="210" t="str">
        <f>Sheet5!L11</f>
        <v>Set</v>
      </c>
      <c r="C46" s="290">
        <f>Sheet5!M11</f>
        <v>1</v>
      </c>
      <c r="D46" s="225"/>
      <c r="E46" s="3"/>
      <c r="F46" s="3"/>
      <c r="G46" s="3"/>
      <c r="H46" s="3"/>
    </row>
    <row r="47" spans="1:8" ht="15" customHeight="1" x14ac:dyDescent="0.35">
      <c r="A47" s="234" t="str">
        <f>Sheet5!K12</f>
        <v>ESS DL 4x3x3 2BB SSS DKS</v>
      </c>
      <c r="B47" s="210" t="str">
        <f>Sheet5!L12</f>
        <v>Set</v>
      </c>
      <c r="C47" s="290">
        <f>Sheet5!M12</f>
        <v>3</v>
      </c>
      <c r="D47" s="225"/>
      <c r="E47" s="3"/>
      <c r="F47" s="3"/>
      <c r="G47" s="3"/>
      <c r="H47" s="3"/>
    </row>
    <row r="48" spans="1:8" ht="15" customHeight="1" x14ac:dyDescent="0.35">
      <c r="A48" s="234" t="str">
        <f>Sheet5!K13</f>
        <v>FB 508 NA DKS</v>
      </c>
      <c r="B48" s="210" t="str">
        <f>Sheet5!L13</f>
        <v>Set</v>
      </c>
      <c r="C48" s="290">
        <f>Sheet5!M13</f>
        <v>1</v>
      </c>
      <c r="D48" s="225"/>
      <c r="E48" s="3"/>
      <c r="F48" s="3"/>
      <c r="G48" s="3"/>
      <c r="H48" s="3"/>
    </row>
    <row r="49" spans="1:8" ht="15" customHeight="1" x14ac:dyDescent="0.35">
      <c r="A49" s="234" t="str">
        <f>Sheet5!K14</f>
        <v>FISHER S6</v>
      </c>
      <c r="B49" s="210" t="str">
        <f>Sheet5!L14</f>
        <v>Pcs</v>
      </c>
      <c r="C49" s="290">
        <f>Sheet5!M14</f>
        <v>123.97777777777777</v>
      </c>
      <c r="D49" s="225"/>
      <c r="E49" s="3"/>
      <c r="F49" s="3"/>
      <c r="G49" s="3"/>
      <c r="H49" s="3"/>
    </row>
    <row r="50" spans="1:8" ht="15" customHeight="1" x14ac:dyDescent="0.35">
      <c r="A50" s="234" t="str">
        <f>Sheet5!K15</f>
        <v>Foam Kusen - Dinding</v>
      </c>
      <c r="B50" s="210" t="str">
        <f>Sheet5!L15</f>
        <v>mm</v>
      </c>
      <c r="C50" s="290">
        <f>Sheet5!M15</f>
        <v>82000</v>
      </c>
      <c r="D50" s="225"/>
      <c r="E50" s="3"/>
      <c r="F50" s="3"/>
      <c r="G50" s="3"/>
      <c r="H50" s="3"/>
    </row>
    <row r="51" spans="1:8" ht="15" customHeight="1" x14ac:dyDescent="0.35">
      <c r="A51" s="234" t="str">
        <f>Sheet5!K16</f>
        <v>FS S/S 24" DKS</v>
      </c>
      <c r="B51" s="210" t="str">
        <f>Sheet5!L16</f>
        <v>Psg</v>
      </c>
      <c r="C51" s="290">
        <f>Sheet5!M16</f>
        <v>2</v>
      </c>
      <c r="D51" s="225"/>
      <c r="E51" s="3"/>
      <c r="F51" s="3"/>
      <c r="G51" s="3"/>
      <c r="H51" s="3"/>
    </row>
    <row r="52" spans="1:8" ht="15" customHeight="1" x14ac:dyDescent="0.35">
      <c r="A52" s="387" t="str">
        <f>Sheet5!K17</f>
        <v>Gasket New Mould - 002 (Karet Tatapan Jendela) Black</v>
      </c>
      <c r="B52" s="210" t="str">
        <f>Sheet5!L17</f>
        <v>mm</v>
      </c>
      <c r="C52" s="290">
        <f>Sheet5!M17</f>
        <v>9620</v>
      </c>
      <c r="D52" s="225"/>
      <c r="E52" s="3"/>
      <c r="F52" s="3"/>
      <c r="G52" s="3"/>
      <c r="H52" s="3"/>
    </row>
    <row r="53" spans="1:8" ht="15" customHeight="1" x14ac:dyDescent="0.35">
      <c r="A53" s="234" t="str">
        <f>Sheet5!K18</f>
        <v>Gasket Sirip SF Black</v>
      </c>
      <c r="B53" s="210" t="str">
        <f>Sheet5!L18</f>
        <v>mm</v>
      </c>
      <c r="C53" s="290">
        <f>Sheet5!M18</f>
        <v>9620</v>
      </c>
      <c r="D53" s="225"/>
      <c r="E53" s="3"/>
      <c r="F53" s="3"/>
      <c r="G53" s="3"/>
      <c r="H53" s="3"/>
    </row>
    <row r="54" spans="1:8" ht="15" customHeight="1" x14ac:dyDescent="0.35">
      <c r="A54" s="234" t="str">
        <f>Sheet5!K19</f>
        <v>HOLE CAP</v>
      </c>
      <c r="B54" s="210" t="str">
        <f>Sheet5!L19</f>
        <v>Pcs</v>
      </c>
      <c r="C54" s="290">
        <f>Sheet5!M19</f>
        <v>27.133333333333333</v>
      </c>
      <c r="D54" s="225"/>
      <c r="E54" s="3"/>
      <c r="F54" s="3"/>
      <c r="G54" s="3"/>
      <c r="H54" s="3"/>
    </row>
    <row r="55" spans="1:8" ht="15" customHeight="1" x14ac:dyDescent="0.35">
      <c r="A55" s="234" t="str">
        <f>Sheet5!K20</f>
        <v>MTS RL DL 8485 SSS DKS</v>
      </c>
      <c r="B55" s="210" t="str">
        <f>Sheet5!L20</f>
        <v>Set</v>
      </c>
      <c r="C55" s="290">
        <f>Sheet5!M20</f>
        <v>1</v>
      </c>
      <c r="D55" s="225"/>
      <c r="E55" s="3"/>
      <c r="F55" s="3"/>
      <c r="G55" s="3"/>
      <c r="H55" s="3"/>
    </row>
    <row r="56" spans="1:8" ht="15" customHeight="1" x14ac:dyDescent="0.35">
      <c r="A56" s="234" t="str">
        <f>Sheet5!K21</f>
        <v>PH DL446 32x600x400 SSS DKS</v>
      </c>
      <c r="B56" s="210" t="str">
        <f>Sheet5!L21</f>
        <v>Set</v>
      </c>
      <c r="C56" s="290">
        <f>Sheet5!M21</f>
        <v>2</v>
      </c>
      <c r="D56" s="225"/>
      <c r="E56" s="3"/>
      <c r="F56" s="3"/>
      <c r="G56" s="3"/>
      <c r="H56" s="3"/>
    </row>
    <row r="57" spans="1:8" ht="15" customHeight="1" x14ac:dyDescent="0.35">
      <c r="A57" s="234" t="str">
        <f>Sheet5!K22</f>
        <v>SCREW  8X3</v>
      </c>
      <c r="B57" s="210" t="str">
        <f>Sheet5!L22</f>
        <v>Pcs</v>
      </c>
      <c r="C57" s="290">
        <f>Sheet5!M22</f>
        <v>27.133333333333333</v>
      </c>
      <c r="D57" s="225"/>
      <c r="E57" s="3"/>
      <c r="F57" s="3"/>
      <c r="G57" s="3"/>
      <c r="H57" s="3"/>
    </row>
    <row r="58" spans="1:8" ht="15" customHeight="1" x14ac:dyDescent="0.35">
      <c r="A58" s="234" t="str">
        <f>Sheet5!K23</f>
        <v>SCREW  8X3 JF</v>
      </c>
      <c r="B58" s="210" t="str">
        <f>Sheet5!L23</f>
        <v>Pcs</v>
      </c>
      <c r="C58" s="290">
        <f>Sheet5!M23</f>
        <v>96.844444444444434</v>
      </c>
      <c r="D58" s="225"/>
      <c r="E58" s="3"/>
      <c r="F58" s="3"/>
      <c r="G58" s="3"/>
      <c r="H58" s="3"/>
    </row>
    <row r="59" spans="1:8" ht="15" customHeight="1" x14ac:dyDescent="0.35">
      <c r="A59" s="234" t="str">
        <f>Sheet5!K24</f>
        <v>SCREW  8X3/4 P</v>
      </c>
      <c r="B59" s="210" t="str">
        <f>Sheet5!L24</f>
        <v>Pcs</v>
      </c>
      <c r="C59" s="290">
        <f>Sheet5!M24</f>
        <v>8</v>
      </c>
      <c r="D59" s="225"/>
      <c r="E59" s="3"/>
      <c r="F59" s="3"/>
      <c r="G59" s="3"/>
      <c r="H59" s="3"/>
    </row>
    <row r="60" spans="1:8" ht="15" customHeight="1" x14ac:dyDescent="0.35">
      <c r="A60" s="234" t="str">
        <f>Sheet5!K25</f>
        <v>SCREW 4X12 JF</v>
      </c>
      <c r="B60" s="210" t="str">
        <f>Sheet5!L25</f>
        <v>Pcs</v>
      </c>
      <c r="C60" s="290">
        <f>Sheet5!M25</f>
        <v>24</v>
      </c>
      <c r="D60" s="225"/>
      <c r="E60" s="3"/>
      <c r="F60" s="3"/>
      <c r="G60" s="3"/>
      <c r="H60" s="3"/>
    </row>
    <row r="61" spans="1:8" ht="15" customHeight="1" x14ac:dyDescent="0.35">
      <c r="A61" s="234" t="str">
        <f>Sheet5!K26</f>
        <v>SCREW 4X12 JP</v>
      </c>
      <c r="B61" s="210" t="str">
        <f>Sheet5!L26</f>
        <v>Pcs</v>
      </c>
      <c r="C61" s="290">
        <f>Sheet5!M26</f>
        <v>12</v>
      </c>
      <c r="D61" s="225"/>
      <c r="E61" s="3"/>
      <c r="F61" s="3"/>
      <c r="G61" s="3"/>
      <c r="H61" s="3"/>
    </row>
    <row r="62" spans="1:8" ht="15" customHeight="1" x14ac:dyDescent="0.35">
      <c r="A62" s="234" t="str">
        <f>Sheet5!K27</f>
        <v>SCREW 6 X 1/2 JP</v>
      </c>
      <c r="B62" s="210" t="str">
        <f>Sheet5!L27</f>
        <v>Pcs</v>
      </c>
      <c r="C62" s="290">
        <f>Sheet5!M27</f>
        <v>16</v>
      </c>
      <c r="D62" s="225"/>
      <c r="E62" s="3"/>
      <c r="F62" s="3"/>
      <c r="G62" s="3"/>
      <c r="H62" s="3"/>
    </row>
    <row r="63" spans="1:8" ht="15" customHeight="1" x14ac:dyDescent="0.35">
      <c r="A63" s="234" t="str">
        <f>Sheet5!K28</f>
        <v>SCREW 8 X 3/4 JP</v>
      </c>
      <c r="B63" s="210" t="str">
        <f>Sheet5!L28</f>
        <v>Pcs</v>
      </c>
      <c r="C63" s="290">
        <f>Sheet5!M28</f>
        <v>60</v>
      </c>
      <c r="D63" s="225"/>
      <c r="E63" s="3"/>
      <c r="F63" s="3"/>
      <c r="G63" s="3"/>
      <c r="H63" s="3"/>
    </row>
    <row r="64" spans="1:8" ht="15" customHeight="1" x14ac:dyDescent="0.35">
      <c r="A64" s="234" t="str">
        <f>Sheet5!K29</f>
        <v>Sealant Kusen - Dinding</v>
      </c>
      <c r="B64" s="210" t="str">
        <f>Sheet5!L29</f>
        <v>mm</v>
      </c>
      <c r="C64" s="290">
        <f>Sheet5!M29</f>
        <v>82000</v>
      </c>
      <c r="D64" s="225"/>
      <c r="E64" s="3"/>
      <c r="F64" s="3"/>
      <c r="G64" s="3"/>
      <c r="H64" s="3"/>
    </row>
    <row r="65" spans="1:8" ht="15" customHeight="1" x14ac:dyDescent="0.35">
      <c r="A65" s="234" t="str">
        <f>Sheet5!K30</f>
        <v>Sealant Kusen - Kaca</v>
      </c>
      <c r="B65" s="210" t="str">
        <f>Sheet5!L30</f>
        <v>mm</v>
      </c>
      <c r="C65" s="290">
        <f>Sheet5!M30</f>
        <v>145680</v>
      </c>
      <c r="D65" s="392">
        <f>(E65+E66)/600</f>
        <v>10.200400000000002</v>
      </c>
      <c r="E65" s="3">
        <f>C65/1000*0.006*0.007*1000*1000</f>
        <v>6118.56</v>
      </c>
      <c r="F65" s="3"/>
      <c r="G65" s="3"/>
      <c r="H65" s="3"/>
    </row>
    <row r="66" spans="1:8" ht="15" customHeight="1" x14ac:dyDescent="0.35">
      <c r="A66" s="234" t="str">
        <f>Sheet5!K31</f>
        <v>SEALER PAD</v>
      </c>
      <c r="B66" s="210" t="str">
        <f>Sheet5!L31</f>
        <v>Pcs</v>
      </c>
      <c r="C66" s="290">
        <f>Sheet5!M31</f>
        <v>40</v>
      </c>
      <c r="D66" s="393"/>
      <c r="E66" s="3">
        <f>C66/1000*0.006*0.007*1000*1000</f>
        <v>1.6800000000000002</v>
      </c>
      <c r="F66" s="3"/>
      <c r="G66" s="3"/>
      <c r="H66" s="3"/>
    </row>
    <row r="67" spans="1:8" ht="15" customHeight="1" thickBot="1" x14ac:dyDescent="0.4">
      <c r="A67" s="227"/>
      <c r="B67" s="228"/>
      <c r="C67" s="229"/>
      <c r="D67" s="230"/>
      <c r="E67" s="3"/>
      <c r="F67" s="3"/>
      <c r="G67" s="3"/>
      <c r="H67" s="3"/>
    </row>
    <row r="68" spans="1:8" ht="15" customHeight="1" x14ac:dyDescent="0.35">
      <c r="A68" s="3"/>
      <c r="B68" s="7"/>
      <c r="C68" s="30"/>
      <c r="D68" s="3"/>
      <c r="E68" s="3"/>
      <c r="F68" s="3"/>
      <c r="G68" s="3"/>
      <c r="H68" s="3"/>
    </row>
    <row r="69" spans="1:8" ht="15" customHeight="1" x14ac:dyDescent="0.35">
      <c r="A69" s="3"/>
      <c r="B69" s="7"/>
      <c r="C69" s="30"/>
      <c r="D69" s="3"/>
      <c r="E69" s="3"/>
      <c r="F69" s="3"/>
      <c r="G69" s="3"/>
      <c r="H69" s="3"/>
    </row>
    <row r="70" spans="1:8" ht="15" customHeight="1" x14ac:dyDescent="0.35">
      <c r="A70" s="11"/>
      <c r="B70" s="388"/>
      <c r="C70" s="388"/>
      <c r="D70" s="11"/>
      <c r="E70" s="3"/>
      <c r="F70" s="3"/>
      <c r="G70" s="3"/>
      <c r="H70" s="3"/>
    </row>
    <row r="71" spans="1:8" ht="15" customHeight="1" x14ac:dyDescent="0.35">
      <c r="A71" s="10"/>
      <c r="B71" s="388"/>
      <c r="C71" s="388"/>
      <c r="D71" s="11"/>
      <c r="E71" s="3"/>
      <c r="F71" s="3"/>
      <c r="G71" s="3"/>
      <c r="H71" s="3"/>
    </row>
    <row r="72" spans="1:8" ht="15" customHeight="1" x14ac:dyDescent="0.35">
      <c r="A72" s="3"/>
      <c r="B72" s="3"/>
      <c r="C72" s="3"/>
      <c r="D72" s="3"/>
      <c r="E72" s="3"/>
    </row>
    <row r="73" spans="1:8" ht="15" customHeight="1" x14ac:dyDescent="0.35">
      <c r="A73" s="3"/>
      <c r="B73" s="3"/>
      <c r="C73" s="3"/>
      <c r="D73" s="3"/>
      <c r="E73" s="3"/>
    </row>
    <row r="74" spans="1:8" ht="15.5" x14ac:dyDescent="0.35">
      <c r="A74" s="11"/>
      <c r="B74" s="388"/>
      <c r="C74" s="388"/>
      <c r="D74" s="11"/>
    </row>
    <row r="75" spans="1:8" ht="15.5" x14ac:dyDescent="0.35">
      <c r="A75" s="10"/>
      <c r="B75" s="388"/>
      <c r="C75" s="388"/>
      <c r="D75" s="11"/>
      <c r="F75" s="10"/>
      <c r="G75" s="10"/>
      <c r="H75" s="10"/>
    </row>
    <row r="76" spans="1:8" ht="15.5" x14ac:dyDescent="0.35">
      <c r="A76" s="3"/>
      <c r="B76" s="3"/>
      <c r="C76" s="3"/>
      <c r="D76" s="3"/>
      <c r="F76" s="3"/>
      <c r="G76" s="3"/>
      <c r="H76" s="3"/>
    </row>
  </sheetData>
  <mergeCells count="8">
    <mergeCell ref="B75:C75"/>
    <mergeCell ref="E13:F13"/>
    <mergeCell ref="B74:C74"/>
    <mergeCell ref="B70:C70"/>
    <mergeCell ref="B71:C71"/>
    <mergeCell ref="E14:F14"/>
    <mergeCell ref="A18:B18"/>
    <mergeCell ref="D65:D66"/>
  </mergeCells>
  <printOptions horizontalCentered="1"/>
  <pageMargins left="0.25" right="0.25" top="0.25" bottom="0.5905500874890639" header="0" footer="0.31496062992125984"/>
  <pageSetup paperSize="9" scale="67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7D2E-7F70-465F-8989-26A7CE8EDFC1}">
  <sheetPr>
    <tabColor rgb="FF00B050"/>
    <pageSetUpPr fitToPage="1"/>
  </sheetPr>
  <dimension ref="A1:XEY94"/>
  <sheetViews>
    <sheetView view="pageBreakPreview" topLeftCell="A21" zoomScale="130" zoomScaleNormal="85" zoomScaleSheetLayoutView="130" workbookViewId="0">
      <selection activeCell="G26" sqref="G26:G27"/>
    </sheetView>
  </sheetViews>
  <sheetFormatPr defaultColWidth="9" defaultRowHeight="15.5" x14ac:dyDescent="0.35"/>
  <cols>
    <col min="1" max="1" width="4.453125" style="296" bestFit="1" customWidth="1"/>
    <col min="2" max="2" width="32.26953125" style="16" customWidth="1"/>
    <col min="3" max="3" width="7.1796875" style="16" bestFit="1" customWidth="1"/>
    <col min="4" max="4" width="5.453125" style="296" bestFit="1" customWidth="1"/>
    <col min="5" max="5" width="6.26953125" style="296" bestFit="1" customWidth="1"/>
    <col min="6" max="6" width="48.1796875" style="16" customWidth="1"/>
    <col min="7" max="7" width="8.7265625" style="16" bestFit="1" customWidth="1"/>
    <col min="8" max="8" width="11.453125" style="16" customWidth="1"/>
    <col min="9" max="9" width="20.54296875" style="16" customWidth="1"/>
    <col min="10" max="10" width="16.453125" style="16" bestFit="1" customWidth="1"/>
    <col min="11" max="11" width="9" style="16"/>
    <col min="12" max="12" width="25.26953125" style="16" bestFit="1" customWidth="1"/>
    <col min="13" max="13" width="45.7265625" style="16" bestFit="1" customWidth="1"/>
    <col min="14" max="14" width="5" style="16" bestFit="1" customWidth="1"/>
    <col min="15" max="16379" width="9" style="16"/>
  </cols>
  <sheetData>
    <row r="1" spans="1:8" ht="19.5" customHeight="1" x14ac:dyDescent="0.35">
      <c r="A1" s="291"/>
      <c r="B1" s="292"/>
      <c r="C1" s="292"/>
      <c r="D1" s="293"/>
      <c r="E1" s="293"/>
      <c r="F1" s="292"/>
      <c r="G1" s="292"/>
      <c r="H1" s="294"/>
    </row>
    <row r="2" spans="1:8" ht="19.5" customHeight="1" x14ac:dyDescent="0.35">
      <c r="A2" s="295"/>
      <c r="H2" s="297"/>
    </row>
    <row r="3" spans="1:8" s="16" customFormat="1" ht="19.5" customHeight="1" x14ac:dyDescent="0.35">
      <c r="A3" s="295"/>
      <c r="D3" s="296"/>
      <c r="E3" s="296"/>
      <c r="H3" s="297"/>
    </row>
    <row r="4" spans="1:8" s="16" customFormat="1" x14ac:dyDescent="0.35">
      <c r="A4" s="231"/>
      <c r="B4" s="3"/>
      <c r="C4" s="3"/>
      <c r="D4" s="232"/>
      <c r="E4" s="232"/>
      <c r="F4" s="3"/>
      <c r="G4" s="3"/>
      <c r="H4" s="222"/>
    </row>
    <row r="5" spans="1:8" s="16" customFormat="1" x14ac:dyDescent="0.35">
      <c r="A5" s="231"/>
      <c r="B5" s="5" t="str">
        <f>KOP!A14</f>
        <v>P1-DSR_A2 STD</v>
      </c>
      <c r="C5" s="232" t="str">
        <f>KOP!B14</f>
        <v>YB1N</v>
      </c>
      <c r="D5" s="232"/>
      <c r="E5" s="232"/>
      <c r="F5" s="3"/>
      <c r="G5" s="3"/>
      <c r="H5" s="222"/>
    </row>
    <row r="6" spans="1:8" s="16" customFormat="1" x14ac:dyDescent="0.35">
      <c r="A6" s="231"/>
      <c r="B6" s="5"/>
      <c r="C6" s="232">
        <f>KOP!C14</f>
        <v>1</v>
      </c>
      <c r="D6" s="298" t="s">
        <v>25</v>
      </c>
      <c r="E6" s="232"/>
      <c r="F6" s="3"/>
      <c r="G6" s="3"/>
      <c r="H6" s="222"/>
    </row>
    <row r="7" spans="1:8" s="16" customFormat="1" x14ac:dyDescent="0.35">
      <c r="A7" s="231"/>
      <c r="B7" s="3"/>
      <c r="C7" s="3"/>
      <c r="D7" s="299"/>
      <c r="E7" s="7"/>
      <c r="F7" s="3"/>
      <c r="G7" s="3"/>
      <c r="H7" s="222"/>
    </row>
    <row r="8" spans="1:8" s="16" customFormat="1" x14ac:dyDescent="0.35">
      <c r="A8" s="231"/>
      <c r="B8" s="5" t="s">
        <v>167</v>
      </c>
      <c r="C8" s="333">
        <v>3195</v>
      </c>
      <c r="D8" s="232"/>
      <c r="E8" s="7"/>
      <c r="F8" s="3"/>
      <c r="G8" s="3"/>
      <c r="H8" s="222"/>
    </row>
    <row r="9" spans="1:8" s="16" customFormat="1" x14ac:dyDescent="0.35">
      <c r="A9" s="231"/>
      <c r="B9" s="3" t="s">
        <v>180</v>
      </c>
      <c r="C9" s="232">
        <v>755</v>
      </c>
      <c r="D9" s="232"/>
      <c r="E9" s="7"/>
      <c r="F9" s="3"/>
      <c r="G9" s="3"/>
      <c r="H9" s="222"/>
    </row>
    <row r="10" spans="1:8" s="16" customFormat="1" x14ac:dyDescent="0.35">
      <c r="A10" s="231"/>
      <c r="B10" s="3" t="s">
        <v>181</v>
      </c>
      <c r="C10" s="232">
        <f>C8-C9-40*2</f>
        <v>2360</v>
      </c>
      <c r="D10" s="232"/>
      <c r="E10" s="7"/>
      <c r="F10" s="3"/>
      <c r="G10" s="3"/>
      <c r="H10" s="222"/>
    </row>
    <row r="11" spans="1:8" s="16" customFormat="1" x14ac:dyDescent="0.35">
      <c r="A11" s="231"/>
      <c r="B11" s="3" t="s">
        <v>133</v>
      </c>
      <c r="C11" s="232">
        <f>C10-10</f>
        <v>2350</v>
      </c>
      <c r="D11" s="232"/>
      <c r="E11" s="7"/>
      <c r="F11" s="3"/>
      <c r="G11" s="3"/>
      <c r="H11" s="222"/>
    </row>
    <row r="12" spans="1:8" s="16" customFormat="1" x14ac:dyDescent="0.35">
      <c r="A12" s="231"/>
      <c r="B12" s="3" t="s">
        <v>134</v>
      </c>
      <c r="C12" s="7">
        <f>C11-200</f>
        <v>2150</v>
      </c>
      <c r="D12" s="232"/>
      <c r="E12" s="7"/>
      <c r="F12" s="3"/>
      <c r="G12" s="3"/>
      <c r="H12" s="222"/>
    </row>
    <row r="13" spans="1:8" s="16" customFormat="1" x14ac:dyDescent="0.35">
      <c r="A13" s="301"/>
      <c r="B13" s="334"/>
      <c r="C13" s="335"/>
      <c r="D13" s="232"/>
      <c r="E13" s="7"/>
      <c r="F13" s="3"/>
      <c r="G13" s="3"/>
      <c r="H13" s="222"/>
    </row>
    <row r="14" spans="1:8" s="16" customFormat="1" x14ac:dyDescent="0.35">
      <c r="A14" s="301"/>
      <c r="B14" s="5" t="s">
        <v>168</v>
      </c>
      <c r="C14" s="333">
        <v>1590</v>
      </c>
      <c r="D14" s="232"/>
      <c r="E14" s="7"/>
      <c r="F14" s="3"/>
      <c r="G14" s="3"/>
      <c r="H14" s="222"/>
    </row>
    <row r="15" spans="1:8" s="16" customFormat="1" x14ac:dyDescent="0.35">
      <c r="A15" s="301"/>
      <c r="B15" s="3" t="s">
        <v>135</v>
      </c>
      <c r="C15" s="232">
        <f>C14-40*2</f>
        <v>1510</v>
      </c>
      <c r="D15" s="232"/>
      <c r="E15" s="7"/>
      <c r="F15" s="3"/>
      <c r="G15" s="3"/>
      <c r="H15" s="222"/>
    </row>
    <row r="16" spans="1:8" s="16" customFormat="1" x14ac:dyDescent="0.35">
      <c r="A16" s="301"/>
      <c r="B16" s="3" t="s">
        <v>133</v>
      </c>
      <c r="C16" s="232">
        <f>(C15-12)/2</f>
        <v>749</v>
      </c>
      <c r="D16" s="232"/>
      <c r="E16" s="7"/>
      <c r="F16" s="3"/>
      <c r="G16" s="3"/>
      <c r="H16" s="222"/>
    </row>
    <row r="17" spans="1:8" s="16" customFormat="1" x14ac:dyDescent="0.35">
      <c r="A17" s="301"/>
      <c r="B17" s="3" t="s">
        <v>134</v>
      </c>
      <c r="C17" s="7">
        <f>C16-82*2</f>
        <v>585</v>
      </c>
      <c r="D17" s="232"/>
      <c r="E17" s="7"/>
      <c r="F17" s="3"/>
      <c r="G17" s="3"/>
      <c r="H17" s="222"/>
    </row>
    <row r="18" spans="1:8" s="16" customFormat="1" x14ac:dyDescent="0.35">
      <c r="A18" s="301"/>
      <c r="B18" s="3"/>
      <c r="C18" s="3"/>
      <c r="D18" s="232"/>
      <c r="E18" s="7"/>
      <c r="F18" s="3"/>
      <c r="G18" s="3"/>
      <c r="H18" s="222"/>
    </row>
    <row r="19" spans="1:8" s="16" customFormat="1" x14ac:dyDescent="0.35">
      <c r="A19" s="301"/>
      <c r="B19" s="302"/>
      <c r="C19" s="3"/>
      <c r="D19" s="232"/>
      <c r="E19" s="7"/>
      <c r="F19" s="3"/>
      <c r="G19" s="3"/>
      <c r="H19" s="222"/>
    </row>
    <row r="20" spans="1:8" s="16" customFormat="1" x14ac:dyDescent="0.35">
      <c r="A20" s="301"/>
      <c r="B20" s="332" t="s">
        <v>235</v>
      </c>
      <c r="C20" s="3"/>
      <c r="D20" s="232"/>
      <c r="E20" s="7"/>
      <c r="F20" s="3"/>
      <c r="G20" s="3"/>
      <c r="H20" s="222"/>
    </row>
    <row r="21" spans="1:8" s="16" customFormat="1" x14ac:dyDescent="0.35">
      <c r="A21" s="301"/>
      <c r="B21" s="3"/>
      <c r="C21" s="3"/>
      <c r="D21" s="232"/>
      <c r="E21" s="7"/>
      <c r="F21" s="3"/>
      <c r="G21" s="3"/>
      <c r="H21" s="222"/>
    </row>
    <row r="22" spans="1:8" s="16" customFormat="1" x14ac:dyDescent="0.35">
      <c r="A22" s="301"/>
      <c r="B22" s="3"/>
      <c r="C22" s="7"/>
      <c r="D22" s="232"/>
      <c r="E22" s="7"/>
      <c r="F22" s="3"/>
      <c r="G22" s="3"/>
      <c r="H22" s="222"/>
    </row>
    <row r="23" spans="1:8" s="16" customFormat="1" ht="20.149999999999999" customHeight="1" thickBot="1" x14ac:dyDescent="0.4">
      <c r="A23" s="303"/>
      <c r="B23" s="304" t="s">
        <v>15</v>
      </c>
      <c r="C23" s="305" t="s">
        <v>26</v>
      </c>
      <c r="D23" s="306" t="s">
        <v>27</v>
      </c>
      <c r="E23" s="307" t="s">
        <v>13</v>
      </c>
      <c r="F23" s="304" t="s">
        <v>19</v>
      </c>
      <c r="G23" s="304" t="s">
        <v>28</v>
      </c>
      <c r="H23" s="308" t="s">
        <v>29</v>
      </c>
    </row>
    <row r="24" spans="1:8" s="16" customFormat="1" ht="20.149999999999999" customHeight="1" thickTop="1" x14ac:dyDescent="0.35">
      <c r="A24" s="309" t="s">
        <v>30</v>
      </c>
      <c r="B24" s="310" t="s">
        <v>31</v>
      </c>
      <c r="C24" s="311"/>
      <c r="D24" s="312"/>
      <c r="E24" s="313"/>
      <c r="F24" s="314"/>
      <c r="G24" s="315"/>
      <c r="H24" s="378">
        <f>SUM(H25:H36)</f>
        <v>21.885345000000001</v>
      </c>
    </row>
    <row r="25" spans="1:8" s="16" customFormat="1" x14ac:dyDescent="0.35">
      <c r="A25" s="336" t="s">
        <v>32</v>
      </c>
      <c r="B25" s="337" t="s">
        <v>182</v>
      </c>
      <c r="C25" s="8">
        <f>C8</f>
        <v>3195</v>
      </c>
      <c r="D25" s="210" t="s">
        <v>44</v>
      </c>
      <c r="E25" s="338">
        <f>2*$C$6</f>
        <v>2</v>
      </c>
      <c r="F25" s="1" t="str">
        <f>VLOOKUP(B25,'[2]ALMINI YKK'!$B:$C,2,0)</f>
        <v>TIANG / AMBANG M 100MM (4 INCH)</v>
      </c>
      <c r="G25" s="210">
        <f>VLOOKUP(B25,[3]Sheet3!$B:$E,3,0)</f>
        <v>0.94799999999999995</v>
      </c>
      <c r="H25" s="339">
        <f>G25*E25*C25/1000</f>
        <v>6.0577199999999998</v>
      </c>
    </row>
    <row r="26" spans="1:8" s="16" customFormat="1" x14ac:dyDescent="0.35">
      <c r="A26" s="336" t="s">
        <v>33</v>
      </c>
      <c r="B26" s="337" t="s">
        <v>182</v>
      </c>
      <c r="C26" s="8">
        <f>C15-1</f>
        <v>1509</v>
      </c>
      <c r="D26" s="210" t="s">
        <v>44</v>
      </c>
      <c r="E26" s="338">
        <f>1*$C$6</f>
        <v>1</v>
      </c>
      <c r="F26" s="1" t="str">
        <f>VLOOKUP(B26,'[2]ALMINI YKK'!$B:$C,2,0)</f>
        <v>TIANG / AMBANG M 100MM (4 INCH)</v>
      </c>
      <c r="G26" s="210">
        <f>VLOOKUP(B26,[3]Sheet3!$B:$E,3,0)</f>
        <v>0.94799999999999995</v>
      </c>
      <c r="H26" s="339">
        <f>G26*E26*C26/1000</f>
        <v>1.4305319999999999</v>
      </c>
    </row>
    <row r="27" spans="1:8" s="16" customFormat="1" x14ac:dyDescent="0.35">
      <c r="A27" s="336" t="s">
        <v>33</v>
      </c>
      <c r="B27" s="337" t="s">
        <v>183</v>
      </c>
      <c r="C27" s="8">
        <f>C26</f>
        <v>1509</v>
      </c>
      <c r="D27" s="210" t="s">
        <v>44</v>
      </c>
      <c r="E27" s="338">
        <f>1*$C$6</f>
        <v>1</v>
      </c>
      <c r="F27" s="1" t="str">
        <f>VLOOKUP(B27,'[2]ALMINI YKK'!$B:$C,2,0)</f>
        <v>TUTUP KACA MATI 4 INCH (SF100)</v>
      </c>
      <c r="G27" s="210">
        <f>VLOOKUP(B27,[3]Sheet3!$B:$E,3,0)</f>
        <v>0.45800000000000002</v>
      </c>
      <c r="H27" s="339">
        <f>G27*E27*C27/1000</f>
        <v>0.69112200000000013</v>
      </c>
    </row>
    <row r="28" spans="1:8" s="16" customFormat="1" x14ac:dyDescent="0.35">
      <c r="A28" s="336" t="s">
        <v>33</v>
      </c>
      <c r="B28" s="337" t="s">
        <v>184</v>
      </c>
      <c r="C28" s="8">
        <f t="shared" ref="C28:C29" si="0">C27</f>
        <v>1509</v>
      </c>
      <c r="D28" s="210" t="s">
        <v>44</v>
      </c>
      <c r="E28" s="338">
        <f t="shared" ref="E28:E29" si="1">1*$C$6</f>
        <v>1</v>
      </c>
      <c r="F28" s="1" t="str">
        <f>VLOOKUP(B28,'[2]ALMINI YKK'!$B:$C,2,0)</f>
        <v>AMBANG JIP 4 INCH(SF100) SCREW</v>
      </c>
      <c r="G28" s="210">
        <f>VLOOKUP(B28,[3]Sheet3!$B:$E,3,0)</f>
        <v>0.85399999999999998</v>
      </c>
      <c r="H28" s="339">
        <f t="shared" ref="H28:H29" si="2">G28*E28*C28/1000</f>
        <v>1.288686</v>
      </c>
    </row>
    <row r="29" spans="1:8" s="16" customFormat="1" x14ac:dyDescent="0.35">
      <c r="A29" s="336" t="s">
        <v>33</v>
      </c>
      <c r="B29" s="337" t="s">
        <v>185</v>
      </c>
      <c r="C29" s="8">
        <f t="shared" si="0"/>
        <v>1509</v>
      </c>
      <c r="D29" s="210" t="s">
        <v>44</v>
      </c>
      <c r="E29" s="338">
        <f t="shared" si="1"/>
        <v>1</v>
      </c>
      <c r="F29" s="1" t="str">
        <f>VLOOKUP(B29,'[2]ALMINI YKK'!$B:$C,2,0)</f>
        <v>CEKLOKAN JIP 4 INCH (SF100)</v>
      </c>
      <c r="G29" s="210">
        <f>VLOOKUP(B29,[3]Sheet3!$B:$E,3,0)</f>
        <v>0.25700000000000001</v>
      </c>
      <c r="H29" s="339">
        <f t="shared" si="2"/>
        <v>0.38781299999999996</v>
      </c>
    </row>
    <row r="30" spans="1:8" s="16" customFormat="1" x14ac:dyDescent="0.35">
      <c r="A30" s="336" t="s">
        <v>32</v>
      </c>
      <c r="B30" s="337" t="s">
        <v>186</v>
      </c>
      <c r="C30" s="8">
        <f>C11</f>
        <v>2350</v>
      </c>
      <c r="D30" s="210" t="s">
        <v>44</v>
      </c>
      <c r="E30" s="338">
        <f>2*$C$6</f>
        <v>2</v>
      </c>
      <c r="F30" s="1" t="str">
        <f>VLOOKUP(B30,'[2]ALMINI YKK'!$B:$C,2,0)</f>
        <v>YF-TIANG ENGSEL 8CM SHD</v>
      </c>
      <c r="G30" s="210">
        <f>VLOOKUP(B30,[3]Sheet3!$B:$E,3,0)</f>
        <v>0.92100000000000004</v>
      </c>
      <c r="H30" s="339">
        <f>G30*E30*C30/1000</f>
        <v>4.3286999999999995</v>
      </c>
    </row>
    <row r="31" spans="1:8" s="16" customFormat="1" x14ac:dyDescent="0.35">
      <c r="A31" s="336" t="s">
        <v>32</v>
      </c>
      <c r="B31" s="337" t="s">
        <v>187</v>
      </c>
      <c r="C31" s="8">
        <f>C30</f>
        <v>2350</v>
      </c>
      <c r="D31" s="210" t="s">
        <v>44</v>
      </c>
      <c r="E31" s="338">
        <f t="shared" ref="E31:E36" si="3">1*$C$6</f>
        <v>1</v>
      </c>
      <c r="F31" s="1" t="str">
        <f>VLOOKUP(B31,'[2]ALMINI YKK'!$B:$C,2,0)</f>
        <v>YF-TIANG KAIT 8CMSHD POLOS</v>
      </c>
      <c r="G31" s="210">
        <f>VLOOKUP(B31,[3]Sheet3!$B:$E,3,0)</f>
        <v>0.97899999999999998</v>
      </c>
      <c r="H31" s="339">
        <f t="shared" ref="H31:H32" si="4">G31*E31*C31/1000</f>
        <v>2.3006500000000001</v>
      </c>
    </row>
    <row r="32" spans="1:8" s="16" customFormat="1" x14ac:dyDescent="0.35">
      <c r="A32" s="336" t="s">
        <v>32</v>
      </c>
      <c r="B32" s="337" t="s">
        <v>188</v>
      </c>
      <c r="C32" s="8">
        <f>C30</f>
        <v>2350</v>
      </c>
      <c r="D32" s="210" t="s">
        <v>44</v>
      </c>
      <c r="E32" s="338">
        <f t="shared" si="3"/>
        <v>1</v>
      </c>
      <c r="F32" s="1" t="str">
        <f>VLOOKUP(B32,'[2]ALMINI YKK'!$B:$C,2,0)</f>
        <v>Tiang kait + Karet</v>
      </c>
      <c r="G32" s="210">
        <f>VLOOKUP(B32,[3]Sheet3!$B:$E,3,0)</f>
        <v>0.97899999999999998</v>
      </c>
      <c r="H32" s="339">
        <f t="shared" si="4"/>
        <v>2.3006500000000001</v>
      </c>
    </row>
    <row r="33" spans="1:11" s="16" customFormat="1" x14ac:dyDescent="0.35">
      <c r="A33" s="336" t="s">
        <v>33</v>
      </c>
      <c r="B33" s="337" t="s">
        <v>189</v>
      </c>
      <c r="C33" s="8">
        <f>C17+16+10</f>
        <v>611</v>
      </c>
      <c r="D33" s="210" t="s">
        <v>44</v>
      </c>
      <c r="E33" s="338">
        <f t="shared" si="3"/>
        <v>1</v>
      </c>
      <c r="F33" s="1" t="str">
        <f>VLOOKUP(B33,'[2]ALMINI YKK'!$B:$C,2,0)</f>
        <v>YF-AMBANG ATAS SHD</v>
      </c>
      <c r="G33" s="210">
        <f>VLOOKUP(B33,[3]Sheet3!$B:$E,3,0)</f>
        <v>1.1659999999999999</v>
      </c>
      <c r="H33" s="339">
        <f t="shared" ref="H33:H34" si="5">G33*E33*C33/1000</f>
        <v>0.71242599999999989</v>
      </c>
    </row>
    <row r="34" spans="1:11" s="16" customFormat="1" x14ac:dyDescent="0.35">
      <c r="A34" s="336" t="s">
        <v>33</v>
      </c>
      <c r="B34" s="337" t="s">
        <v>190</v>
      </c>
      <c r="C34" s="8">
        <f>C33</f>
        <v>611</v>
      </c>
      <c r="D34" s="210" t="s">
        <v>44</v>
      </c>
      <c r="E34" s="338">
        <f t="shared" si="3"/>
        <v>1</v>
      </c>
      <c r="F34" s="1" t="str">
        <f>VLOOKUP(B34,'[2]ALMINI YKK'!$B:$C,2,0)</f>
        <v>YF-AMBANG BAWAH SHD</v>
      </c>
      <c r="G34" s="210">
        <f>VLOOKUP(B34,[3]Sheet3!$B:$E,3,0)</f>
        <v>1.3580000000000001</v>
      </c>
      <c r="H34" s="339">
        <f t="shared" si="5"/>
        <v>0.82973800000000009</v>
      </c>
    </row>
    <row r="35" spans="1:11" s="16" customFormat="1" x14ac:dyDescent="0.35">
      <c r="A35" s="336" t="s">
        <v>33</v>
      </c>
      <c r="B35" s="337" t="s">
        <v>189</v>
      </c>
      <c r="C35" s="8">
        <f>C17+16+16</f>
        <v>617</v>
      </c>
      <c r="D35" s="210" t="s">
        <v>44</v>
      </c>
      <c r="E35" s="338">
        <f t="shared" si="3"/>
        <v>1</v>
      </c>
      <c r="F35" s="1" t="str">
        <f>VLOOKUP(B35,'[2]ALMINI YKK'!$B:$C,2,0)</f>
        <v>YF-AMBANG ATAS SHD</v>
      </c>
      <c r="G35" s="210">
        <f>VLOOKUP(B35,[3]Sheet3!$B:$E,3,0)</f>
        <v>1.1659999999999999</v>
      </c>
      <c r="H35" s="339">
        <f t="shared" ref="H35:H36" si="6">G35*E35*C35/1000</f>
        <v>0.71942199999999989</v>
      </c>
    </row>
    <row r="36" spans="1:11" s="16" customFormat="1" x14ac:dyDescent="0.35">
      <c r="A36" s="336" t="s">
        <v>33</v>
      </c>
      <c r="B36" s="337" t="s">
        <v>190</v>
      </c>
      <c r="C36" s="8">
        <f>C35</f>
        <v>617</v>
      </c>
      <c r="D36" s="210" t="s">
        <v>44</v>
      </c>
      <c r="E36" s="338">
        <f t="shared" si="3"/>
        <v>1</v>
      </c>
      <c r="F36" s="1" t="str">
        <f>VLOOKUP(B36,'[2]ALMINI YKK'!$B:$C,2,0)</f>
        <v>YF-AMBANG BAWAH SHD</v>
      </c>
      <c r="G36" s="210">
        <f>VLOOKUP(B36,[3]Sheet3!$B:$E,3,0)</f>
        <v>1.3580000000000001</v>
      </c>
      <c r="H36" s="339">
        <f t="shared" si="6"/>
        <v>0.83788600000000013</v>
      </c>
    </row>
    <row r="37" spans="1:11" s="16" customFormat="1" x14ac:dyDescent="0.35">
      <c r="A37" s="336"/>
      <c r="B37" s="337"/>
      <c r="C37" s="8"/>
      <c r="D37" s="1"/>
      <c r="E37" s="210"/>
      <c r="F37" s="1"/>
      <c r="G37" s="1"/>
      <c r="H37" s="225"/>
    </row>
    <row r="38" spans="1:11" s="16" customFormat="1" x14ac:dyDescent="0.35">
      <c r="A38" s="27" t="s">
        <v>34</v>
      </c>
      <c r="B38" s="28" t="str">
        <f>[4]BOM!B24</f>
        <v>Hardwares</v>
      </c>
      <c r="C38" s="8"/>
      <c r="D38" s="210"/>
      <c r="E38" s="8"/>
      <c r="F38" s="1"/>
      <c r="G38" s="1"/>
      <c r="H38" s="225"/>
    </row>
    <row r="39" spans="1:11" s="16" customFormat="1" x14ac:dyDescent="0.35">
      <c r="A39" s="234"/>
      <c r="B39" s="340" t="s">
        <v>191</v>
      </c>
      <c r="C39" s="8"/>
      <c r="D39" s="316" t="s">
        <v>35</v>
      </c>
      <c r="E39" s="338">
        <f>1.5*$C$6*2</f>
        <v>3</v>
      </c>
      <c r="F39" s="341"/>
      <c r="G39" s="1"/>
      <c r="H39" s="225"/>
    </row>
    <row r="40" spans="1:11" s="16" customFormat="1" x14ac:dyDescent="0.35">
      <c r="A40" s="234"/>
      <c r="B40" s="342" t="s">
        <v>192</v>
      </c>
      <c r="C40" s="8"/>
      <c r="D40" s="316" t="s">
        <v>35</v>
      </c>
      <c r="E40" s="338">
        <f>1*$C$6</f>
        <v>1</v>
      </c>
      <c r="F40" s="341"/>
      <c r="G40" s="1"/>
      <c r="H40" s="225"/>
    </row>
    <row r="41" spans="1:11" s="16" customFormat="1" x14ac:dyDescent="0.35">
      <c r="A41" s="234"/>
      <c r="B41" s="343" t="s">
        <v>193</v>
      </c>
      <c r="C41" s="8"/>
      <c r="D41" s="316" t="s">
        <v>35</v>
      </c>
      <c r="E41" s="338">
        <f>2*$C$6</f>
        <v>2</v>
      </c>
      <c r="F41" s="341"/>
      <c r="G41" s="1"/>
      <c r="H41" s="225"/>
    </row>
    <row r="42" spans="1:11" s="16" customFormat="1" x14ac:dyDescent="0.35">
      <c r="A42" s="234"/>
      <c r="B42" s="344" t="s">
        <v>194</v>
      </c>
      <c r="C42" s="8"/>
      <c r="D42" s="316" t="s">
        <v>35</v>
      </c>
      <c r="E42" s="338">
        <f t="shared" ref="E42:E46" si="7">1*$C$6</f>
        <v>1</v>
      </c>
      <c r="F42" s="341"/>
      <c r="G42" s="1"/>
      <c r="H42" s="225"/>
    </row>
    <row r="43" spans="1:11" s="16" customFormat="1" x14ac:dyDescent="0.35">
      <c r="A43" s="234"/>
      <c r="B43" s="344" t="s">
        <v>195</v>
      </c>
      <c r="C43" s="8"/>
      <c r="D43" s="316" t="s">
        <v>35</v>
      </c>
      <c r="E43" s="338">
        <f t="shared" si="7"/>
        <v>1</v>
      </c>
      <c r="F43" s="341"/>
      <c r="G43" s="1"/>
      <c r="H43" s="225"/>
    </row>
    <row r="44" spans="1:11" s="16" customFormat="1" x14ac:dyDescent="0.35">
      <c r="A44" s="234"/>
      <c r="B44" s="344" t="s">
        <v>196</v>
      </c>
      <c r="C44" s="8"/>
      <c r="D44" s="316" t="s">
        <v>35</v>
      </c>
      <c r="E44" s="338">
        <f t="shared" si="7"/>
        <v>1</v>
      </c>
      <c r="F44" s="341"/>
      <c r="G44" s="1"/>
      <c r="H44" s="225"/>
    </row>
    <row r="45" spans="1:11" s="16" customFormat="1" x14ac:dyDescent="0.35">
      <c r="A45" s="234"/>
      <c r="B45" s="344" t="s">
        <v>197</v>
      </c>
      <c r="C45" s="8"/>
      <c r="D45" s="316" t="s">
        <v>35</v>
      </c>
      <c r="E45" s="338">
        <f t="shared" si="7"/>
        <v>1</v>
      </c>
      <c r="F45" s="341"/>
      <c r="G45" s="1"/>
      <c r="H45" s="225"/>
    </row>
    <row r="46" spans="1:11" s="16" customFormat="1" x14ac:dyDescent="0.35">
      <c r="A46" s="234"/>
      <c r="B46" s="344" t="s">
        <v>198</v>
      </c>
      <c r="C46" s="8"/>
      <c r="D46" s="316" t="s">
        <v>35</v>
      </c>
      <c r="E46" s="338">
        <f t="shared" si="7"/>
        <v>1</v>
      </c>
      <c r="F46" s="341"/>
      <c r="G46" s="1"/>
      <c r="H46" s="225"/>
    </row>
    <row r="47" spans="1:11" s="16" customFormat="1" x14ac:dyDescent="0.35">
      <c r="A47" s="234"/>
      <c r="B47" s="1"/>
      <c r="C47" s="8"/>
      <c r="D47" s="316"/>
      <c r="E47" s="210"/>
      <c r="F47" s="1"/>
      <c r="G47" s="1"/>
      <c r="H47" s="225"/>
    </row>
    <row r="48" spans="1:11" s="317" customFormat="1" x14ac:dyDescent="0.35">
      <c r="A48" s="345" t="s">
        <v>36</v>
      </c>
      <c r="B48" s="346" t="s">
        <v>37</v>
      </c>
      <c r="C48" s="347"/>
      <c r="D48" s="348"/>
      <c r="E48" s="348"/>
      <c r="F48" s="349"/>
      <c r="G48" s="349"/>
      <c r="H48" s="350"/>
      <c r="K48" s="318"/>
    </row>
    <row r="49" spans="1:11" s="317" customFormat="1" x14ac:dyDescent="0.35">
      <c r="A49" s="351"/>
      <c r="B49" s="275" t="s">
        <v>224</v>
      </c>
      <c r="C49" s="352"/>
      <c r="D49" s="353" t="s">
        <v>45</v>
      </c>
      <c r="E49" s="348">
        <f>4*$C$6</f>
        <v>4</v>
      </c>
      <c r="F49" s="39" t="s">
        <v>223</v>
      </c>
      <c r="G49" s="349"/>
      <c r="H49" s="350"/>
      <c r="K49" s="318"/>
    </row>
    <row r="50" spans="1:11" s="319" customFormat="1" x14ac:dyDescent="0.35">
      <c r="A50" s="354"/>
      <c r="B50" s="355" t="s">
        <v>169</v>
      </c>
      <c r="C50" s="356"/>
      <c r="D50" s="357" t="s">
        <v>45</v>
      </c>
      <c r="E50" s="358">
        <f>(E49)*2</f>
        <v>8</v>
      </c>
      <c r="F50" s="359" t="s">
        <v>170</v>
      </c>
      <c r="G50" s="359"/>
      <c r="H50" s="360"/>
    </row>
    <row r="51" spans="1:11" s="319" customFormat="1" x14ac:dyDescent="0.35">
      <c r="A51" s="354"/>
      <c r="B51" s="355" t="s">
        <v>171</v>
      </c>
      <c r="C51" s="356"/>
      <c r="D51" s="357" t="s">
        <v>45</v>
      </c>
      <c r="E51" s="361">
        <f>(2+(($C$8-240)/450+2+($C$14-240)/450))*2*$C$6</f>
        <v>27.133333333333333</v>
      </c>
      <c r="F51" s="359" t="s">
        <v>172</v>
      </c>
      <c r="G51" s="359"/>
      <c r="H51" s="360"/>
    </row>
    <row r="52" spans="1:11" s="319" customFormat="1" x14ac:dyDescent="0.35">
      <c r="A52" s="354"/>
      <c r="B52" s="355" t="s">
        <v>61</v>
      </c>
      <c r="C52" s="356"/>
      <c r="D52" s="357" t="s">
        <v>45</v>
      </c>
      <c r="E52" s="361">
        <f>E51</f>
        <v>27.133333333333333</v>
      </c>
      <c r="F52" s="359" t="s">
        <v>173</v>
      </c>
      <c r="G52" s="359"/>
      <c r="H52" s="360"/>
    </row>
    <row r="53" spans="1:11" s="319" customFormat="1" x14ac:dyDescent="0.35">
      <c r="A53" s="354"/>
      <c r="B53" s="355" t="s">
        <v>174</v>
      </c>
      <c r="C53" s="356"/>
      <c r="D53" s="357" t="s">
        <v>45</v>
      </c>
      <c r="E53" s="361">
        <f>E52</f>
        <v>27.133333333333333</v>
      </c>
      <c r="F53" s="359" t="s">
        <v>175</v>
      </c>
      <c r="G53" s="359"/>
      <c r="H53" s="360"/>
    </row>
    <row r="54" spans="1:11" s="319" customFormat="1" x14ac:dyDescent="0.35">
      <c r="A54" s="354"/>
      <c r="B54" s="362" t="s">
        <v>144</v>
      </c>
      <c r="C54" s="363">
        <f>C14*1*2*C6+C8*2*2*C6</f>
        <v>15960</v>
      </c>
      <c r="D54" s="363" t="s">
        <v>44</v>
      </c>
      <c r="E54" s="363" t="s">
        <v>145</v>
      </c>
      <c r="F54" s="362" t="s">
        <v>146</v>
      </c>
      <c r="G54" s="359"/>
      <c r="H54" s="360"/>
    </row>
    <row r="55" spans="1:11" s="319" customFormat="1" x14ac:dyDescent="0.35">
      <c r="A55" s="354"/>
      <c r="B55" s="355" t="s">
        <v>176</v>
      </c>
      <c r="C55" s="356"/>
      <c r="D55" s="357" t="s">
        <v>45</v>
      </c>
      <c r="E55" s="361">
        <f>4*3*C6*2</f>
        <v>24</v>
      </c>
      <c r="F55" s="359" t="s">
        <v>177</v>
      </c>
      <c r="G55" s="359"/>
      <c r="H55" s="360"/>
    </row>
    <row r="56" spans="1:11" s="319" customFormat="1" x14ac:dyDescent="0.35">
      <c r="A56" s="354"/>
      <c r="B56" s="355" t="s">
        <v>178</v>
      </c>
      <c r="C56" s="356"/>
      <c r="D56" s="357" t="s">
        <v>45</v>
      </c>
      <c r="E56" s="361">
        <f>2*3*C6*2</f>
        <v>12</v>
      </c>
      <c r="F56" s="359" t="s">
        <v>179</v>
      </c>
      <c r="G56" s="359"/>
      <c r="H56" s="360"/>
    </row>
    <row r="57" spans="1:11" s="317" customFormat="1" x14ac:dyDescent="0.35">
      <c r="A57" s="351"/>
      <c r="B57" s="349"/>
      <c r="C57" s="352"/>
      <c r="D57" s="353"/>
      <c r="E57" s="364"/>
      <c r="F57" s="349"/>
      <c r="G57" s="349"/>
      <c r="H57" s="350"/>
      <c r="K57" s="318"/>
    </row>
    <row r="58" spans="1:11" s="317" customFormat="1" x14ac:dyDescent="0.35">
      <c r="A58" s="345" t="s">
        <v>38</v>
      </c>
      <c r="B58" s="346" t="s">
        <v>39</v>
      </c>
      <c r="C58" s="347"/>
      <c r="D58" s="348"/>
      <c r="E58" s="365"/>
      <c r="F58" s="349"/>
      <c r="G58" s="349"/>
      <c r="H58" s="350"/>
      <c r="K58" s="318"/>
    </row>
    <row r="59" spans="1:11" s="317" customFormat="1" x14ac:dyDescent="0.35">
      <c r="A59" s="351"/>
      <c r="B59" s="349" t="s">
        <v>47</v>
      </c>
      <c r="C59" s="347">
        <f>C15*1*2*C6+C10*2*2*C6</f>
        <v>12460</v>
      </c>
      <c r="D59" s="348" t="s">
        <v>44</v>
      </c>
      <c r="E59" s="363" t="s">
        <v>145</v>
      </c>
      <c r="F59" s="349" t="s">
        <v>66</v>
      </c>
      <c r="G59" s="349"/>
      <c r="H59" s="350"/>
      <c r="K59" s="318"/>
    </row>
    <row r="60" spans="1:11" s="317" customFormat="1" x14ac:dyDescent="0.35">
      <c r="A60" s="351"/>
      <c r="B60" s="349"/>
      <c r="C60" s="347"/>
      <c r="D60" s="348"/>
      <c r="E60" s="348"/>
      <c r="F60" s="349"/>
      <c r="G60" s="349"/>
      <c r="H60" s="350"/>
      <c r="K60" s="318"/>
    </row>
    <row r="61" spans="1:11" s="320" customFormat="1" x14ac:dyDescent="0.35">
      <c r="A61" s="366" t="s">
        <v>40</v>
      </c>
      <c r="B61" s="367" t="s">
        <v>41</v>
      </c>
      <c r="C61" s="368"/>
      <c r="D61" s="369"/>
      <c r="E61" s="370"/>
      <c r="F61" s="371"/>
      <c r="G61" s="371"/>
      <c r="H61" s="372"/>
      <c r="J61" s="320" t="s">
        <v>147</v>
      </c>
    </row>
    <row r="62" spans="1:11" s="320" customFormat="1" x14ac:dyDescent="0.35">
      <c r="A62" s="373"/>
      <c r="B62" s="371" t="s">
        <v>148</v>
      </c>
      <c r="C62" s="368">
        <f>C54</f>
        <v>15960</v>
      </c>
      <c r="D62" s="374" t="s">
        <v>44</v>
      </c>
      <c r="E62" s="374" t="s">
        <v>145</v>
      </c>
      <c r="F62" s="375">
        <f>$C$62/1000*0.006*0.007*1000*1000</f>
        <v>670.32</v>
      </c>
      <c r="G62" s="376" t="s">
        <v>149</v>
      </c>
      <c r="H62" s="453">
        <f>F62+F63</f>
        <v>1969.8000000000002</v>
      </c>
    </row>
    <row r="63" spans="1:11" s="320" customFormat="1" x14ac:dyDescent="0.35">
      <c r="A63" s="373"/>
      <c r="B63" s="371" t="s">
        <v>150</v>
      </c>
      <c r="C63" s="377">
        <f>C17*2*4*C6+C12*2*4*C6+C15*2*2*C6+C9*2*2*C6</f>
        <v>30940</v>
      </c>
      <c r="D63" s="374" t="s">
        <v>44</v>
      </c>
      <c r="E63" s="374" t="s">
        <v>145</v>
      </c>
      <c r="F63" s="375">
        <f>C63/1000*0.006*0.007*1000*1000</f>
        <v>1299.48</v>
      </c>
      <c r="G63" s="376" t="s">
        <v>149</v>
      </c>
      <c r="H63" s="454"/>
    </row>
    <row r="64" spans="1:11" s="16" customFormat="1" x14ac:dyDescent="0.35">
      <c r="A64" s="234"/>
      <c r="B64" s="1"/>
      <c r="C64" s="8"/>
      <c r="D64" s="316"/>
      <c r="E64" s="210"/>
      <c r="F64" s="1"/>
      <c r="G64" s="1"/>
      <c r="H64" s="225"/>
    </row>
    <row r="65" spans="1:16" s="16" customFormat="1" x14ac:dyDescent="0.35">
      <c r="A65" s="27" t="s">
        <v>42</v>
      </c>
      <c r="B65" s="28" t="s">
        <v>43</v>
      </c>
      <c r="C65" s="8"/>
      <c r="D65" s="210"/>
      <c r="E65" s="236"/>
      <c r="F65" s="1"/>
      <c r="G65" s="1"/>
      <c r="H65" s="225"/>
    </row>
    <row r="66" spans="1:16" s="16" customFormat="1" x14ac:dyDescent="0.35">
      <c r="A66" s="234"/>
      <c r="B66" s="321" t="str">
        <f>CONCATENATE(B5,"_",J66)</f>
        <v>P1-DSR_A2 STD_DR</v>
      </c>
      <c r="C66" s="237"/>
      <c r="D66" s="210"/>
      <c r="E66" s="8">
        <f>2*$C$6</f>
        <v>2</v>
      </c>
      <c r="F66" s="1" t="str">
        <f>CONCATENATE(C17+12," x ",C12+12)</f>
        <v>597 x 2162</v>
      </c>
      <c r="G66" s="210" t="s">
        <v>201</v>
      </c>
      <c r="H66" s="225"/>
      <c r="J66" s="16" t="s">
        <v>199</v>
      </c>
    </row>
    <row r="67" spans="1:16" s="16" customFormat="1" x14ac:dyDescent="0.35">
      <c r="A67" s="234"/>
      <c r="B67" s="321" t="str">
        <f>CONCATENATE(B5,"_",J67)</f>
        <v>P1-DSR_A2 STD_FIX</v>
      </c>
      <c r="C67" s="237"/>
      <c r="D67" s="210"/>
      <c r="E67" s="8">
        <f>1*$C$6</f>
        <v>1</v>
      </c>
      <c r="F67" s="1" t="str">
        <f>CONCATENATE(C15+12," x ",C9+12)</f>
        <v>1522 x 767</v>
      </c>
      <c r="G67" s="210" t="s">
        <v>201</v>
      </c>
      <c r="H67" s="225"/>
      <c r="J67" s="16" t="s">
        <v>200</v>
      </c>
    </row>
    <row r="68" spans="1:16" s="16" customFormat="1" ht="16" thickBot="1" x14ac:dyDescent="0.4">
      <c r="A68" s="238"/>
      <c r="B68" s="239"/>
      <c r="C68" s="228"/>
      <c r="D68" s="240"/>
      <c r="E68" s="228"/>
      <c r="F68" s="239"/>
      <c r="G68" s="239"/>
      <c r="H68" s="230"/>
    </row>
    <row r="78" spans="1:16" s="16" customFormat="1" x14ac:dyDescent="0.35">
      <c r="A78" s="296"/>
      <c r="D78" s="296"/>
      <c r="E78" s="296"/>
      <c r="K78" s="29"/>
      <c r="L78" s="5"/>
      <c r="M78" s="322"/>
      <c r="N78" s="323"/>
      <c r="O78" s="323"/>
      <c r="P78" s="324"/>
    </row>
    <row r="79" spans="1:16" s="16" customFormat="1" x14ac:dyDescent="0.35">
      <c r="A79" s="296"/>
      <c r="D79" s="296"/>
      <c r="E79" s="296"/>
      <c r="K79" s="323"/>
      <c r="L79" s="324"/>
      <c r="M79" s="325"/>
      <c r="N79" s="326"/>
      <c r="O79" s="323"/>
      <c r="P79" s="324"/>
    </row>
    <row r="80" spans="1:16" s="16" customFormat="1" x14ac:dyDescent="0.35">
      <c r="A80" s="296"/>
      <c r="D80" s="296"/>
      <c r="E80" s="296"/>
      <c r="K80" s="323"/>
      <c r="L80" s="324"/>
      <c r="M80" s="325"/>
      <c r="N80" s="326"/>
      <c r="O80" s="323"/>
      <c r="P80" s="324"/>
    </row>
    <row r="81" spans="1:16" s="16" customFormat="1" x14ac:dyDescent="0.35">
      <c r="A81" s="296"/>
      <c r="D81" s="296"/>
      <c r="E81" s="296"/>
      <c r="K81" s="323"/>
      <c r="L81" s="324"/>
      <c r="M81" s="325"/>
      <c r="N81" s="326"/>
      <c r="O81" s="323"/>
      <c r="P81" s="324"/>
    </row>
    <row r="82" spans="1:16" s="16" customFormat="1" x14ac:dyDescent="0.35">
      <c r="A82" s="296"/>
      <c r="D82" s="296"/>
      <c r="E82" s="296"/>
      <c r="K82" s="323"/>
      <c r="L82" s="324"/>
      <c r="M82" s="325"/>
      <c r="N82" s="326"/>
      <c r="O82" s="327"/>
      <c r="P82" s="324"/>
    </row>
    <row r="83" spans="1:16" s="16" customFormat="1" x14ac:dyDescent="0.35">
      <c r="A83" s="296"/>
      <c r="D83" s="296"/>
      <c r="E83" s="296"/>
      <c r="K83" s="323"/>
      <c r="L83" s="4"/>
      <c r="M83" s="328"/>
      <c r="N83" s="329"/>
      <c r="O83" s="330"/>
      <c r="P83" s="324"/>
    </row>
    <row r="84" spans="1:16" s="16" customFormat="1" x14ac:dyDescent="0.35">
      <c r="A84" s="296"/>
      <c r="D84" s="296"/>
      <c r="E84" s="296"/>
      <c r="K84" s="29"/>
      <c r="L84" s="5"/>
      <c r="M84" s="322"/>
      <c r="N84" s="323"/>
      <c r="O84" s="331"/>
      <c r="P84" s="324"/>
    </row>
    <row r="85" spans="1:16" s="16" customFormat="1" x14ac:dyDescent="0.35">
      <c r="A85" s="296"/>
      <c r="D85" s="296"/>
      <c r="E85" s="296"/>
      <c r="K85" s="323"/>
      <c r="L85" s="324"/>
      <c r="M85" s="322"/>
      <c r="N85" s="323"/>
      <c r="O85" s="323"/>
      <c r="P85" s="324"/>
    </row>
    <row r="86" spans="1:16" s="16" customFormat="1" x14ac:dyDescent="0.35">
      <c r="A86" s="296"/>
      <c r="D86" s="296"/>
      <c r="E86" s="296"/>
      <c r="K86" s="323"/>
      <c r="L86" s="4"/>
      <c r="M86" s="322"/>
      <c r="N86" s="323"/>
      <c r="O86" s="300"/>
      <c r="P86" s="324"/>
    </row>
    <row r="87" spans="1:16" s="16" customFormat="1" x14ac:dyDescent="0.35">
      <c r="A87" s="296"/>
      <c r="D87" s="296"/>
      <c r="E87" s="296"/>
      <c r="K87" s="29"/>
      <c r="L87" s="5"/>
      <c r="M87" s="322"/>
      <c r="N87" s="323"/>
      <c r="O87" s="331"/>
      <c r="P87" s="324"/>
    </row>
    <row r="88" spans="1:16" s="16" customFormat="1" x14ac:dyDescent="0.35">
      <c r="A88" s="296"/>
      <c r="D88" s="296"/>
      <c r="E88" s="296"/>
      <c r="K88" s="323"/>
      <c r="L88" s="324"/>
      <c r="M88" s="325"/>
      <c r="N88" s="326"/>
      <c r="O88" s="323"/>
      <c r="P88" s="324"/>
    </row>
    <row r="89" spans="1:16" s="16" customFormat="1" x14ac:dyDescent="0.35">
      <c r="A89" s="296"/>
      <c r="D89" s="296"/>
      <c r="E89" s="296"/>
      <c r="K89" s="323"/>
      <c r="L89" s="324"/>
      <c r="M89" s="325"/>
      <c r="N89" s="326"/>
      <c r="O89" s="323"/>
      <c r="P89" s="324"/>
    </row>
    <row r="90" spans="1:16" s="16" customFormat="1" x14ac:dyDescent="0.35">
      <c r="A90" s="296"/>
      <c r="D90" s="296"/>
      <c r="E90" s="296"/>
      <c r="K90" s="323"/>
      <c r="L90" s="324"/>
      <c r="M90" s="325"/>
      <c r="N90" s="326"/>
      <c r="O90" s="323"/>
      <c r="P90" s="324"/>
    </row>
    <row r="91" spans="1:16" s="16" customFormat="1" x14ac:dyDescent="0.35">
      <c r="A91" s="296"/>
      <c r="D91" s="296"/>
      <c r="E91" s="296"/>
      <c r="K91" s="323"/>
      <c r="L91" s="324"/>
      <c r="M91" s="325"/>
      <c r="N91" s="326"/>
      <c r="O91" s="327"/>
      <c r="P91" s="324"/>
    </row>
    <row r="92" spans="1:16" s="16" customFormat="1" x14ac:dyDescent="0.35">
      <c r="A92" s="296"/>
      <c r="D92" s="296"/>
      <c r="E92" s="296"/>
      <c r="K92" s="323"/>
      <c r="L92" s="324"/>
      <c r="M92" s="325"/>
      <c r="N92" s="326"/>
      <c r="O92" s="327"/>
      <c r="P92" s="324"/>
    </row>
    <row r="93" spans="1:16" s="16" customFormat="1" x14ac:dyDescent="0.35">
      <c r="A93" s="296"/>
      <c r="D93" s="296"/>
      <c r="E93" s="296"/>
      <c r="K93" s="323"/>
      <c r="L93" s="324"/>
      <c r="M93" s="322"/>
      <c r="N93" s="323"/>
      <c r="O93" s="323"/>
      <c r="P93" s="324"/>
    </row>
    <row r="94" spans="1:16" s="16" customFormat="1" x14ac:dyDescent="0.35">
      <c r="A94" s="296"/>
      <c r="D94" s="296"/>
      <c r="E94" s="296"/>
      <c r="K94" s="323"/>
      <c r="L94" s="324"/>
      <c r="M94" s="322"/>
      <c r="N94" s="323"/>
      <c r="O94" s="323"/>
      <c r="P94" s="324"/>
    </row>
  </sheetData>
  <mergeCells count="1">
    <mergeCell ref="H62:H63"/>
  </mergeCells>
  <printOptions horizontalCentered="1"/>
  <pageMargins left="0.25" right="0.25" top="0.25" bottom="0.25" header="0" footer="0.25"/>
  <pageSetup paperSize="9" scale="74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9927-310A-4C11-AF61-F47BDB232B0C}">
  <sheetPr codeName="Sheet16">
    <tabColor rgb="FF00B050"/>
    <pageSetUpPr fitToPage="1"/>
  </sheetPr>
  <dimension ref="A1:L56"/>
  <sheetViews>
    <sheetView view="pageBreakPreview" topLeftCell="A15" zoomScale="115" zoomScaleNormal="85" zoomScaleSheetLayoutView="115" workbookViewId="0">
      <selection activeCell="G26" sqref="G26:G27"/>
    </sheetView>
  </sheetViews>
  <sheetFormatPr defaultColWidth="9" defaultRowHeight="15.5" x14ac:dyDescent="0.35"/>
  <cols>
    <col min="1" max="1" width="5" style="37" bestFit="1" customWidth="1"/>
    <col min="2" max="2" width="34.453125" style="35" customWidth="1"/>
    <col min="3" max="3" width="7.54296875" style="35" customWidth="1"/>
    <col min="4" max="4" width="5.26953125" style="37" bestFit="1" customWidth="1"/>
    <col min="5" max="5" width="7.7265625" style="35" bestFit="1" customWidth="1"/>
    <col min="6" max="6" width="50.26953125" style="35" customWidth="1"/>
    <col min="7" max="7" width="9.81640625" style="35" customWidth="1"/>
    <col min="8" max="8" width="10.81640625" style="35" customWidth="1"/>
    <col min="9" max="9" width="20.54296875" style="35" customWidth="1"/>
    <col min="10" max="10" width="9" style="35"/>
    <col min="11" max="11" width="16.54296875" style="35" bestFit="1" customWidth="1"/>
    <col min="12" max="16384" width="9" style="35"/>
  </cols>
  <sheetData>
    <row r="1" spans="1:11" ht="19.5" customHeight="1" x14ac:dyDescent="0.35">
      <c r="A1" s="57"/>
      <c r="B1" s="32"/>
      <c r="C1" s="32"/>
      <c r="D1" s="33"/>
      <c r="E1" s="32"/>
      <c r="F1" s="32"/>
      <c r="G1" s="32"/>
      <c r="H1" s="34"/>
    </row>
    <row r="2" spans="1:11" ht="19.5" customHeight="1" x14ac:dyDescent="0.35">
      <c r="A2" s="58"/>
      <c r="H2" s="38"/>
    </row>
    <row r="3" spans="1:11" ht="19.5" customHeight="1" x14ac:dyDescent="0.35">
      <c r="A3" s="58"/>
      <c r="H3" s="38"/>
    </row>
    <row r="4" spans="1:11" x14ac:dyDescent="0.35">
      <c r="A4" s="263"/>
      <c r="B4" s="5" t="str">
        <f>KOP!A15</f>
        <v>J1-DSR_A2 STD</v>
      </c>
      <c r="C4" s="232" t="str">
        <f>KOP!B15</f>
        <v>YB1N</v>
      </c>
      <c r="D4" s="232"/>
      <c r="E4" s="264"/>
      <c r="F4" s="264"/>
      <c r="G4" s="264"/>
      <c r="H4" s="265"/>
    </row>
    <row r="5" spans="1:11" x14ac:dyDescent="0.35">
      <c r="A5" s="263"/>
      <c r="B5" s="5"/>
      <c r="C5" s="232">
        <f>KOP!C15</f>
        <v>1</v>
      </c>
      <c r="D5" s="298" t="s">
        <v>25</v>
      </c>
      <c r="E5" s="264"/>
      <c r="F5" s="264"/>
      <c r="G5" s="264"/>
      <c r="H5" s="265"/>
    </row>
    <row r="6" spans="1:11" x14ac:dyDescent="0.35">
      <c r="A6" s="263"/>
      <c r="B6" s="266"/>
      <c r="C6" s="267"/>
      <c r="D6" s="268"/>
      <c r="E6" s="264"/>
      <c r="F6" s="264"/>
      <c r="G6" s="264"/>
      <c r="H6" s="265"/>
    </row>
    <row r="7" spans="1:11" x14ac:dyDescent="0.35">
      <c r="A7" s="263"/>
      <c r="B7" s="266" t="s">
        <v>63</v>
      </c>
      <c r="C7" s="282">
        <v>2890</v>
      </c>
      <c r="D7" s="268"/>
      <c r="E7" s="264"/>
      <c r="F7" s="264"/>
      <c r="G7" s="264"/>
      <c r="H7" s="265"/>
    </row>
    <row r="8" spans="1:11" x14ac:dyDescent="0.35">
      <c r="A8" s="263"/>
      <c r="B8" s="264" t="s">
        <v>180</v>
      </c>
      <c r="C8" s="268">
        <v>755</v>
      </c>
      <c r="D8" s="268"/>
      <c r="E8" s="264"/>
      <c r="F8" s="264"/>
      <c r="G8" s="264"/>
      <c r="H8" s="265"/>
    </row>
    <row r="9" spans="1:11" x14ac:dyDescent="0.35">
      <c r="A9" s="263"/>
      <c r="B9" s="264" t="s">
        <v>181</v>
      </c>
      <c r="C9" s="268">
        <f>C7-C8-40*3</f>
        <v>2015</v>
      </c>
      <c r="D9" s="268"/>
      <c r="E9" s="264"/>
      <c r="F9" s="264"/>
      <c r="G9" s="264"/>
      <c r="H9" s="265"/>
    </row>
    <row r="10" spans="1:11" x14ac:dyDescent="0.35">
      <c r="A10" s="263"/>
      <c r="B10" s="272"/>
      <c r="C10" s="268"/>
      <c r="D10" s="268"/>
      <c r="E10" s="264"/>
      <c r="F10" s="264"/>
      <c r="G10" s="264"/>
      <c r="H10" s="265"/>
    </row>
    <row r="11" spans="1:11" x14ac:dyDescent="0.35">
      <c r="A11" s="263"/>
      <c r="B11" s="266" t="s">
        <v>64</v>
      </c>
      <c r="C11" s="282">
        <v>1160</v>
      </c>
      <c r="D11" s="268"/>
      <c r="E11" s="264"/>
      <c r="F11" s="264"/>
      <c r="G11" s="264"/>
      <c r="H11" s="265"/>
    </row>
    <row r="12" spans="1:11" x14ac:dyDescent="0.35">
      <c r="A12" s="263"/>
      <c r="B12" s="264" t="s">
        <v>135</v>
      </c>
      <c r="C12" s="268">
        <f>C11-40*2</f>
        <v>1080</v>
      </c>
      <c r="D12" s="268"/>
      <c r="E12" s="264"/>
      <c r="F12" s="264"/>
      <c r="G12" s="264"/>
      <c r="H12" s="265"/>
      <c r="K12" s="37"/>
    </row>
    <row r="13" spans="1:11" x14ac:dyDescent="0.35">
      <c r="A13" s="263"/>
      <c r="B13" s="264"/>
      <c r="C13" s="268"/>
      <c r="D13" s="268"/>
      <c r="E13" s="264"/>
      <c r="F13" s="264"/>
      <c r="G13" s="264"/>
      <c r="H13" s="265"/>
    </row>
    <row r="14" spans="1:11" x14ac:dyDescent="0.35">
      <c r="A14" s="263"/>
      <c r="D14" s="268"/>
      <c r="E14" s="264"/>
      <c r="F14" s="264"/>
      <c r="G14" s="264"/>
      <c r="H14" s="265"/>
    </row>
    <row r="15" spans="1:11" x14ac:dyDescent="0.35">
      <c r="A15" s="263"/>
      <c r="D15" s="268"/>
      <c r="E15" s="264"/>
      <c r="F15" s="264"/>
      <c r="G15" s="264"/>
      <c r="H15" s="265"/>
    </row>
    <row r="16" spans="1:11" x14ac:dyDescent="0.35">
      <c r="A16" s="263"/>
      <c r="B16" s="264"/>
      <c r="C16" s="268"/>
      <c r="D16" s="268"/>
      <c r="E16" s="264"/>
      <c r="F16" s="264"/>
      <c r="G16" s="264"/>
      <c r="H16" s="265"/>
    </row>
    <row r="17" spans="1:8" x14ac:dyDescent="0.35">
      <c r="A17" s="263"/>
      <c r="B17" s="264"/>
      <c r="C17" s="268"/>
      <c r="D17" s="268"/>
      <c r="E17" s="264"/>
      <c r="F17" s="264"/>
      <c r="G17" s="264"/>
      <c r="H17" s="265"/>
    </row>
    <row r="18" spans="1:8" x14ac:dyDescent="0.35">
      <c r="A18" s="263"/>
      <c r="B18" s="264"/>
      <c r="C18" s="268"/>
      <c r="D18" s="268"/>
      <c r="E18" s="264"/>
      <c r="F18" s="264"/>
      <c r="G18" s="264"/>
      <c r="H18" s="265"/>
    </row>
    <row r="19" spans="1:8" x14ac:dyDescent="0.35">
      <c r="A19" s="263"/>
      <c r="B19" s="264"/>
      <c r="C19" s="268"/>
      <c r="D19" s="268"/>
      <c r="E19" s="264"/>
      <c r="F19" s="264"/>
      <c r="G19" s="264"/>
      <c r="H19" s="265"/>
    </row>
    <row r="20" spans="1:8" x14ac:dyDescent="0.35">
      <c r="A20" s="263"/>
      <c r="B20" s="264"/>
      <c r="C20" s="264"/>
      <c r="D20" s="268"/>
      <c r="E20" s="264"/>
      <c r="F20" s="264"/>
      <c r="G20" s="264"/>
      <c r="H20" s="265"/>
    </row>
    <row r="21" spans="1:8" x14ac:dyDescent="0.35">
      <c r="A21" s="263"/>
      <c r="B21" s="264"/>
      <c r="C21" s="264"/>
      <c r="D21" s="268"/>
      <c r="E21" s="264"/>
      <c r="F21" s="264"/>
      <c r="G21" s="264"/>
      <c r="H21" s="265"/>
    </row>
    <row r="22" spans="1:8" x14ac:dyDescent="0.35">
      <c r="A22" s="49" t="s">
        <v>65</v>
      </c>
      <c r="B22" s="50" t="s">
        <v>15</v>
      </c>
      <c r="C22" s="51" t="s">
        <v>26</v>
      </c>
      <c r="D22" s="50" t="s">
        <v>27</v>
      </c>
      <c r="E22" s="51" t="s">
        <v>13</v>
      </c>
      <c r="F22" s="50" t="s">
        <v>19</v>
      </c>
      <c r="G22" s="50" t="s">
        <v>28</v>
      </c>
      <c r="H22" s="52" t="s">
        <v>29</v>
      </c>
    </row>
    <row r="23" spans="1:8" x14ac:dyDescent="0.35">
      <c r="A23" s="59" t="s">
        <v>30</v>
      </c>
      <c r="B23" s="41" t="s">
        <v>31</v>
      </c>
      <c r="C23" s="55"/>
      <c r="D23" s="54"/>
      <c r="E23" s="55"/>
      <c r="F23" s="43"/>
      <c r="G23" s="279"/>
      <c r="H23" s="280">
        <f>SUM(H24:H29)</f>
        <v>10.667701000000001</v>
      </c>
    </row>
    <row r="24" spans="1:8" x14ac:dyDescent="0.35">
      <c r="A24" s="273" t="s">
        <v>32</v>
      </c>
      <c r="B24" s="39" t="s">
        <v>204</v>
      </c>
      <c r="C24" s="42">
        <f>C7</f>
        <v>2890</v>
      </c>
      <c r="D24" s="233" t="s">
        <v>44</v>
      </c>
      <c r="E24" s="42">
        <f t="shared" ref="E24:E28" si="0">2*$C$5</f>
        <v>2</v>
      </c>
      <c r="F24" s="39" t="str">
        <f>VLOOKUP(B24,'[5]ALMINI YKK'!$B:$C,2,0)</f>
        <v>TIANG/AMBANG JENDELA 4 INCH (SF100)</v>
      </c>
      <c r="G24" s="42">
        <f>VLOOKUP(B24,[3]Sheet3!$B:$E,3,0)</f>
        <v>0.92900000000000005</v>
      </c>
      <c r="H24" s="281">
        <f t="shared" ref="H24" si="1">G24*E24*C24/1000</f>
        <v>5.3696200000000003</v>
      </c>
    </row>
    <row r="25" spans="1:8" x14ac:dyDescent="0.35">
      <c r="A25" s="273" t="s">
        <v>33</v>
      </c>
      <c r="B25" s="39" t="s">
        <v>204</v>
      </c>
      <c r="C25" s="42">
        <f>C26</f>
        <v>1079</v>
      </c>
      <c r="D25" s="233" t="s">
        <v>44</v>
      </c>
      <c r="E25" s="42">
        <f>3*$C$5</f>
        <v>3</v>
      </c>
      <c r="F25" s="39" t="str">
        <f>VLOOKUP(B25,'[5]ALMINI YKK'!$B:$C,2,0)</f>
        <v>TIANG/AMBANG JENDELA 4 INCH (SF100)</v>
      </c>
      <c r="G25" s="42">
        <f>VLOOKUP(B25,[3]Sheet3!$B:$E,3,0)</f>
        <v>0.92900000000000005</v>
      </c>
      <c r="H25" s="281">
        <f t="shared" ref="H25" si="2">G25*E25*C25/1000</f>
        <v>3.0071729999999999</v>
      </c>
    </row>
    <row r="26" spans="1:8" x14ac:dyDescent="0.35">
      <c r="A26" s="273" t="s">
        <v>33</v>
      </c>
      <c r="B26" s="39" t="s">
        <v>205</v>
      </c>
      <c r="C26" s="42">
        <f>C12-1</f>
        <v>1079</v>
      </c>
      <c r="D26" s="233" t="s">
        <v>44</v>
      </c>
      <c r="E26" s="42">
        <f>1*$C$5</f>
        <v>1</v>
      </c>
      <c r="F26" s="39" t="str">
        <f>VLOOKUP(B26,'[5]ALMINI YKK'!$B:$C,2,0)</f>
        <v>TUTUP + TATAPAN JENDELA 4 INCH (SF100)</v>
      </c>
      <c r="G26" s="42">
        <f>VLOOKUP(B26,[3]Sheet3!$B:$E,3,0)</f>
        <v>0.40400000000000003</v>
      </c>
      <c r="H26" s="281">
        <f t="shared" ref="H26" si="3">G26*E26*C26/1000</f>
        <v>0.43591600000000008</v>
      </c>
    </row>
    <row r="27" spans="1:8" x14ac:dyDescent="0.35">
      <c r="A27" s="273" t="s">
        <v>32</v>
      </c>
      <c r="B27" s="39" t="s">
        <v>206</v>
      </c>
      <c r="C27" s="42">
        <f>C9-36</f>
        <v>1979</v>
      </c>
      <c r="D27" s="233" t="s">
        <v>44</v>
      </c>
      <c r="E27" s="42">
        <f t="shared" si="0"/>
        <v>2</v>
      </c>
      <c r="F27" s="39" t="str">
        <f>VLOOKUP(B27,'[5]ALMINI YKK'!$B:$C,2,0)</f>
        <v>BEAD CASEMENT</v>
      </c>
      <c r="G27" s="42">
        <f>VLOOKUP(B27,[3]Sheet3!$B:$E,3,0)</f>
        <v>0.191</v>
      </c>
      <c r="H27" s="281">
        <f t="shared" ref="H27" si="4">G27*E27*C27/1000</f>
        <v>0.75597800000000004</v>
      </c>
    </row>
    <row r="28" spans="1:8" x14ac:dyDescent="0.35">
      <c r="A28" s="273" t="s">
        <v>32</v>
      </c>
      <c r="B28" s="39" t="s">
        <v>206</v>
      </c>
      <c r="C28" s="42">
        <f>C8-36</f>
        <v>719</v>
      </c>
      <c r="D28" s="233" t="s">
        <v>44</v>
      </c>
      <c r="E28" s="42">
        <f t="shared" si="0"/>
        <v>2</v>
      </c>
      <c r="F28" s="39" t="str">
        <f>VLOOKUP(B28,'[5]ALMINI YKK'!$B:$C,2,0)</f>
        <v>BEAD CASEMENT</v>
      </c>
      <c r="G28" s="42">
        <f>VLOOKUP(B28,[3]Sheet3!$B:$E,3,0)</f>
        <v>0.191</v>
      </c>
      <c r="H28" s="281">
        <f t="shared" ref="H28" si="5">G28*E28*C28/1000</f>
        <v>0.27465800000000001</v>
      </c>
    </row>
    <row r="29" spans="1:8" x14ac:dyDescent="0.35">
      <c r="A29" s="273" t="s">
        <v>33</v>
      </c>
      <c r="B29" s="39" t="s">
        <v>206</v>
      </c>
      <c r="C29" s="42">
        <f>C26</f>
        <v>1079</v>
      </c>
      <c r="D29" s="233" t="s">
        <v>44</v>
      </c>
      <c r="E29" s="42">
        <f>4*$C$5</f>
        <v>4</v>
      </c>
      <c r="F29" s="39" t="str">
        <f>VLOOKUP(B29,'[5]ALMINI YKK'!$B:$C,2,0)</f>
        <v>BEAD CASEMENT</v>
      </c>
      <c r="G29" s="42">
        <f>VLOOKUP(B29,[3]Sheet3!$B:$E,3,0)</f>
        <v>0.191</v>
      </c>
      <c r="H29" s="281">
        <f t="shared" ref="H29" si="6">G29*E29*C29/1000</f>
        <v>0.82435599999999998</v>
      </c>
    </row>
    <row r="30" spans="1:8" x14ac:dyDescent="0.35">
      <c r="A30" s="61"/>
      <c r="B30" s="39"/>
      <c r="C30" s="42"/>
      <c r="D30" s="274"/>
      <c r="E30" s="42"/>
      <c r="F30" s="39"/>
      <c r="G30" s="269"/>
      <c r="H30" s="270"/>
    </row>
    <row r="31" spans="1:8" x14ac:dyDescent="0.35">
      <c r="A31" s="60" t="s">
        <v>34</v>
      </c>
      <c r="B31" s="41" t="s">
        <v>60</v>
      </c>
      <c r="C31" s="42"/>
      <c r="D31" s="42"/>
      <c r="E31" s="42"/>
      <c r="F31" s="39"/>
      <c r="G31" s="269"/>
      <c r="H31" s="270"/>
    </row>
    <row r="32" spans="1:8" x14ac:dyDescent="0.35">
      <c r="A32" s="61"/>
      <c r="B32" s="39"/>
      <c r="C32" s="42"/>
      <c r="D32" s="274"/>
      <c r="E32" s="42"/>
      <c r="F32" s="39"/>
      <c r="G32" s="39"/>
      <c r="H32" s="270"/>
    </row>
    <row r="33" spans="1:8" x14ac:dyDescent="0.35">
      <c r="A33" s="60" t="s">
        <v>36</v>
      </c>
      <c r="B33" s="43" t="s">
        <v>37</v>
      </c>
      <c r="C33" s="42"/>
      <c r="D33" s="42"/>
      <c r="E33" s="42"/>
      <c r="F33" s="39"/>
      <c r="G33" s="39"/>
      <c r="H33" s="270"/>
    </row>
    <row r="34" spans="1:8" x14ac:dyDescent="0.35">
      <c r="A34" s="61"/>
      <c r="B34" s="275" t="s">
        <v>224</v>
      </c>
      <c r="C34" s="276"/>
      <c r="D34" s="235" t="s">
        <v>45</v>
      </c>
      <c r="E34" s="277">
        <f>4*$C$5</f>
        <v>4</v>
      </c>
      <c r="F34" s="39" t="s">
        <v>223</v>
      </c>
      <c r="G34" s="39"/>
      <c r="H34" s="270"/>
    </row>
    <row r="35" spans="1:8" x14ac:dyDescent="0.35">
      <c r="A35" s="61"/>
      <c r="B35" s="275" t="s">
        <v>224</v>
      </c>
      <c r="C35" s="276"/>
      <c r="D35" s="235" t="s">
        <v>45</v>
      </c>
      <c r="E35" s="277">
        <f>2*$C$5</f>
        <v>2</v>
      </c>
      <c r="F35" s="39" t="s">
        <v>222</v>
      </c>
      <c r="G35" s="39"/>
      <c r="H35" s="270"/>
    </row>
    <row r="36" spans="1:8" x14ac:dyDescent="0.35">
      <c r="A36" s="61"/>
      <c r="B36" s="275" t="s">
        <v>46</v>
      </c>
      <c r="C36" s="276"/>
      <c r="D36" s="235" t="s">
        <v>45</v>
      </c>
      <c r="E36" s="278">
        <f>((2+(($C$7-240)/450+2+($C$11-240)/450))*2)*$C$5</f>
        <v>23.866666666666667</v>
      </c>
      <c r="F36" s="39" t="str">
        <f>VLOOKUP(B36,'[5]ASESORIS+GASKET'!$B:$C,2,0)</f>
        <v>TUTUP SCRUP</v>
      </c>
      <c r="G36" s="39"/>
      <c r="H36" s="270"/>
    </row>
    <row r="37" spans="1:8" x14ac:dyDescent="0.35">
      <c r="A37" s="61"/>
      <c r="B37" s="275" t="s">
        <v>67</v>
      </c>
      <c r="C37" s="276"/>
      <c r="D37" s="235" t="s">
        <v>45</v>
      </c>
      <c r="E37" s="278">
        <f>((2+(($C$7-240)/450+2+($C$11-240)/450))*2)*$C$5</f>
        <v>23.866666666666667</v>
      </c>
      <c r="F37" s="39" t="str">
        <f>VLOOKUP(B37,'[5]ASESORIS+GASKET'!$B:$C,2,0)</f>
        <v>SCREW TEMBOK</v>
      </c>
      <c r="G37" s="39"/>
      <c r="H37" s="270"/>
    </row>
    <row r="38" spans="1:8" x14ac:dyDescent="0.35">
      <c r="A38" s="61"/>
      <c r="B38" s="275" t="s">
        <v>59</v>
      </c>
      <c r="C38" s="276"/>
      <c r="D38" s="235" t="s">
        <v>45</v>
      </c>
      <c r="E38" s="277">
        <f>(E34+E35)*$C$5</f>
        <v>6</v>
      </c>
      <c r="F38" s="39" t="str">
        <f>VLOOKUP(B38,'[5]ASESORIS+GASKET'!$B:$C,2,0)</f>
        <v>SCREW KUSEN</v>
      </c>
      <c r="G38" s="39"/>
      <c r="H38" s="270"/>
    </row>
    <row r="39" spans="1:8" x14ac:dyDescent="0.35">
      <c r="A39" s="61"/>
      <c r="B39" s="275" t="s">
        <v>61</v>
      </c>
      <c r="C39" s="276"/>
      <c r="D39" s="235" t="s">
        <v>45</v>
      </c>
      <c r="E39" s="278">
        <f>((2+(($C$7-240)/450+2+($C$11-240)/450))*2)*$C$5</f>
        <v>23.866666666666667</v>
      </c>
      <c r="F39" s="39" t="str">
        <f>VLOOKUP(B39,'[5]ASESORIS+GASKET'!$B:$C,2,0)</f>
        <v>FISHER S6 SCREW TEMBOK</v>
      </c>
      <c r="G39" s="39"/>
      <c r="H39" s="270"/>
    </row>
    <row r="40" spans="1:8" x14ac:dyDescent="0.35">
      <c r="A40" s="61"/>
      <c r="B40" s="275" t="s">
        <v>62</v>
      </c>
      <c r="C40" s="276"/>
      <c r="D40" s="235" t="s">
        <v>45</v>
      </c>
      <c r="E40" s="277">
        <v>0</v>
      </c>
      <c r="F40" s="39" t="str">
        <f>VLOOKUP(B40,'[5]ASESORIS+GASKET'!$B:$C,2,0)</f>
        <v>SCREW CASEMENT</v>
      </c>
      <c r="G40" s="39"/>
      <c r="H40" s="270"/>
    </row>
    <row r="41" spans="1:8" x14ac:dyDescent="0.35">
      <c r="A41" s="61"/>
      <c r="B41" s="249" t="s">
        <v>140</v>
      </c>
      <c r="C41" s="250"/>
      <c r="D41" s="251" t="s">
        <v>45</v>
      </c>
      <c r="E41" s="252">
        <f>E39</f>
        <v>23.866666666666667</v>
      </c>
      <c r="F41" s="244" t="s">
        <v>207</v>
      </c>
      <c r="G41" s="39"/>
      <c r="H41" s="270"/>
    </row>
    <row r="42" spans="1:8" x14ac:dyDescent="0.35">
      <c r="A42" s="61"/>
      <c r="B42" s="249" t="s">
        <v>141</v>
      </c>
      <c r="C42" s="250"/>
      <c r="D42" s="251" t="s">
        <v>45</v>
      </c>
      <c r="E42" s="210">
        <f>1*$C$5</f>
        <v>1</v>
      </c>
      <c r="F42" s="244" t="s">
        <v>153</v>
      </c>
      <c r="G42" s="39"/>
      <c r="H42" s="270"/>
    </row>
    <row r="43" spans="1:8" x14ac:dyDescent="0.35">
      <c r="A43" s="61"/>
      <c r="B43" s="253" t="s">
        <v>142</v>
      </c>
      <c r="C43" s="254"/>
      <c r="D43" s="251" t="s">
        <v>45</v>
      </c>
      <c r="E43" s="210">
        <v>0</v>
      </c>
      <c r="F43" s="244" t="s">
        <v>154</v>
      </c>
      <c r="G43" s="39"/>
      <c r="H43" s="270"/>
    </row>
    <row r="44" spans="1:8" x14ac:dyDescent="0.35">
      <c r="A44" s="61"/>
      <c r="B44" s="253" t="s">
        <v>68</v>
      </c>
      <c r="C44" s="254"/>
      <c r="D44" s="210" t="s">
        <v>35</v>
      </c>
      <c r="E44" s="210">
        <v>0</v>
      </c>
      <c r="F44" s="244" t="s">
        <v>143</v>
      </c>
      <c r="G44" s="39"/>
      <c r="H44" s="270"/>
    </row>
    <row r="45" spans="1:8" x14ac:dyDescent="0.35">
      <c r="A45" s="61"/>
      <c r="B45" s="255" t="s">
        <v>144</v>
      </c>
      <c r="C45" s="256">
        <f>C11*2*2*C5+C7*2*2*C5</f>
        <v>16200</v>
      </c>
      <c r="D45" s="256" t="s">
        <v>44</v>
      </c>
      <c r="E45" s="256" t="s">
        <v>145</v>
      </c>
      <c r="F45" s="255" t="s">
        <v>146</v>
      </c>
      <c r="G45" s="39"/>
      <c r="H45" s="270"/>
    </row>
    <row r="46" spans="1:8" x14ac:dyDescent="0.35">
      <c r="A46" s="61"/>
      <c r="B46" s="275"/>
      <c r="C46" s="276"/>
      <c r="D46" s="274"/>
      <c r="E46" s="42"/>
      <c r="F46" s="39"/>
      <c r="G46" s="39"/>
      <c r="H46" s="270"/>
    </row>
    <row r="47" spans="1:8" x14ac:dyDescent="0.35">
      <c r="A47" s="60" t="s">
        <v>38</v>
      </c>
      <c r="B47" s="43" t="s">
        <v>39</v>
      </c>
      <c r="C47" s="42"/>
      <c r="D47" s="42"/>
      <c r="E47" s="63"/>
      <c r="F47" s="39"/>
      <c r="G47" s="39"/>
      <c r="H47" s="270"/>
    </row>
    <row r="48" spans="1:8" x14ac:dyDescent="0.35">
      <c r="A48" s="61"/>
      <c r="B48" s="39"/>
      <c r="C48" s="42"/>
      <c r="D48" s="42"/>
      <c r="E48" s="42"/>
      <c r="F48" s="39"/>
      <c r="G48" s="39"/>
      <c r="H48" s="270"/>
    </row>
    <row r="49" spans="1:12" x14ac:dyDescent="0.35">
      <c r="A49" s="257" t="s">
        <v>40</v>
      </c>
      <c r="B49" s="241" t="s">
        <v>41</v>
      </c>
      <c r="C49" s="242"/>
      <c r="D49" s="243"/>
      <c r="E49" s="242"/>
      <c r="F49" s="244"/>
      <c r="G49" s="244"/>
      <c r="H49" s="245"/>
    </row>
    <row r="50" spans="1:12" x14ac:dyDescent="0.35">
      <c r="A50" s="258"/>
      <c r="B50" s="248" t="s">
        <v>148</v>
      </c>
      <c r="C50" s="242">
        <f>C45</f>
        <v>16200</v>
      </c>
      <c r="D50" s="243" t="s">
        <v>44</v>
      </c>
      <c r="E50" s="243" t="s">
        <v>145</v>
      </c>
      <c r="F50" s="259">
        <f>$C$50/1000*0.006*0.007*1000*1000</f>
        <v>680.4</v>
      </c>
      <c r="G50" s="260" t="s">
        <v>149</v>
      </c>
      <c r="H50" s="455">
        <f>F50+F51</f>
        <v>1677.06</v>
      </c>
    </row>
    <row r="51" spans="1:12" x14ac:dyDescent="0.35">
      <c r="A51" s="258"/>
      <c r="B51" s="248" t="s">
        <v>150</v>
      </c>
      <c r="C51" s="261">
        <f>C11*2*4*C5+C7*2*2*C5+C7</f>
        <v>23730</v>
      </c>
      <c r="D51" s="243" t="s">
        <v>44</v>
      </c>
      <c r="E51" s="243" t="s">
        <v>145</v>
      </c>
      <c r="F51" s="259">
        <f>$C$51/1000*0.006*0.007*1000*1000</f>
        <v>996.66000000000008</v>
      </c>
      <c r="G51" s="260" t="s">
        <v>149</v>
      </c>
      <c r="H51" s="456"/>
    </row>
    <row r="52" spans="1:12" x14ac:dyDescent="0.35">
      <c r="A52" s="61"/>
      <c r="B52" s="39"/>
      <c r="C52" s="42"/>
      <c r="D52" s="42"/>
      <c r="E52" s="42"/>
      <c r="F52" s="39"/>
      <c r="G52" s="39"/>
      <c r="H52" s="270"/>
    </row>
    <row r="53" spans="1:12" x14ac:dyDescent="0.35">
      <c r="A53" s="60" t="s">
        <v>42</v>
      </c>
      <c r="B53" s="43" t="s">
        <v>43</v>
      </c>
      <c r="C53" s="42"/>
      <c r="D53" s="42"/>
      <c r="E53" s="63"/>
      <c r="F53" s="39"/>
      <c r="G53" s="39"/>
      <c r="H53" s="270"/>
    </row>
    <row r="54" spans="1:12" s="246" customFormat="1" x14ac:dyDescent="0.35">
      <c r="A54" s="234"/>
      <c r="B54" s="262" t="str">
        <f>CONCATENATE($B$4,"_",J54)</f>
        <v>J1-DSR_A2 STD_FIX.A</v>
      </c>
      <c r="C54" s="237"/>
      <c r="D54" s="210"/>
      <c r="E54" s="8">
        <f>2*$C$5</f>
        <v>2</v>
      </c>
      <c r="F54" s="1" t="str">
        <f>CONCATENATE((C12-36-8+14)/2," x ",C8-36+14)</f>
        <v>525 x 733</v>
      </c>
      <c r="G54" s="210" t="s">
        <v>210</v>
      </c>
      <c r="H54" s="225"/>
      <c r="J54" s="16" t="s">
        <v>208</v>
      </c>
      <c r="L54" s="247"/>
    </row>
    <row r="55" spans="1:12" s="246" customFormat="1" x14ac:dyDescent="0.35">
      <c r="A55" s="234"/>
      <c r="B55" s="262" t="str">
        <f>CONCATENATE($B$4,"_",J55)</f>
        <v>J1-DSR_A2 STD_FIX.B</v>
      </c>
      <c r="C55" s="237"/>
      <c r="D55" s="210"/>
      <c r="E55" s="8">
        <f>2*$C$5</f>
        <v>2</v>
      </c>
      <c r="F55" s="1" t="str">
        <f>CONCATENATE((C12-36-8+14)/2," x ",C9-36+14)</f>
        <v>525 x 1993</v>
      </c>
      <c r="G55" s="210" t="s">
        <v>210</v>
      </c>
      <c r="H55" s="225"/>
      <c r="J55" s="16" t="s">
        <v>209</v>
      </c>
      <c r="L55" s="247"/>
    </row>
    <row r="56" spans="1:12" ht="16" thickBot="1" x14ac:dyDescent="0.4">
      <c r="A56" s="62"/>
      <c r="B56" s="45"/>
      <c r="C56" s="45"/>
      <c r="D56" s="46"/>
      <c r="E56" s="47"/>
      <c r="F56" s="45"/>
      <c r="G56" s="45"/>
      <c r="H56" s="271"/>
    </row>
  </sheetData>
  <mergeCells count="1">
    <mergeCell ref="H50:H51"/>
  </mergeCells>
  <printOptions horizontalCentered="1"/>
  <pageMargins left="0.27559055118110198" right="0.15748031496063" top="0.23622047244094499" bottom="0.196850393700787" header="0.31496062992126" footer="0.31496062992126"/>
  <pageSetup paperSize="9" scale="76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3759D-30AC-47F8-A3CE-BA5000AF3CFE}">
  <sheetPr>
    <tabColor rgb="FF00B050"/>
    <pageSetUpPr fitToPage="1"/>
  </sheetPr>
  <dimension ref="A1:L56"/>
  <sheetViews>
    <sheetView view="pageBreakPreview" topLeftCell="A18" zoomScale="145" zoomScaleNormal="85" zoomScaleSheetLayoutView="145" workbookViewId="0">
      <selection activeCell="G26" sqref="G26:G27"/>
    </sheetView>
  </sheetViews>
  <sheetFormatPr defaultColWidth="9" defaultRowHeight="15.5" x14ac:dyDescent="0.35"/>
  <cols>
    <col min="1" max="1" width="5" style="37" bestFit="1" customWidth="1"/>
    <col min="2" max="2" width="34.453125" style="35" customWidth="1"/>
    <col min="3" max="3" width="7.54296875" style="35" customWidth="1"/>
    <col min="4" max="4" width="5.26953125" style="37" bestFit="1" customWidth="1"/>
    <col min="5" max="5" width="7.7265625" style="35" bestFit="1" customWidth="1"/>
    <col min="6" max="6" width="50.26953125" style="35" customWidth="1"/>
    <col min="7" max="7" width="9.81640625" style="35" customWidth="1"/>
    <col min="8" max="8" width="10.81640625" style="35" customWidth="1"/>
    <col min="9" max="9" width="20.54296875" style="35" customWidth="1"/>
    <col min="10" max="10" width="9" style="35"/>
    <col min="11" max="11" width="16.54296875" style="35" bestFit="1" customWidth="1"/>
    <col min="12" max="16384" width="9" style="35"/>
  </cols>
  <sheetData>
    <row r="1" spans="1:11" ht="19.5" customHeight="1" x14ac:dyDescent="0.35">
      <c r="A1" s="57"/>
      <c r="B1" s="32"/>
      <c r="C1" s="32"/>
      <c r="D1" s="33"/>
      <c r="E1" s="32"/>
      <c r="F1" s="32"/>
      <c r="G1" s="32"/>
      <c r="H1" s="34"/>
    </row>
    <row r="2" spans="1:11" ht="19.5" customHeight="1" x14ac:dyDescent="0.35">
      <c r="A2" s="58"/>
      <c r="H2" s="38"/>
    </row>
    <row r="3" spans="1:11" ht="19.5" customHeight="1" x14ac:dyDescent="0.35">
      <c r="A3" s="58"/>
      <c r="H3" s="38"/>
    </row>
    <row r="4" spans="1:11" x14ac:dyDescent="0.35">
      <c r="A4" s="263"/>
      <c r="B4" s="5" t="str">
        <f>KOP!A16</f>
        <v>J2-DSR_A2 STD</v>
      </c>
      <c r="C4" s="232" t="str">
        <f>KOP!B16</f>
        <v>YB1N</v>
      </c>
      <c r="D4" s="232"/>
      <c r="E4" s="264"/>
      <c r="F4" s="264"/>
      <c r="G4" s="264"/>
      <c r="H4" s="265"/>
    </row>
    <row r="5" spans="1:11" x14ac:dyDescent="0.35">
      <c r="A5" s="263"/>
      <c r="B5" s="5"/>
      <c r="C5" s="232">
        <f>KOP!C16</f>
        <v>1</v>
      </c>
      <c r="D5" s="298" t="s">
        <v>25</v>
      </c>
      <c r="E5" s="264"/>
      <c r="F5" s="264"/>
      <c r="G5" s="264"/>
      <c r="H5" s="265"/>
    </row>
    <row r="6" spans="1:11" x14ac:dyDescent="0.35">
      <c r="A6" s="263"/>
      <c r="B6" s="266"/>
      <c r="C6" s="267"/>
      <c r="D6" s="268"/>
      <c r="E6" s="264"/>
      <c r="F6" s="264"/>
      <c r="G6" s="264"/>
      <c r="H6" s="265"/>
    </row>
    <row r="7" spans="1:11" x14ac:dyDescent="0.35">
      <c r="A7" s="263"/>
      <c r="B7" s="266" t="s">
        <v>63</v>
      </c>
      <c r="C7" s="282">
        <v>2890</v>
      </c>
      <c r="D7" s="268"/>
      <c r="E7" s="264"/>
      <c r="F7" s="264"/>
      <c r="G7" s="264"/>
      <c r="H7" s="265"/>
    </row>
    <row r="8" spans="1:11" x14ac:dyDescent="0.35">
      <c r="A8" s="263"/>
      <c r="B8" s="264" t="s">
        <v>180</v>
      </c>
      <c r="C8" s="268">
        <v>755</v>
      </c>
      <c r="D8" s="268"/>
      <c r="E8" s="264"/>
      <c r="F8" s="264"/>
      <c r="G8" s="264"/>
      <c r="H8" s="265"/>
    </row>
    <row r="9" spans="1:11" x14ac:dyDescent="0.35">
      <c r="A9" s="263"/>
      <c r="B9" s="264" t="s">
        <v>181</v>
      </c>
      <c r="C9" s="268">
        <f>C7-C8-40*3</f>
        <v>2015</v>
      </c>
      <c r="D9" s="268"/>
      <c r="E9" s="264"/>
      <c r="F9" s="264"/>
      <c r="G9" s="264"/>
      <c r="H9" s="265"/>
    </row>
    <row r="10" spans="1:11" x14ac:dyDescent="0.35">
      <c r="A10" s="263"/>
      <c r="B10" s="272"/>
      <c r="C10" s="268"/>
      <c r="D10" s="268"/>
      <c r="E10" s="264"/>
      <c r="F10" s="264"/>
      <c r="G10" s="264"/>
      <c r="H10" s="265"/>
    </row>
    <row r="11" spans="1:11" x14ac:dyDescent="0.35">
      <c r="A11" s="263"/>
      <c r="B11" s="266" t="s">
        <v>64</v>
      </c>
      <c r="C11" s="282">
        <v>560</v>
      </c>
      <c r="D11" s="268"/>
      <c r="E11" s="264"/>
      <c r="F11" s="264"/>
      <c r="G11" s="264"/>
      <c r="H11" s="265"/>
    </row>
    <row r="12" spans="1:11" x14ac:dyDescent="0.35">
      <c r="A12" s="263"/>
      <c r="B12" s="264" t="s">
        <v>135</v>
      </c>
      <c r="C12" s="268">
        <f>C11-40*2</f>
        <v>480</v>
      </c>
      <c r="D12" s="268"/>
      <c r="E12" s="264"/>
      <c r="F12" s="264"/>
      <c r="G12" s="264"/>
      <c r="H12" s="265"/>
      <c r="K12" s="37"/>
    </row>
    <row r="13" spans="1:11" x14ac:dyDescent="0.35">
      <c r="A13" s="263"/>
      <c r="B13" s="264"/>
      <c r="C13" s="268"/>
      <c r="D13" s="268"/>
      <c r="E13" s="264"/>
      <c r="F13" s="264"/>
      <c r="G13" s="264"/>
      <c r="H13" s="265"/>
    </row>
    <row r="14" spans="1:11" x14ac:dyDescent="0.35">
      <c r="A14" s="263"/>
      <c r="D14" s="268"/>
      <c r="E14" s="264"/>
      <c r="F14" s="264"/>
      <c r="G14" s="264"/>
      <c r="H14" s="265"/>
    </row>
    <row r="15" spans="1:11" x14ac:dyDescent="0.35">
      <c r="A15" s="263"/>
      <c r="D15" s="268"/>
      <c r="E15" s="264"/>
      <c r="F15" s="264"/>
      <c r="G15" s="264"/>
      <c r="H15" s="265"/>
    </row>
    <row r="16" spans="1:11" x14ac:dyDescent="0.35">
      <c r="A16" s="263"/>
      <c r="B16" s="264"/>
      <c r="C16" s="268"/>
      <c r="D16" s="268"/>
      <c r="E16" s="264"/>
      <c r="F16" s="264"/>
      <c r="G16" s="264"/>
      <c r="H16" s="265"/>
    </row>
    <row r="17" spans="1:8" x14ac:dyDescent="0.35">
      <c r="A17" s="263"/>
      <c r="B17" s="264"/>
      <c r="C17" s="268"/>
      <c r="D17" s="268"/>
      <c r="E17" s="264"/>
      <c r="F17" s="264"/>
      <c r="G17" s="264"/>
      <c r="H17" s="265"/>
    </row>
    <row r="18" spans="1:8" x14ac:dyDescent="0.35">
      <c r="A18" s="263"/>
      <c r="B18" s="264"/>
      <c r="C18" s="268"/>
      <c r="D18" s="268"/>
      <c r="E18" s="264"/>
      <c r="F18" s="264"/>
      <c r="G18" s="264"/>
      <c r="H18" s="265"/>
    </row>
    <row r="19" spans="1:8" x14ac:dyDescent="0.35">
      <c r="A19" s="263"/>
      <c r="B19" s="264"/>
      <c r="C19" s="268"/>
      <c r="D19" s="268"/>
      <c r="E19" s="264"/>
      <c r="F19" s="264"/>
      <c r="G19" s="264"/>
      <c r="H19" s="265"/>
    </row>
    <row r="20" spans="1:8" x14ac:dyDescent="0.35">
      <c r="A20" s="263"/>
      <c r="B20" s="264"/>
      <c r="C20" s="264"/>
      <c r="D20" s="268"/>
      <c r="E20" s="264"/>
      <c r="F20" s="264"/>
      <c r="G20" s="264"/>
      <c r="H20" s="265"/>
    </row>
    <row r="21" spans="1:8" x14ac:dyDescent="0.35">
      <c r="A21" s="263"/>
      <c r="B21" s="264"/>
      <c r="C21" s="264"/>
      <c r="D21" s="268"/>
      <c r="E21" s="264"/>
      <c r="F21" s="264"/>
      <c r="G21" s="264"/>
      <c r="H21" s="265"/>
    </row>
    <row r="22" spans="1:8" x14ac:dyDescent="0.35">
      <c r="A22" s="49" t="s">
        <v>65</v>
      </c>
      <c r="B22" s="50" t="s">
        <v>15</v>
      </c>
      <c r="C22" s="51" t="s">
        <v>26</v>
      </c>
      <c r="D22" s="50" t="s">
        <v>27</v>
      </c>
      <c r="E22" s="51" t="s">
        <v>13</v>
      </c>
      <c r="F22" s="50" t="s">
        <v>19</v>
      </c>
      <c r="G22" s="50" t="s">
        <v>28</v>
      </c>
      <c r="H22" s="52" t="s">
        <v>29</v>
      </c>
    </row>
    <row r="23" spans="1:8" x14ac:dyDescent="0.35">
      <c r="A23" s="59" t="s">
        <v>30</v>
      </c>
      <c r="B23" s="41" t="s">
        <v>31</v>
      </c>
      <c r="C23" s="55"/>
      <c r="D23" s="54"/>
      <c r="E23" s="55"/>
      <c r="F23" s="43"/>
      <c r="G23" s="279"/>
      <c r="H23" s="280">
        <f>SUM(H24:H29)</f>
        <v>8.2947009999999999</v>
      </c>
    </row>
    <row r="24" spans="1:8" x14ac:dyDescent="0.35">
      <c r="A24" s="273" t="s">
        <v>32</v>
      </c>
      <c r="B24" s="39" t="s">
        <v>204</v>
      </c>
      <c r="C24" s="42">
        <f>C7</f>
        <v>2890</v>
      </c>
      <c r="D24" s="233" t="s">
        <v>44</v>
      </c>
      <c r="E24" s="42">
        <f t="shared" ref="E24:E28" si="0">2*$C$5</f>
        <v>2</v>
      </c>
      <c r="F24" s="39" t="str">
        <f>VLOOKUP(B24,'[5]ALMINI YKK'!$B:$C,2,0)</f>
        <v>TIANG/AMBANG JENDELA 4 INCH (SF100)</v>
      </c>
      <c r="G24" s="42">
        <f>VLOOKUP(B24,[3]Sheet3!$B:$E,3,0)</f>
        <v>0.92900000000000005</v>
      </c>
      <c r="H24" s="281">
        <f t="shared" ref="H24:H29" si="1">G24*E24*C24/1000</f>
        <v>5.3696200000000003</v>
      </c>
    </row>
    <row r="25" spans="1:8" x14ac:dyDescent="0.35">
      <c r="A25" s="273" t="s">
        <v>33</v>
      </c>
      <c r="B25" s="39" t="s">
        <v>204</v>
      </c>
      <c r="C25" s="42">
        <f>C26</f>
        <v>479</v>
      </c>
      <c r="D25" s="233" t="s">
        <v>44</v>
      </c>
      <c r="E25" s="42">
        <f>3*$C$5</f>
        <v>3</v>
      </c>
      <c r="F25" s="39" t="str">
        <f>VLOOKUP(B25,'[5]ALMINI YKK'!$B:$C,2,0)</f>
        <v>TIANG/AMBANG JENDELA 4 INCH (SF100)</v>
      </c>
      <c r="G25" s="42">
        <f>VLOOKUP(B25,[3]Sheet3!$B:$E,3,0)</f>
        <v>0.92900000000000005</v>
      </c>
      <c r="H25" s="281">
        <f t="shared" si="1"/>
        <v>1.334973</v>
      </c>
    </row>
    <row r="26" spans="1:8" x14ac:dyDescent="0.35">
      <c r="A26" s="273" t="s">
        <v>33</v>
      </c>
      <c r="B26" s="39" t="s">
        <v>205</v>
      </c>
      <c r="C26" s="42">
        <f>C12-1</f>
        <v>479</v>
      </c>
      <c r="D26" s="233" t="s">
        <v>44</v>
      </c>
      <c r="E26" s="42">
        <f>1*$C$5</f>
        <v>1</v>
      </c>
      <c r="F26" s="39" t="str">
        <f>VLOOKUP(B26,'[5]ALMINI YKK'!$B:$C,2,0)</f>
        <v>TUTUP + TATAPAN JENDELA 4 INCH (SF100)</v>
      </c>
      <c r="G26" s="42">
        <f>VLOOKUP(B26,[3]Sheet3!$B:$E,3,0)</f>
        <v>0.40400000000000003</v>
      </c>
      <c r="H26" s="281">
        <f t="shared" si="1"/>
        <v>0.19351600000000002</v>
      </c>
    </row>
    <row r="27" spans="1:8" x14ac:dyDescent="0.35">
      <c r="A27" s="273" t="s">
        <v>32</v>
      </c>
      <c r="B27" s="39" t="s">
        <v>206</v>
      </c>
      <c r="C27" s="42">
        <f>C9-36</f>
        <v>1979</v>
      </c>
      <c r="D27" s="233" t="s">
        <v>44</v>
      </c>
      <c r="E27" s="42">
        <f t="shared" si="0"/>
        <v>2</v>
      </c>
      <c r="F27" s="39" t="str">
        <f>VLOOKUP(B27,'[5]ALMINI YKK'!$B:$C,2,0)</f>
        <v>BEAD CASEMENT</v>
      </c>
      <c r="G27" s="42">
        <f>VLOOKUP(B27,[3]Sheet3!$B:$E,3,0)</f>
        <v>0.191</v>
      </c>
      <c r="H27" s="281">
        <f t="shared" si="1"/>
        <v>0.75597800000000004</v>
      </c>
    </row>
    <row r="28" spans="1:8" x14ac:dyDescent="0.35">
      <c r="A28" s="273" t="s">
        <v>32</v>
      </c>
      <c r="B28" s="39" t="s">
        <v>206</v>
      </c>
      <c r="C28" s="42">
        <f>C8-36</f>
        <v>719</v>
      </c>
      <c r="D28" s="233" t="s">
        <v>44</v>
      </c>
      <c r="E28" s="42">
        <f t="shared" si="0"/>
        <v>2</v>
      </c>
      <c r="F28" s="39" t="str">
        <f>VLOOKUP(B28,'[5]ALMINI YKK'!$B:$C,2,0)</f>
        <v>BEAD CASEMENT</v>
      </c>
      <c r="G28" s="42">
        <f>VLOOKUP(B28,[3]Sheet3!$B:$E,3,0)</f>
        <v>0.191</v>
      </c>
      <c r="H28" s="281">
        <f t="shared" si="1"/>
        <v>0.27465800000000001</v>
      </c>
    </row>
    <row r="29" spans="1:8" x14ac:dyDescent="0.35">
      <c r="A29" s="273" t="s">
        <v>33</v>
      </c>
      <c r="B29" s="39" t="s">
        <v>206</v>
      </c>
      <c r="C29" s="42">
        <f>C26</f>
        <v>479</v>
      </c>
      <c r="D29" s="233" t="s">
        <v>44</v>
      </c>
      <c r="E29" s="42">
        <f>4*$C$5</f>
        <v>4</v>
      </c>
      <c r="F29" s="39" t="str">
        <f>VLOOKUP(B29,'[5]ALMINI YKK'!$B:$C,2,0)</f>
        <v>BEAD CASEMENT</v>
      </c>
      <c r="G29" s="42">
        <f>VLOOKUP(B29,[3]Sheet3!$B:$E,3,0)</f>
        <v>0.191</v>
      </c>
      <c r="H29" s="281">
        <f t="shared" si="1"/>
        <v>0.365956</v>
      </c>
    </row>
    <row r="30" spans="1:8" x14ac:dyDescent="0.35">
      <c r="A30" s="61"/>
      <c r="B30" s="39"/>
      <c r="C30" s="42"/>
      <c r="D30" s="274"/>
      <c r="E30" s="42"/>
      <c r="F30" s="39"/>
      <c r="G30" s="269"/>
      <c r="H30" s="270"/>
    </row>
    <row r="31" spans="1:8" x14ac:dyDescent="0.35">
      <c r="A31" s="60" t="s">
        <v>34</v>
      </c>
      <c r="B31" s="41" t="s">
        <v>60</v>
      </c>
      <c r="C31" s="42"/>
      <c r="D31" s="42"/>
      <c r="E31" s="42"/>
      <c r="F31" s="39"/>
      <c r="G31" s="269"/>
      <c r="H31" s="270"/>
    </row>
    <row r="32" spans="1:8" x14ac:dyDescent="0.35">
      <c r="A32" s="61"/>
      <c r="B32" s="39"/>
      <c r="C32" s="42"/>
      <c r="D32" s="274"/>
      <c r="E32" s="42"/>
      <c r="F32" s="39"/>
      <c r="G32" s="39"/>
      <c r="H32" s="270"/>
    </row>
    <row r="33" spans="1:8" x14ac:dyDescent="0.35">
      <c r="A33" s="60" t="s">
        <v>36</v>
      </c>
      <c r="B33" s="43" t="s">
        <v>37</v>
      </c>
      <c r="C33" s="42"/>
      <c r="D33" s="42"/>
      <c r="E33" s="42"/>
      <c r="F33" s="39"/>
      <c r="G33" s="39"/>
      <c r="H33" s="270"/>
    </row>
    <row r="34" spans="1:8" x14ac:dyDescent="0.35">
      <c r="A34" s="61"/>
      <c r="B34" s="275" t="s">
        <v>224</v>
      </c>
      <c r="C34" s="276"/>
      <c r="D34" s="235" t="s">
        <v>45</v>
      </c>
      <c r="E34" s="277">
        <f>4*$C$5</f>
        <v>4</v>
      </c>
      <c r="F34" s="39" t="s">
        <v>223</v>
      </c>
      <c r="G34" s="39"/>
      <c r="H34" s="270"/>
    </row>
    <row r="35" spans="1:8" x14ac:dyDescent="0.35">
      <c r="A35" s="61"/>
      <c r="B35" s="275" t="s">
        <v>224</v>
      </c>
      <c r="C35" s="276"/>
      <c r="D35" s="235" t="s">
        <v>45</v>
      </c>
      <c r="E35" s="277">
        <f>2*$C$5</f>
        <v>2</v>
      </c>
      <c r="F35" s="39" t="s">
        <v>222</v>
      </c>
      <c r="G35" s="39"/>
      <c r="H35" s="270"/>
    </row>
    <row r="36" spans="1:8" x14ac:dyDescent="0.35">
      <c r="A36" s="61"/>
      <c r="B36" s="275" t="s">
        <v>46</v>
      </c>
      <c r="C36" s="276"/>
      <c r="D36" s="235" t="s">
        <v>45</v>
      </c>
      <c r="E36" s="278">
        <f>((2+(($C$7-240)/450+2+($C$11-240)/450))*2)*$C$5</f>
        <v>21.2</v>
      </c>
      <c r="F36" s="39" t="str">
        <f>VLOOKUP(B36,'[5]ASESORIS+GASKET'!$B:$C,2,0)</f>
        <v>TUTUP SCRUP</v>
      </c>
      <c r="G36" s="39"/>
      <c r="H36" s="270"/>
    </row>
    <row r="37" spans="1:8" x14ac:dyDescent="0.35">
      <c r="A37" s="61"/>
      <c r="B37" s="275" t="s">
        <v>67</v>
      </c>
      <c r="C37" s="276"/>
      <c r="D37" s="235" t="s">
        <v>45</v>
      </c>
      <c r="E37" s="278">
        <f>((2+(($C$7-240)/450+2+($C$11-240)/450))*2)*$C$5</f>
        <v>21.2</v>
      </c>
      <c r="F37" s="39" t="str">
        <f>VLOOKUP(B37,'[5]ASESORIS+GASKET'!$B:$C,2,0)</f>
        <v>SCREW TEMBOK</v>
      </c>
      <c r="G37" s="39"/>
      <c r="H37" s="270"/>
    </row>
    <row r="38" spans="1:8" x14ac:dyDescent="0.35">
      <c r="A38" s="61"/>
      <c r="B38" s="275" t="s">
        <v>59</v>
      </c>
      <c r="C38" s="276"/>
      <c r="D38" s="235" t="s">
        <v>45</v>
      </c>
      <c r="E38" s="277">
        <f>(E34+E35)*$C$5</f>
        <v>6</v>
      </c>
      <c r="F38" s="39" t="str">
        <f>VLOOKUP(B38,'[5]ASESORIS+GASKET'!$B:$C,2,0)</f>
        <v>SCREW KUSEN</v>
      </c>
      <c r="G38" s="39"/>
      <c r="H38" s="270"/>
    </row>
    <row r="39" spans="1:8" x14ac:dyDescent="0.35">
      <c r="A39" s="61"/>
      <c r="B39" s="275" t="s">
        <v>61</v>
      </c>
      <c r="C39" s="276"/>
      <c r="D39" s="235" t="s">
        <v>45</v>
      </c>
      <c r="E39" s="278">
        <f>((2+(($C$7-240)/450+2+($C$11-240)/450))*2)*$C$5</f>
        <v>21.2</v>
      </c>
      <c r="F39" s="39" t="str">
        <f>VLOOKUP(B39,'[5]ASESORIS+GASKET'!$B:$C,2,0)</f>
        <v>FISHER S6 SCREW TEMBOK</v>
      </c>
      <c r="G39" s="39"/>
      <c r="H39" s="270"/>
    </row>
    <row r="40" spans="1:8" x14ac:dyDescent="0.35">
      <c r="A40" s="61"/>
      <c r="B40" s="275" t="s">
        <v>62</v>
      </c>
      <c r="C40" s="276"/>
      <c r="D40" s="235" t="s">
        <v>45</v>
      </c>
      <c r="E40" s="277">
        <v>0</v>
      </c>
      <c r="F40" s="39" t="str">
        <f>VLOOKUP(B40,'[5]ASESORIS+GASKET'!$B:$C,2,0)</f>
        <v>SCREW CASEMENT</v>
      </c>
      <c r="G40" s="39"/>
      <c r="H40" s="270"/>
    </row>
    <row r="41" spans="1:8" x14ac:dyDescent="0.35">
      <c r="A41" s="61"/>
      <c r="B41" s="249" t="s">
        <v>140</v>
      </c>
      <c r="C41" s="250"/>
      <c r="D41" s="251" t="s">
        <v>45</v>
      </c>
      <c r="E41" s="252">
        <f>E39</f>
        <v>21.2</v>
      </c>
      <c r="F41" s="244" t="s">
        <v>207</v>
      </c>
      <c r="G41" s="39"/>
      <c r="H41" s="270"/>
    </row>
    <row r="42" spans="1:8" x14ac:dyDescent="0.35">
      <c r="A42" s="61"/>
      <c r="B42" s="249" t="s">
        <v>141</v>
      </c>
      <c r="C42" s="250"/>
      <c r="D42" s="251" t="s">
        <v>45</v>
      </c>
      <c r="E42" s="210">
        <f>1*$C$5</f>
        <v>1</v>
      </c>
      <c r="F42" s="244" t="s">
        <v>153</v>
      </c>
      <c r="G42" s="39"/>
      <c r="H42" s="270"/>
    </row>
    <row r="43" spans="1:8" x14ac:dyDescent="0.35">
      <c r="A43" s="61"/>
      <c r="B43" s="253" t="s">
        <v>142</v>
      </c>
      <c r="C43" s="254"/>
      <c r="D43" s="251" t="s">
        <v>45</v>
      </c>
      <c r="E43" s="210">
        <v>0</v>
      </c>
      <c r="F43" s="244" t="s">
        <v>154</v>
      </c>
      <c r="G43" s="39"/>
      <c r="H43" s="270"/>
    </row>
    <row r="44" spans="1:8" x14ac:dyDescent="0.35">
      <c r="A44" s="61"/>
      <c r="B44" s="253" t="s">
        <v>68</v>
      </c>
      <c r="C44" s="254"/>
      <c r="D44" s="210" t="s">
        <v>35</v>
      </c>
      <c r="E44" s="210">
        <v>0</v>
      </c>
      <c r="F44" s="244" t="s">
        <v>143</v>
      </c>
      <c r="G44" s="39"/>
      <c r="H44" s="270"/>
    </row>
    <row r="45" spans="1:8" x14ac:dyDescent="0.35">
      <c r="A45" s="61"/>
      <c r="B45" s="255" t="s">
        <v>144</v>
      </c>
      <c r="C45" s="256">
        <f>C11*2*2*C5+C7*2*2*C5</f>
        <v>13800</v>
      </c>
      <c r="D45" s="256" t="s">
        <v>44</v>
      </c>
      <c r="E45" s="256" t="s">
        <v>145</v>
      </c>
      <c r="F45" s="255" t="s">
        <v>146</v>
      </c>
      <c r="G45" s="39"/>
      <c r="H45" s="270"/>
    </row>
    <row r="46" spans="1:8" x14ac:dyDescent="0.35">
      <c r="A46" s="61"/>
      <c r="B46" s="275"/>
      <c r="C46" s="276"/>
      <c r="D46" s="274"/>
      <c r="E46" s="42"/>
      <c r="F46" s="39"/>
      <c r="G46" s="39"/>
      <c r="H46" s="270"/>
    </row>
    <row r="47" spans="1:8" x14ac:dyDescent="0.35">
      <c r="A47" s="60" t="s">
        <v>38</v>
      </c>
      <c r="B47" s="43" t="s">
        <v>39</v>
      </c>
      <c r="C47" s="42"/>
      <c r="D47" s="42"/>
      <c r="E47" s="63"/>
      <c r="F47" s="39"/>
      <c r="G47" s="39"/>
      <c r="H47" s="270"/>
    </row>
    <row r="48" spans="1:8" x14ac:dyDescent="0.35">
      <c r="A48" s="61"/>
      <c r="B48" s="39"/>
      <c r="C48" s="42"/>
      <c r="D48" s="42"/>
      <c r="E48" s="42"/>
      <c r="F48" s="39"/>
      <c r="G48" s="39"/>
      <c r="H48" s="270"/>
    </row>
    <row r="49" spans="1:12" x14ac:dyDescent="0.35">
      <c r="A49" s="257" t="s">
        <v>40</v>
      </c>
      <c r="B49" s="241" t="s">
        <v>41</v>
      </c>
      <c r="C49" s="242"/>
      <c r="D49" s="243"/>
      <c r="E49" s="242"/>
      <c r="F49" s="244"/>
      <c r="G49" s="244"/>
      <c r="H49" s="245"/>
    </row>
    <row r="50" spans="1:12" x14ac:dyDescent="0.35">
      <c r="A50" s="258"/>
      <c r="B50" s="248" t="s">
        <v>148</v>
      </c>
      <c r="C50" s="242">
        <f>C45</f>
        <v>13800</v>
      </c>
      <c r="D50" s="243" t="s">
        <v>44</v>
      </c>
      <c r="E50" s="243" t="s">
        <v>145</v>
      </c>
      <c r="F50" s="259">
        <f>$C$50/1000*0.006*0.007*1000*1000</f>
        <v>579.60000000000014</v>
      </c>
      <c r="G50" s="260" t="s">
        <v>149</v>
      </c>
      <c r="H50" s="455">
        <f>F50+F51</f>
        <v>1374.66</v>
      </c>
    </row>
    <row r="51" spans="1:12" x14ac:dyDescent="0.35">
      <c r="A51" s="258"/>
      <c r="B51" s="248" t="s">
        <v>150</v>
      </c>
      <c r="C51" s="261">
        <f>C11*2*4*C5+C7*2*2*C5+C7</f>
        <v>18930</v>
      </c>
      <c r="D51" s="243" t="s">
        <v>44</v>
      </c>
      <c r="E51" s="243" t="s">
        <v>145</v>
      </c>
      <c r="F51" s="259">
        <f>$C$51/1000*0.006*0.007*1000*1000</f>
        <v>795.06</v>
      </c>
      <c r="G51" s="260" t="s">
        <v>149</v>
      </c>
      <c r="H51" s="456"/>
    </row>
    <row r="52" spans="1:12" x14ac:dyDescent="0.35">
      <c r="A52" s="61"/>
      <c r="B52" s="39"/>
      <c r="C52" s="42"/>
      <c r="D52" s="42"/>
      <c r="E52" s="42"/>
      <c r="F52" s="39"/>
      <c r="G52" s="39"/>
      <c r="H52" s="270"/>
    </row>
    <row r="53" spans="1:12" x14ac:dyDescent="0.35">
      <c r="A53" s="60" t="s">
        <v>42</v>
      </c>
      <c r="B53" s="43" t="s">
        <v>43</v>
      </c>
      <c r="C53" s="42"/>
      <c r="D53" s="42"/>
      <c r="E53" s="63"/>
      <c r="F53" s="39"/>
      <c r="G53" s="39"/>
      <c r="H53" s="270"/>
    </row>
    <row r="54" spans="1:12" s="246" customFormat="1" x14ac:dyDescent="0.35">
      <c r="A54" s="234"/>
      <c r="B54" s="262" t="str">
        <f>CONCATENATE($B$4,"_",J54)</f>
        <v>J2-DSR_A2 STD_FIX.A</v>
      </c>
      <c r="C54" s="237"/>
      <c r="D54" s="210"/>
      <c r="E54" s="8">
        <f>1*$C$5</f>
        <v>1</v>
      </c>
      <c r="F54" s="1" t="str">
        <f>CONCATENATE(C12-36+14," x ",C8-36+14)</f>
        <v>458 x 733</v>
      </c>
      <c r="G54" s="210" t="s">
        <v>210</v>
      </c>
      <c r="H54" s="225"/>
      <c r="J54" s="16" t="s">
        <v>208</v>
      </c>
      <c r="L54" s="247"/>
    </row>
    <row r="55" spans="1:12" s="246" customFormat="1" x14ac:dyDescent="0.35">
      <c r="A55" s="234"/>
      <c r="B55" s="262" t="str">
        <f>CONCATENATE($B$4,"_",J55)</f>
        <v>J2-DSR_A2 STD_FIX.B</v>
      </c>
      <c r="C55" s="237"/>
      <c r="D55" s="210"/>
      <c r="E55" s="8">
        <f>1*$C$5</f>
        <v>1</v>
      </c>
      <c r="F55" s="1" t="str">
        <f>CONCATENATE(C12-36+14," x ",C9-36+14)</f>
        <v>458 x 1993</v>
      </c>
      <c r="G55" s="210" t="s">
        <v>210</v>
      </c>
      <c r="H55" s="225"/>
      <c r="J55" s="16" t="s">
        <v>209</v>
      </c>
      <c r="L55" s="247"/>
    </row>
    <row r="56" spans="1:12" ht="16" thickBot="1" x14ac:dyDescent="0.4">
      <c r="A56" s="62"/>
      <c r="B56" s="45"/>
      <c r="C56" s="45"/>
      <c r="D56" s="46"/>
      <c r="E56" s="47"/>
      <c r="F56" s="45"/>
      <c r="G56" s="45"/>
      <c r="H56" s="271"/>
    </row>
  </sheetData>
  <mergeCells count="1">
    <mergeCell ref="H50:H51"/>
  </mergeCells>
  <printOptions horizontalCentered="1"/>
  <pageMargins left="0.27559055118110198" right="0.15748031496063" top="0.23622047244094499" bottom="0.196850393700787" header="0.31496062992126" footer="0.31496062992126"/>
  <pageSetup paperSize="9" scale="76" fitToHeight="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B4CF2-B84B-4030-829F-5DC667ABB84A}">
  <sheetPr>
    <tabColor rgb="FF00B050"/>
    <pageSetUpPr fitToPage="1"/>
  </sheetPr>
  <dimension ref="A1:M61"/>
  <sheetViews>
    <sheetView view="pageBreakPreview" topLeftCell="A3" zoomScale="145" zoomScaleNormal="85" zoomScaleSheetLayoutView="145" workbookViewId="0">
      <selection activeCell="G26" sqref="G26:G27"/>
    </sheetView>
  </sheetViews>
  <sheetFormatPr defaultColWidth="9" defaultRowHeight="15.5" x14ac:dyDescent="0.35"/>
  <cols>
    <col min="1" max="1" width="4" style="35" customWidth="1"/>
    <col min="2" max="2" width="33.81640625" style="35" customWidth="1"/>
    <col min="3" max="3" width="10.26953125" style="35" customWidth="1"/>
    <col min="4" max="4" width="9.453125" style="37" customWidth="1"/>
    <col min="5" max="5" width="7.81640625" style="37" customWidth="1"/>
    <col min="6" max="6" width="51.1796875" style="35" customWidth="1"/>
    <col min="7" max="7" width="9.81640625" style="35" customWidth="1"/>
    <col min="8" max="8" width="10.81640625" style="35" customWidth="1"/>
    <col min="9" max="9" width="20.54296875" style="35" customWidth="1"/>
    <col min="10" max="16384" width="9" style="35"/>
  </cols>
  <sheetData>
    <row r="1" spans="1:8" ht="19.5" customHeight="1" x14ac:dyDescent="0.35">
      <c r="A1" s="31"/>
      <c r="B1" s="32"/>
      <c r="C1" s="32"/>
      <c r="D1" s="33"/>
      <c r="E1" s="33"/>
      <c r="F1" s="32"/>
      <c r="G1" s="32"/>
      <c r="H1" s="34"/>
    </row>
    <row r="2" spans="1:8" ht="19.5" customHeight="1" x14ac:dyDescent="0.35">
      <c r="A2" s="36"/>
      <c r="H2" s="38"/>
    </row>
    <row r="3" spans="1:8" ht="19.5" customHeight="1" x14ac:dyDescent="0.35">
      <c r="A3" s="36"/>
      <c r="H3" s="38"/>
    </row>
    <row r="4" spans="1:8" x14ac:dyDescent="0.35">
      <c r="A4" s="283"/>
      <c r="B4" s="5" t="str">
        <f>KOP!A17</f>
        <v>J2-01_A2 STD</v>
      </c>
      <c r="C4" s="9" t="str">
        <f>KOP!B14</f>
        <v>YB1N</v>
      </c>
      <c r="D4" s="29"/>
      <c r="E4" s="268"/>
      <c r="F4" s="264"/>
      <c r="G4" s="264"/>
      <c r="H4" s="265"/>
    </row>
    <row r="5" spans="1:8" x14ac:dyDescent="0.35">
      <c r="A5" s="283"/>
      <c r="B5" s="5"/>
      <c r="C5" s="9">
        <f>KOP!C17</f>
        <v>2</v>
      </c>
      <c r="D5" s="287" t="s">
        <v>25</v>
      </c>
      <c r="E5" s="268"/>
      <c r="F5" s="264"/>
      <c r="G5" s="264"/>
      <c r="H5" s="265"/>
    </row>
    <row r="6" spans="1:8" x14ac:dyDescent="0.35">
      <c r="A6" s="283"/>
      <c r="B6" s="266"/>
      <c r="C6" s="267"/>
      <c r="D6" s="268"/>
      <c r="E6" s="268"/>
      <c r="F6" s="264"/>
      <c r="G6" s="264"/>
      <c r="H6" s="265"/>
    </row>
    <row r="7" spans="1:8" x14ac:dyDescent="0.35">
      <c r="A7" s="283"/>
      <c r="B7" s="266" t="s">
        <v>63</v>
      </c>
      <c r="C7" s="282">
        <v>2090</v>
      </c>
      <c r="D7" s="268"/>
      <c r="E7" s="268"/>
      <c r="F7" s="264"/>
      <c r="G7" s="264"/>
      <c r="H7" s="265"/>
    </row>
    <row r="8" spans="1:8" x14ac:dyDescent="0.35">
      <c r="A8" s="283"/>
      <c r="B8" s="284" t="s">
        <v>180</v>
      </c>
      <c r="C8" s="232">
        <v>360</v>
      </c>
      <c r="D8" s="268"/>
      <c r="E8" s="268"/>
      <c r="F8" s="264"/>
      <c r="G8" s="264"/>
      <c r="H8" s="265"/>
    </row>
    <row r="9" spans="1:8" x14ac:dyDescent="0.35">
      <c r="A9" s="283"/>
      <c r="B9" s="284" t="s">
        <v>181</v>
      </c>
      <c r="C9" s="232">
        <f>C7-C8-35*3</f>
        <v>1625</v>
      </c>
      <c r="D9" s="268"/>
      <c r="E9" s="268"/>
      <c r="F9" s="264"/>
      <c r="G9" s="264"/>
      <c r="H9" s="265"/>
    </row>
    <row r="10" spans="1:8" x14ac:dyDescent="0.35">
      <c r="A10" s="283"/>
      <c r="B10" s="284" t="s">
        <v>133</v>
      </c>
      <c r="C10" s="232">
        <f>C9-10</f>
        <v>1615</v>
      </c>
      <c r="D10" s="268"/>
      <c r="E10" s="268"/>
      <c r="F10" s="264"/>
      <c r="G10" s="264"/>
      <c r="H10" s="265"/>
    </row>
    <row r="11" spans="1:8" x14ac:dyDescent="0.35">
      <c r="A11" s="283"/>
      <c r="B11" s="284" t="s">
        <v>134</v>
      </c>
      <c r="C11" s="232">
        <f>C10-44*2</f>
        <v>1527</v>
      </c>
      <c r="D11" s="268"/>
      <c r="E11" s="268"/>
      <c r="F11" s="264"/>
      <c r="G11" s="264"/>
      <c r="H11" s="265"/>
    </row>
    <row r="12" spans="1:8" x14ac:dyDescent="0.35">
      <c r="A12" s="283"/>
      <c r="B12" s="264"/>
      <c r="C12" s="268"/>
      <c r="D12" s="268"/>
      <c r="E12" s="268"/>
      <c r="F12" s="264"/>
      <c r="G12" s="264"/>
      <c r="H12" s="265"/>
    </row>
    <row r="13" spans="1:8" x14ac:dyDescent="0.35">
      <c r="A13" s="283"/>
      <c r="B13" s="266" t="s">
        <v>64</v>
      </c>
      <c r="C13" s="282">
        <v>2415</v>
      </c>
      <c r="D13" s="268"/>
      <c r="E13" s="268"/>
      <c r="F13" s="264"/>
      <c r="G13" s="264"/>
      <c r="H13" s="265"/>
    </row>
    <row r="14" spans="1:8" x14ac:dyDescent="0.35">
      <c r="A14" s="283"/>
      <c r="B14" s="264" t="s">
        <v>213</v>
      </c>
      <c r="C14" s="268">
        <v>1510</v>
      </c>
      <c r="D14" s="268"/>
      <c r="E14" s="268"/>
      <c r="F14" s="264"/>
      <c r="G14" s="264"/>
      <c r="H14" s="265"/>
    </row>
    <row r="15" spans="1:8" x14ac:dyDescent="0.35">
      <c r="A15" s="283"/>
      <c r="B15" s="264" t="s">
        <v>214</v>
      </c>
      <c r="C15" s="268">
        <f>C13-C14-35*3</f>
        <v>800</v>
      </c>
      <c r="D15" s="268"/>
      <c r="E15" s="268"/>
      <c r="F15" s="264"/>
      <c r="G15" s="264"/>
      <c r="H15" s="265"/>
    </row>
    <row r="16" spans="1:8" x14ac:dyDescent="0.35">
      <c r="A16" s="283"/>
      <c r="B16" s="264" t="s">
        <v>133</v>
      </c>
      <c r="C16" s="268">
        <f>C15-10</f>
        <v>790</v>
      </c>
      <c r="D16" s="268"/>
      <c r="E16" s="268"/>
      <c r="F16" s="264"/>
      <c r="G16" s="264"/>
      <c r="H16" s="265"/>
    </row>
    <row r="17" spans="1:8" x14ac:dyDescent="0.35">
      <c r="A17" s="283"/>
      <c r="B17" s="264" t="s">
        <v>134</v>
      </c>
      <c r="C17" s="232">
        <f>C16-44*2</f>
        <v>702</v>
      </c>
      <c r="D17" s="268"/>
      <c r="E17" s="268"/>
      <c r="F17" s="264"/>
      <c r="G17" s="264"/>
      <c r="H17" s="265"/>
    </row>
    <row r="18" spans="1:8" x14ac:dyDescent="0.35">
      <c r="A18" s="283"/>
      <c r="B18" s="264"/>
      <c r="C18" s="264"/>
      <c r="D18" s="268"/>
      <c r="E18" s="268"/>
      <c r="F18" s="264"/>
      <c r="G18" s="264"/>
      <c r="H18" s="265"/>
    </row>
    <row r="19" spans="1:8" x14ac:dyDescent="0.35">
      <c r="A19" s="66" t="s">
        <v>65</v>
      </c>
      <c r="B19" s="67" t="s">
        <v>15</v>
      </c>
      <c r="C19" s="51" t="s">
        <v>26</v>
      </c>
      <c r="D19" s="67" t="s">
        <v>27</v>
      </c>
      <c r="E19" s="51" t="s">
        <v>13</v>
      </c>
      <c r="F19" s="67" t="s">
        <v>19</v>
      </c>
      <c r="G19" s="67" t="s">
        <v>28</v>
      </c>
      <c r="H19" s="68" t="s">
        <v>29</v>
      </c>
    </row>
    <row r="20" spans="1:8" x14ac:dyDescent="0.35">
      <c r="A20" s="64" t="s">
        <v>30</v>
      </c>
      <c r="B20" s="65" t="s">
        <v>31</v>
      </c>
      <c r="C20" s="53"/>
      <c r="D20" s="69"/>
      <c r="E20" s="55"/>
      <c r="F20" s="43"/>
      <c r="G20" s="279"/>
      <c r="H20" s="280">
        <f>SUM(H21:H30)</f>
        <v>24.480468000000002</v>
      </c>
    </row>
    <row r="21" spans="1:8" x14ac:dyDescent="0.35">
      <c r="A21" s="288" t="s">
        <v>32</v>
      </c>
      <c r="B21" s="39" t="s">
        <v>215</v>
      </c>
      <c r="C21" s="42">
        <f>C7</f>
        <v>2090</v>
      </c>
      <c r="D21" s="233" t="s">
        <v>44</v>
      </c>
      <c r="E21" s="42">
        <f>3*$C$5</f>
        <v>6</v>
      </c>
      <c r="F21" s="39" t="str">
        <f>VLOOKUP(B21,'[5]ALMINI YKK'!$B:$C,2,0)</f>
        <v>Open Back Tanduk 3 Inch with Screw</v>
      </c>
      <c r="G21" s="42">
        <f>VLOOKUP(B21,[3]Sheet3!$B:$E,3,0)</f>
        <v>0.60099999999999998</v>
      </c>
      <c r="H21" s="281">
        <f t="shared" ref="H21" si="0">G21*E21*C21/1000</f>
        <v>7.5365399999999996</v>
      </c>
    </row>
    <row r="22" spans="1:8" x14ac:dyDescent="0.35">
      <c r="A22" s="288" t="s">
        <v>32</v>
      </c>
      <c r="B22" s="39" t="s">
        <v>216</v>
      </c>
      <c r="C22" s="42">
        <f>C21</f>
        <v>2090</v>
      </c>
      <c r="D22" s="233" t="s">
        <v>44</v>
      </c>
      <c r="E22" s="42">
        <f>1*$C$5</f>
        <v>2</v>
      </c>
      <c r="F22" s="39" t="str">
        <f>VLOOKUP(B22,'[5]ALMINI YKK'!$B:$C,2,0)</f>
        <v>Tutup Tanduk 3 inch</v>
      </c>
      <c r="G22" s="42">
        <f>VLOOKUP(B22,[3]Sheet3!$B:$E,3,0)</f>
        <v>0.26500000000000001</v>
      </c>
      <c r="H22" s="281">
        <f t="shared" ref="H22:H23" si="1">G22*E22*C22/1000</f>
        <v>1.1077000000000001</v>
      </c>
    </row>
    <row r="23" spans="1:8" x14ac:dyDescent="0.35">
      <c r="A23" s="288" t="s">
        <v>33</v>
      </c>
      <c r="B23" s="39" t="s">
        <v>215</v>
      </c>
      <c r="C23" s="42">
        <f>C14-1</f>
        <v>1509</v>
      </c>
      <c r="D23" s="233" t="s">
        <v>44</v>
      </c>
      <c r="E23" s="42">
        <f>3*$C$5</f>
        <v>6</v>
      </c>
      <c r="F23" s="39" t="str">
        <f>VLOOKUP(B23,'[5]ALMINI YKK'!$B:$C,2,0)</f>
        <v>Open Back Tanduk 3 Inch with Screw</v>
      </c>
      <c r="G23" s="42">
        <f>VLOOKUP(B23,[3]Sheet3!$B:$E,3,0)</f>
        <v>0.60099999999999998</v>
      </c>
      <c r="H23" s="281">
        <f t="shared" si="1"/>
        <v>5.4414539999999993</v>
      </c>
    </row>
    <row r="24" spans="1:8" x14ac:dyDescent="0.35">
      <c r="A24" s="288" t="s">
        <v>33</v>
      </c>
      <c r="B24" s="39" t="s">
        <v>216</v>
      </c>
      <c r="C24" s="42">
        <f>C23</f>
        <v>1509</v>
      </c>
      <c r="D24" s="233" t="s">
        <v>44</v>
      </c>
      <c r="E24" s="42">
        <f>1*$C$5</f>
        <v>2</v>
      </c>
      <c r="F24" s="39" t="str">
        <f>VLOOKUP(B24,'[5]ALMINI YKK'!$B:$C,2,0)</f>
        <v>Tutup Tanduk 3 inch</v>
      </c>
      <c r="G24" s="42">
        <f>VLOOKUP(B24,[3]Sheet3!$B:$E,3,0)</f>
        <v>0.26500000000000001</v>
      </c>
      <c r="H24" s="281">
        <f t="shared" ref="H24:H25" si="2">G24*E24*C24/1000</f>
        <v>0.79977000000000009</v>
      </c>
    </row>
    <row r="25" spans="1:8" x14ac:dyDescent="0.35">
      <c r="A25" s="288" t="s">
        <v>33</v>
      </c>
      <c r="B25" s="39" t="s">
        <v>215</v>
      </c>
      <c r="C25" s="42">
        <f>C15-1</f>
        <v>799</v>
      </c>
      <c r="D25" s="233" t="s">
        <v>44</v>
      </c>
      <c r="E25" s="42">
        <f>3*$C$5</f>
        <v>6</v>
      </c>
      <c r="F25" s="39" t="str">
        <f>VLOOKUP(B25,'[5]ALMINI YKK'!$B:$C,2,0)</f>
        <v>Open Back Tanduk 3 Inch with Screw</v>
      </c>
      <c r="G25" s="42">
        <f>VLOOKUP(B25,[3]Sheet3!$B:$E,3,0)</f>
        <v>0.60099999999999998</v>
      </c>
      <c r="H25" s="281">
        <f t="shared" si="2"/>
        <v>2.8811939999999998</v>
      </c>
    </row>
    <row r="26" spans="1:8" x14ac:dyDescent="0.35">
      <c r="A26" s="288" t="s">
        <v>33</v>
      </c>
      <c r="B26" s="39" t="s">
        <v>216</v>
      </c>
      <c r="C26" s="42">
        <f>C25</f>
        <v>799</v>
      </c>
      <c r="D26" s="233" t="s">
        <v>44</v>
      </c>
      <c r="E26" s="42">
        <f>1*$C$5</f>
        <v>2</v>
      </c>
      <c r="F26" s="39" t="str">
        <f>VLOOKUP(B26,'[5]ALMINI YKK'!$B:$C,2,0)</f>
        <v>Tutup Tanduk 3 inch</v>
      </c>
      <c r="G26" s="42">
        <f>VLOOKUP(B26,[3]Sheet3!$B:$E,3,0)</f>
        <v>0.26500000000000001</v>
      </c>
      <c r="H26" s="281">
        <f t="shared" ref="H26:H27" si="3">G26*E26*C26/1000</f>
        <v>0.42347000000000001</v>
      </c>
    </row>
    <row r="27" spans="1:8" x14ac:dyDescent="0.35">
      <c r="A27" s="288" t="s">
        <v>32</v>
      </c>
      <c r="B27" s="39" t="s">
        <v>217</v>
      </c>
      <c r="C27" s="42">
        <f>C10</f>
        <v>1615</v>
      </c>
      <c r="D27" s="233" t="s">
        <v>44</v>
      </c>
      <c r="E27" s="42">
        <f>2*$C$5</f>
        <v>4</v>
      </c>
      <c r="F27" s="39" t="str">
        <f>VLOOKUP(B27,'[5]ALMINI YKK'!$B:$C,2,0)</f>
        <v>FRAME CASEMENT JENDELA ALUMCO 44 mm</v>
      </c>
      <c r="G27" s="42">
        <f>VLOOKUP(B27,[3]Sheet3!$B:$E,3,0)</f>
        <v>0.47399999999999998</v>
      </c>
      <c r="H27" s="281">
        <f t="shared" si="3"/>
        <v>3.0620400000000001</v>
      </c>
    </row>
    <row r="28" spans="1:8" x14ac:dyDescent="0.35">
      <c r="A28" s="288" t="s">
        <v>32</v>
      </c>
      <c r="B28" s="39" t="s">
        <v>206</v>
      </c>
      <c r="C28" s="42">
        <f>C11</f>
        <v>1527</v>
      </c>
      <c r="D28" s="233" t="s">
        <v>44</v>
      </c>
      <c r="E28" s="42">
        <f>2*$C$5</f>
        <v>4</v>
      </c>
      <c r="F28" s="39" t="str">
        <f>VLOOKUP(B28,'[5]ALMINI YKK'!$B:$C,2,0)</f>
        <v>BEAD CASEMENT</v>
      </c>
      <c r="G28" s="42">
        <f>VLOOKUP(B28,[3]Sheet3!$B:$E,3,0)</f>
        <v>0.191</v>
      </c>
      <c r="H28" s="281">
        <f t="shared" ref="H28:H29" si="4">G28*E28*C28/1000</f>
        <v>1.166628</v>
      </c>
    </row>
    <row r="29" spans="1:8" x14ac:dyDescent="0.35">
      <c r="A29" s="288" t="s">
        <v>33</v>
      </c>
      <c r="B29" s="39" t="s">
        <v>217</v>
      </c>
      <c r="C29" s="42">
        <f>C16</f>
        <v>790</v>
      </c>
      <c r="D29" s="233" t="s">
        <v>44</v>
      </c>
      <c r="E29" s="42">
        <f>2*$C$5</f>
        <v>4</v>
      </c>
      <c r="F29" s="39" t="str">
        <f>VLOOKUP(B29,'[5]ALMINI YKK'!$B:$C,2,0)</f>
        <v>FRAME CASEMENT JENDELA ALUMCO 44 mm</v>
      </c>
      <c r="G29" s="42">
        <f>VLOOKUP(B29,[3]Sheet3!$B:$E,3,0)</f>
        <v>0.47399999999999998</v>
      </c>
      <c r="H29" s="281">
        <f t="shared" si="4"/>
        <v>1.4978399999999998</v>
      </c>
    </row>
    <row r="30" spans="1:8" x14ac:dyDescent="0.35">
      <c r="A30" s="288" t="s">
        <v>33</v>
      </c>
      <c r="B30" s="39" t="s">
        <v>206</v>
      </c>
      <c r="C30" s="42">
        <f>C17+18*2</f>
        <v>738</v>
      </c>
      <c r="D30" s="233" t="s">
        <v>44</v>
      </c>
      <c r="E30" s="42">
        <f>2*$C$5</f>
        <v>4</v>
      </c>
      <c r="F30" s="39" t="str">
        <f>VLOOKUP(B30,'[5]ALMINI YKK'!$B:$C,2,0)</f>
        <v>BEAD CASEMENT</v>
      </c>
      <c r="G30" s="42">
        <f>VLOOKUP(B30,[3]Sheet3!$B:$E,3,0)</f>
        <v>0.191</v>
      </c>
      <c r="H30" s="281">
        <f t="shared" ref="H30" si="5">G30*E30*C30/1000</f>
        <v>0.563832</v>
      </c>
    </row>
    <row r="31" spans="1:8" x14ac:dyDescent="0.35">
      <c r="A31" s="40"/>
      <c r="B31" s="39"/>
      <c r="C31" s="39"/>
      <c r="D31" s="285"/>
      <c r="E31" s="42"/>
      <c r="F31" s="39"/>
      <c r="G31" s="39"/>
      <c r="H31" s="270"/>
    </row>
    <row r="32" spans="1:8" x14ac:dyDescent="0.35">
      <c r="A32" s="48" t="s">
        <v>34</v>
      </c>
      <c r="B32" s="65" t="s">
        <v>60</v>
      </c>
      <c r="C32" s="39"/>
      <c r="D32" s="42"/>
      <c r="E32" s="42"/>
      <c r="F32" s="39"/>
      <c r="G32" s="39"/>
      <c r="H32" s="270"/>
    </row>
    <row r="33" spans="1:13" x14ac:dyDescent="0.35">
      <c r="A33" s="40"/>
      <c r="B33" s="39" t="s">
        <v>219</v>
      </c>
      <c r="C33" s="39"/>
      <c r="D33" s="285" t="s">
        <v>45</v>
      </c>
      <c r="E33" s="42">
        <f>1*$C$5</f>
        <v>2</v>
      </c>
      <c r="F33" s="39" t="str">
        <f>CONCATENATE("Rambuncis"," ",B33)</f>
        <v>Rambuncis CH 428 R/H BK DKS</v>
      </c>
      <c r="G33" s="39"/>
      <c r="H33" s="270"/>
    </row>
    <row r="34" spans="1:13" x14ac:dyDescent="0.35">
      <c r="A34" s="40"/>
      <c r="B34" s="264" t="s">
        <v>220</v>
      </c>
      <c r="C34" s="39"/>
      <c r="D34" s="285" t="s">
        <v>221</v>
      </c>
      <c r="E34" s="42">
        <f>1*$C$5</f>
        <v>2</v>
      </c>
      <c r="F34" s="39" t="str">
        <f>CONCATENATE("","Friction Stay ",B34)</f>
        <v>Friction Stay FS S/S 24" DKS</v>
      </c>
      <c r="G34" s="39"/>
      <c r="H34" s="270"/>
    </row>
    <row r="35" spans="1:13" x14ac:dyDescent="0.35">
      <c r="A35" s="40"/>
      <c r="B35" s="39"/>
      <c r="C35" s="39"/>
      <c r="D35" s="285"/>
      <c r="E35" s="42"/>
      <c r="F35" s="39"/>
      <c r="G35" s="39"/>
      <c r="H35" s="270"/>
    </row>
    <row r="36" spans="1:13" x14ac:dyDescent="0.35">
      <c r="A36" s="48" t="s">
        <v>36</v>
      </c>
      <c r="B36" s="43" t="s">
        <v>37</v>
      </c>
      <c r="C36" s="39"/>
      <c r="D36" s="42"/>
      <c r="E36" s="42"/>
      <c r="F36" s="39"/>
      <c r="G36" s="39"/>
      <c r="H36" s="270"/>
    </row>
    <row r="37" spans="1:13" x14ac:dyDescent="0.35">
      <c r="A37" s="40"/>
      <c r="B37" s="275" t="s">
        <v>224</v>
      </c>
      <c r="C37" s="286"/>
      <c r="D37" s="235" t="s">
        <v>45</v>
      </c>
      <c r="E37" s="277">
        <f>8*$C$5</f>
        <v>16</v>
      </c>
      <c r="F37" s="39" t="s">
        <v>223</v>
      </c>
      <c r="G37" s="39"/>
      <c r="H37" s="270"/>
    </row>
    <row r="38" spans="1:13" x14ac:dyDescent="0.35">
      <c r="A38" s="40"/>
      <c r="B38" s="275" t="s">
        <v>224</v>
      </c>
      <c r="C38" s="286"/>
      <c r="D38" s="235" t="s">
        <v>45</v>
      </c>
      <c r="E38" s="277">
        <f>4*$C$5</f>
        <v>8</v>
      </c>
      <c r="F38" s="39" t="s">
        <v>222</v>
      </c>
      <c r="G38" s="39"/>
      <c r="H38" s="270"/>
    </row>
    <row r="39" spans="1:13" x14ac:dyDescent="0.35">
      <c r="A39" s="40"/>
      <c r="B39" s="275" t="s">
        <v>46</v>
      </c>
      <c r="C39" s="286"/>
      <c r="D39" s="235" t="s">
        <v>45</v>
      </c>
      <c r="E39" s="278">
        <f>((2+(($C$7-240)/450+2+($C$13-240)/450))*2)*$C$5</f>
        <v>51.777777777777771</v>
      </c>
      <c r="F39" s="39" t="str">
        <f>VLOOKUP(B39,'[5]ASESORIS+GASKET'!$B:$C,2,0)</f>
        <v>TUTUP SCRUP</v>
      </c>
      <c r="G39" s="39"/>
      <c r="H39" s="270"/>
    </row>
    <row r="40" spans="1:13" x14ac:dyDescent="0.35">
      <c r="A40" s="40"/>
      <c r="B40" s="275" t="s">
        <v>67</v>
      </c>
      <c r="C40" s="286"/>
      <c r="D40" s="235" t="s">
        <v>45</v>
      </c>
      <c r="E40" s="278">
        <f>((2+(($C$7-240)/450+2+($C$13-240)/450))*2)*$C$5</f>
        <v>51.777777777777771</v>
      </c>
      <c r="F40" s="39" t="str">
        <f>VLOOKUP(B40,'[5]ASESORIS+GASKET'!$B:$C,2,0)</f>
        <v>SCREW TEMBOK</v>
      </c>
      <c r="G40" s="39"/>
      <c r="H40" s="270"/>
    </row>
    <row r="41" spans="1:13" x14ac:dyDescent="0.35">
      <c r="A41" s="40"/>
      <c r="B41" s="275" t="s">
        <v>61</v>
      </c>
      <c r="C41" s="286"/>
      <c r="D41" s="235" t="s">
        <v>45</v>
      </c>
      <c r="E41" s="278">
        <f>((2+(($C$7-240)/450+2+($C$13-240)/450))*2)*$C$5</f>
        <v>51.777777777777771</v>
      </c>
      <c r="F41" s="39" t="str">
        <f>VLOOKUP(B41,'[5]ASESORIS+GASKET'!$B:$C,2,0)</f>
        <v>FISHER S6 SCREW TEMBOK</v>
      </c>
      <c r="G41" s="39"/>
      <c r="H41" s="270"/>
    </row>
    <row r="42" spans="1:13" x14ac:dyDescent="0.35">
      <c r="A42" s="40"/>
      <c r="B42" s="275" t="s">
        <v>62</v>
      </c>
      <c r="C42" s="286"/>
      <c r="D42" s="235" t="s">
        <v>45</v>
      </c>
      <c r="E42" s="277">
        <f>8*E34</f>
        <v>16</v>
      </c>
      <c r="F42" s="39" t="str">
        <f>VLOOKUP(B42,'[5]ASESORIS+GASKET'!$B:$C,2,0)</f>
        <v>SCREW CASEMENT</v>
      </c>
      <c r="G42" s="39"/>
      <c r="H42" s="270"/>
    </row>
    <row r="43" spans="1:13" x14ac:dyDescent="0.35">
      <c r="A43" s="40"/>
      <c r="B43" s="275" t="s">
        <v>59</v>
      </c>
      <c r="C43" s="286"/>
      <c r="D43" s="235" t="s">
        <v>45</v>
      </c>
      <c r="E43" s="277">
        <f>2*E37+2*E38</f>
        <v>48</v>
      </c>
      <c r="F43" s="39" t="str">
        <f>VLOOKUP(B43,'[5]ASESORIS+GASKET'!$B:$C,2,0)</f>
        <v>SCREW KUSEN</v>
      </c>
      <c r="G43" s="39"/>
      <c r="H43" s="270"/>
      <c r="M43" s="56"/>
    </row>
    <row r="44" spans="1:13" x14ac:dyDescent="0.35">
      <c r="A44" s="61"/>
      <c r="B44" s="249" t="s">
        <v>140</v>
      </c>
      <c r="C44" s="250"/>
      <c r="D44" s="251" t="s">
        <v>45</v>
      </c>
      <c r="E44" s="252">
        <f>E41</f>
        <v>51.777777777777771</v>
      </c>
      <c r="F44" s="244" t="s">
        <v>152</v>
      </c>
      <c r="G44" s="39"/>
      <c r="H44" s="270"/>
    </row>
    <row r="45" spans="1:13" x14ac:dyDescent="0.35">
      <c r="A45" s="61"/>
      <c r="B45" s="249" t="s">
        <v>141</v>
      </c>
      <c r="C45" s="250"/>
      <c r="D45" s="251" t="s">
        <v>45</v>
      </c>
      <c r="E45" s="210">
        <f>2*$C$5</f>
        <v>4</v>
      </c>
      <c r="F45" s="244" t="s">
        <v>153</v>
      </c>
      <c r="G45" s="39"/>
      <c r="H45" s="270"/>
    </row>
    <row r="46" spans="1:13" x14ac:dyDescent="0.35">
      <c r="A46" s="61"/>
      <c r="B46" s="255" t="s">
        <v>144</v>
      </c>
      <c r="C46" s="256">
        <f>C13*2*2*C5+C7*2*2*C5</f>
        <v>36040</v>
      </c>
      <c r="D46" s="256" t="s">
        <v>44</v>
      </c>
      <c r="E46" s="256" t="s">
        <v>145</v>
      </c>
      <c r="F46" s="255" t="s">
        <v>146</v>
      </c>
      <c r="G46" s="39"/>
      <c r="H46" s="270"/>
    </row>
    <row r="47" spans="1:13" x14ac:dyDescent="0.35">
      <c r="A47" s="40"/>
      <c r="B47" s="275"/>
      <c r="C47" s="286"/>
      <c r="D47" s="285"/>
      <c r="E47" s="42"/>
      <c r="F47" s="39"/>
      <c r="G47" s="39"/>
      <c r="H47" s="270"/>
      <c r="M47" s="56"/>
    </row>
    <row r="48" spans="1:13" x14ac:dyDescent="0.35">
      <c r="A48" s="60" t="s">
        <v>38</v>
      </c>
      <c r="B48" s="43" t="s">
        <v>39</v>
      </c>
      <c r="C48" s="42"/>
      <c r="D48" s="42"/>
      <c r="E48" s="63"/>
      <c r="F48" s="39"/>
      <c r="G48" s="39"/>
      <c r="H48" s="270"/>
    </row>
    <row r="49" spans="1:12" x14ac:dyDescent="0.35">
      <c r="A49" s="61"/>
      <c r="B49" s="39" t="s">
        <v>225</v>
      </c>
      <c r="C49" s="42">
        <f>C16*2*1*C5+C10*2*1*C5</f>
        <v>9620</v>
      </c>
      <c r="D49" s="233" t="s">
        <v>44</v>
      </c>
      <c r="E49" s="42" t="s">
        <v>145</v>
      </c>
      <c r="F49" s="39"/>
      <c r="G49" s="39"/>
      <c r="H49" s="270"/>
    </row>
    <row r="50" spans="1:12" s="385" customFormat="1" ht="31" x14ac:dyDescent="0.35">
      <c r="A50" s="379"/>
      <c r="B50" s="380" t="s">
        <v>226</v>
      </c>
      <c r="C50" s="381">
        <f>C49</f>
        <v>9620</v>
      </c>
      <c r="D50" s="382" t="s">
        <v>44</v>
      </c>
      <c r="E50" s="381" t="s">
        <v>145</v>
      </c>
      <c r="F50" s="383"/>
      <c r="G50" s="383"/>
      <c r="H50" s="384"/>
    </row>
    <row r="51" spans="1:12" x14ac:dyDescent="0.35">
      <c r="A51" s="61"/>
      <c r="B51" s="39"/>
      <c r="C51" s="42"/>
      <c r="D51" s="42"/>
      <c r="E51" s="42"/>
      <c r="F51" s="39"/>
      <c r="G51" s="39"/>
      <c r="H51" s="270"/>
    </row>
    <row r="52" spans="1:12" x14ac:dyDescent="0.35">
      <c r="A52" s="257" t="s">
        <v>40</v>
      </c>
      <c r="B52" s="241" t="s">
        <v>41</v>
      </c>
      <c r="C52" s="242"/>
      <c r="D52" s="243"/>
      <c r="E52" s="242"/>
      <c r="F52" s="244"/>
      <c r="G52" s="244"/>
      <c r="H52" s="245"/>
    </row>
    <row r="53" spans="1:12" x14ac:dyDescent="0.35">
      <c r="A53" s="258"/>
      <c r="B53" s="248" t="s">
        <v>148</v>
      </c>
      <c r="C53" s="242">
        <f>C46</f>
        <v>36040</v>
      </c>
      <c r="D53" s="243" t="s">
        <v>44</v>
      </c>
      <c r="E53" s="243" t="s">
        <v>145</v>
      </c>
      <c r="F53" s="259">
        <f>$C$53/1000*0.006*0.007*1000*1000</f>
        <v>1513.6799999999998</v>
      </c>
      <c r="G53" s="260" t="s">
        <v>149</v>
      </c>
      <c r="H53" s="455">
        <f>F53+F54</f>
        <v>4541.0399999999991</v>
      </c>
    </row>
    <row r="54" spans="1:12" x14ac:dyDescent="0.35">
      <c r="A54" s="258"/>
      <c r="B54" s="248" t="s">
        <v>150</v>
      </c>
      <c r="C54" s="261">
        <f>C13*2*4*C5+C7*2*4*C5</f>
        <v>72080</v>
      </c>
      <c r="D54" s="243" t="s">
        <v>44</v>
      </c>
      <c r="E54" s="243" t="s">
        <v>145</v>
      </c>
      <c r="F54" s="259">
        <f>$C$54/1000*0.006*0.007*1000*1000</f>
        <v>3027.3599999999997</v>
      </c>
      <c r="G54" s="260" t="s">
        <v>149</v>
      </c>
      <c r="H54" s="456"/>
    </row>
    <row r="55" spans="1:12" x14ac:dyDescent="0.35">
      <c r="A55" s="61"/>
      <c r="B55" s="39"/>
      <c r="C55" s="42"/>
      <c r="D55" s="42"/>
      <c r="E55" s="42"/>
      <c r="F55" s="39"/>
      <c r="G55" s="39"/>
      <c r="H55" s="270"/>
    </row>
    <row r="56" spans="1:12" x14ac:dyDescent="0.35">
      <c r="A56" s="60" t="s">
        <v>42</v>
      </c>
      <c r="B56" s="43" t="s">
        <v>43</v>
      </c>
      <c r="C56" s="42"/>
      <c r="D56" s="42"/>
      <c r="E56" s="63"/>
      <c r="F56" s="39"/>
      <c r="G56" s="39"/>
      <c r="H56" s="270"/>
    </row>
    <row r="57" spans="1:12" s="246" customFormat="1" x14ac:dyDescent="0.35">
      <c r="A57" s="234"/>
      <c r="B57" s="262" t="str">
        <f>CONCATENATE($B$4,"_",J57)</f>
        <v>J2-01_A2 STD_TH</v>
      </c>
      <c r="C57" s="237"/>
      <c r="D57" s="210"/>
      <c r="E57" s="8">
        <f>1*$C$5</f>
        <v>2</v>
      </c>
      <c r="F57" s="1" t="str">
        <f>CONCATENATE(C17+12," x ",C11+12)</f>
        <v>714 x 1539</v>
      </c>
      <c r="G57" s="210" t="s">
        <v>232</v>
      </c>
      <c r="H57" s="225"/>
      <c r="J57" s="16" t="s">
        <v>227</v>
      </c>
      <c r="L57" s="247"/>
    </row>
    <row r="58" spans="1:12" s="246" customFormat="1" x14ac:dyDescent="0.35">
      <c r="A58" s="234"/>
      <c r="B58" s="262" t="str">
        <f t="shared" ref="B58" si="6">CONCATENATE($B$4,"_",J58)</f>
        <v>J2-01_A2 STD_FIX.A1</v>
      </c>
      <c r="C58" s="237"/>
      <c r="D58" s="210"/>
      <c r="E58" s="8">
        <f t="shared" ref="E58:E59" si="7">1*$C$5</f>
        <v>2</v>
      </c>
      <c r="F58" s="1" t="str">
        <f>CONCATENATE(C15-36+14," x ",C8-36+14)</f>
        <v>778 x 338</v>
      </c>
      <c r="G58" s="210" t="s">
        <v>233</v>
      </c>
      <c r="H58" s="225"/>
      <c r="J58" s="16" t="s">
        <v>228</v>
      </c>
      <c r="L58" s="247"/>
    </row>
    <row r="59" spans="1:12" s="246" customFormat="1" x14ac:dyDescent="0.35">
      <c r="A59" s="234"/>
      <c r="B59" s="262" t="str">
        <f t="shared" ref="B59" si="8">CONCATENATE($B$4,"_",J59)</f>
        <v>J2-01_A2 STD_FIX.A2</v>
      </c>
      <c r="C59" s="237"/>
      <c r="D59" s="210"/>
      <c r="E59" s="8">
        <f t="shared" si="7"/>
        <v>2</v>
      </c>
      <c r="F59" s="1" t="str">
        <f>CONCATENATE(C14-36+14," x ",C8-36+14)</f>
        <v>1488 x 338</v>
      </c>
      <c r="G59" s="210" t="s">
        <v>233</v>
      </c>
      <c r="H59" s="225"/>
      <c r="J59" s="16" t="s">
        <v>229</v>
      </c>
      <c r="L59" s="247"/>
    </row>
    <row r="60" spans="1:12" s="246" customFormat="1" x14ac:dyDescent="0.35">
      <c r="A60" s="234"/>
      <c r="B60" s="262" t="str">
        <f t="shared" ref="B60" si="9">CONCATENATE($B$4,"_",J60)</f>
        <v>J2-01_A2 STD_FIX.B</v>
      </c>
      <c r="C60" s="237"/>
      <c r="D60" s="210"/>
      <c r="E60" s="8">
        <f>2*$C$5</f>
        <v>4</v>
      </c>
      <c r="F60" s="1" t="str">
        <f>CONCATENATE((C14-36-8+12)/2," x ",C9-36+12)</f>
        <v>739 x 1601</v>
      </c>
      <c r="G60" s="210" t="s">
        <v>232</v>
      </c>
      <c r="H60" s="225"/>
      <c r="J60" s="16" t="s">
        <v>209</v>
      </c>
      <c r="L60" s="247"/>
    </row>
    <row r="61" spans="1:12" ht="16" thickBot="1" x14ac:dyDescent="0.4">
      <c r="A61" s="44"/>
      <c r="B61" s="45"/>
      <c r="C61" s="45"/>
      <c r="D61" s="46"/>
      <c r="E61" s="70"/>
      <c r="F61" s="45"/>
      <c r="G61" s="45"/>
      <c r="H61" s="271"/>
    </row>
  </sheetData>
  <mergeCells count="1">
    <mergeCell ref="H53:H54"/>
  </mergeCells>
  <printOptions horizontalCentered="1"/>
  <pageMargins left="0.27559055118110198" right="0.15748031496063" top="0.23622047244094499" bottom="0.196850393700787" header="0.31496062992126" footer="0.31496062992126"/>
  <pageSetup paperSize="9" scale="73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C626-8F9E-4B4E-BFC4-26FFEF05A94A}">
  <dimension ref="B4:V37"/>
  <sheetViews>
    <sheetView workbookViewId="0">
      <selection activeCell="N25" sqref="N25"/>
    </sheetView>
  </sheetViews>
  <sheetFormatPr defaultRowHeight="14.5" x14ac:dyDescent="0.35"/>
  <sheetData>
    <row r="4" spans="2:22" x14ac:dyDescent="0.35">
      <c r="B4">
        <f>'P1-DSR'!C25</f>
        <v>3195</v>
      </c>
      <c r="C4" t="str">
        <f>'P1-DSR'!D25</f>
        <v>mm</v>
      </c>
      <c r="D4">
        <f>'P1-DSR'!E25</f>
        <v>2</v>
      </c>
      <c r="E4" t="str">
        <f>'P1-DSR'!B25</f>
        <v>9K-86001</v>
      </c>
      <c r="K4">
        <v>6000</v>
      </c>
      <c r="M4">
        <v>1000</v>
      </c>
      <c r="N4" t="s">
        <v>182</v>
      </c>
      <c r="T4" t="s">
        <v>182</v>
      </c>
      <c r="U4">
        <v>6000</v>
      </c>
      <c r="V4">
        <v>2</v>
      </c>
    </row>
    <row r="5" spans="2:22" x14ac:dyDescent="0.35">
      <c r="B5">
        <f>'P1-DSR'!C26</f>
        <v>1509</v>
      </c>
      <c r="C5" t="str">
        <f>'P1-DSR'!D26</f>
        <v>mm</v>
      </c>
      <c r="D5">
        <f>'P1-DSR'!E26</f>
        <v>1</v>
      </c>
      <c r="E5" t="str">
        <f>'P1-DSR'!B26</f>
        <v>9K-86001</v>
      </c>
      <c r="K5">
        <v>6000</v>
      </c>
      <c r="M5">
        <v>1000</v>
      </c>
      <c r="N5" t="s">
        <v>183</v>
      </c>
      <c r="T5" t="s">
        <v>183</v>
      </c>
      <c r="U5">
        <v>6000</v>
      </c>
      <c r="V5">
        <v>1</v>
      </c>
    </row>
    <row r="6" spans="2:22" x14ac:dyDescent="0.35">
      <c r="B6">
        <f>'P1-DSR'!C27</f>
        <v>1509</v>
      </c>
      <c r="C6" t="str">
        <f>'P1-DSR'!D27</f>
        <v>mm</v>
      </c>
      <c r="D6">
        <f>'P1-DSR'!E27</f>
        <v>1</v>
      </c>
      <c r="E6" t="str">
        <f>'P1-DSR'!B27</f>
        <v>9K-86007</v>
      </c>
      <c r="K6">
        <v>6000</v>
      </c>
      <c r="M6">
        <v>1000</v>
      </c>
      <c r="N6" t="s">
        <v>184</v>
      </c>
      <c r="T6" t="s">
        <v>184</v>
      </c>
      <c r="U6">
        <v>6000</v>
      </c>
      <c r="V6">
        <v>1</v>
      </c>
    </row>
    <row r="7" spans="2:22" x14ac:dyDescent="0.35">
      <c r="B7">
        <f>'P1-DSR'!C28</f>
        <v>1509</v>
      </c>
      <c r="C7" t="str">
        <f>'P1-DSR'!D28</f>
        <v>mm</v>
      </c>
      <c r="D7">
        <f>'P1-DSR'!E28</f>
        <v>1</v>
      </c>
      <c r="E7" t="str">
        <f>'P1-DSR'!B28</f>
        <v>9K-86005</v>
      </c>
      <c r="K7">
        <v>6000</v>
      </c>
      <c r="M7">
        <v>1000</v>
      </c>
      <c r="N7" t="s">
        <v>185</v>
      </c>
      <c r="T7" t="s">
        <v>185</v>
      </c>
      <c r="U7">
        <v>6000</v>
      </c>
      <c r="V7">
        <v>1</v>
      </c>
    </row>
    <row r="8" spans="2:22" x14ac:dyDescent="0.35">
      <c r="B8">
        <f>'P1-DSR'!C29</f>
        <v>1509</v>
      </c>
      <c r="C8" t="str">
        <f>'P1-DSR'!D29</f>
        <v>mm</v>
      </c>
      <c r="D8">
        <f>'P1-DSR'!E29</f>
        <v>1</v>
      </c>
      <c r="E8" t="str">
        <f>'P1-DSR'!B29</f>
        <v>9K-86009</v>
      </c>
      <c r="K8">
        <v>5000</v>
      </c>
      <c r="M8">
        <v>1000</v>
      </c>
      <c r="N8" t="s">
        <v>186</v>
      </c>
      <c r="T8" t="s">
        <v>186</v>
      </c>
      <c r="U8">
        <v>5000</v>
      </c>
      <c r="V8">
        <v>1</v>
      </c>
    </row>
    <row r="9" spans="2:22" x14ac:dyDescent="0.35">
      <c r="B9">
        <f>'P1-DSR'!C30</f>
        <v>2350</v>
      </c>
      <c r="C9" t="str">
        <f>'P1-DSR'!D30</f>
        <v>mm</v>
      </c>
      <c r="D9">
        <f>'P1-DSR'!E30</f>
        <v>2</v>
      </c>
      <c r="E9" t="str">
        <f>'P1-DSR'!B30</f>
        <v>K-85701</v>
      </c>
      <c r="K9">
        <v>5000</v>
      </c>
      <c r="M9">
        <v>1000</v>
      </c>
      <c r="N9" t="s">
        <v>187</v>
      </c>
      <c r="T9" t="s">
        <v>187</v>
      </c>
      <c r="U9">
        <v>5000</v>
      </c>
      <c r="V9">
        <v>1</v>
      </c>
    </row>
    <row r="10" spans="2:22" x14ac:dyDescent="0.35">
      <c r="B10">
        <f>'P1-DSR'!C31</f>
        <v>2350</v>
      </c>
      <c r="C10" t="str">
        <f>'P1-DSR'!D31</f>
        <v>mm</v>
      </c>
      <c r="D10">
        <f>'P1-DSR'!E31</f>
        <v>1</v>
      </c>
      <c r="E10" t="str">
        <f>'P1-DSR'!B31</f>
        <v>K-85702</v>
      </c>
      <c r="K10">
        <v>5000</v>
      </c>
      <c r="M10">
        <v>1000</v>
      </c>
      <c r="N10" t="s">
        <v>188</v>
      </c>
      <c r="T10" t="s">
        <v>188</v>
      </c>
      <c r="U10">
        <v>5000</v>
      </c>
      <c r="V10">
        <v>1</v>
      </c>
    </row>
    <row r="11" spans="2:22" x14ac:dyDescent="0.35">
      <c r="B11">
        <f>'P1-DSR'!C32</f>
        <v>2350</v>
      </c>
      <c r="C11" t="str">
        <f>'P1-DSR'!D32</f>
        <v>mm</v>
      </c>
      <c r="D11">
        <f>'P1-DSR'!E32</f>
        <v>1</v>
      </c>
      <c r="E11" t="str">
        <f>'P1-DSR'!B32</f>
        <v>K-85748</v>
      </c>
      <c r="K11">
        <v>6000</v>
      </c>
      <c r="M11">
        <v>1000</v>
      </c>
      <c r="N11" t="s">
        <v>189</v>
      </c>
      <c r="T11" t="s">
        <v>189</v>
      </c>
      <c r="U11">
        <v>6000</v>
      </c>
      <c r="V11">
        <v>1</v>
      </c>
    </row>
    <row r="12" spans="2:22" x14ac:dyDescent="0.35">
      <c r="B12">
        <f>'P1-DSR'!C33</f>
        <v>611</v>
      </c>
      <c r="C12" t="str">
        <f>'P1-DSR'!D33</f>
        <v>mm</v>
      </c>
      <c r="D12">
        <f>'P1-DSR'!E33</f>
        <v>1</v>
      </c>
      <c r="E12" t="str">
        <f>'P1-DSR'!B33</f>
        <v>K-94389</v>
      </c>
      <c r="K12">
        <v>6000</v>
      </c>
      <c r="M12">
        <v>1000</v>
      </c>
      <c r="N12" t="s">
        <v>190</v>
      </c>
      <c r="T12" t="s">
        <v>190</v>
      </c>
      <c r="U12">
        <v>6000</v>
      </c>
      <c r="V12">
        <v>1</v>
      </c>
    </row>
    <row r="13" spans="2:22" x14ac:dyDescent="0.35">
      <c r="B13">
        <f>'P1-DSR'!C34</f>
        <v>611</v>
      </c>
      <c r="C13" t="str">
        <f>'P1-DSR'!D34</f>
        <v>mm</v>
      </c>
      <c r="D13">
        <f>'P1-DSR'!E34</f>
        <v>1</v>
      </c>
      <c r="E13" t="str">
        <f>'P1-DSR'!B34</f>
        <v>K-94390</v>
      </c>
      <c r="K13">
        <v>6000</v>
      </c>
      <c r="M13">
        <v>1000</v>
      </c>
      <c r="N13" t="s">
        <v>204</v>
      </c>
      <c r="T13" t="s">
        <v>204</v>
      </c>
      <c r="U13">
        <v>6000</v>
      </c>
      <c r="V13">
        <v>3</v>
      </c>
    </row>
    <row r="14" spans="2:22" x14ac:dyDescent="0.35">
      <c r="B14">
        <f>'P1-DSR'!C35</f>
        <v>617</v>
      </c>
      <c r="C14" t="str">
        <f>'P1-DSR'!D35</f>
        <v>mm</v>
      </c>
      <c r="D14">
        <f>'P1-DSR'!E35</f>
        <v>1</v>
      </c>
      <c r="E14" t="str">
        <f>'P1-DSR'!B35</f>
        <v>K-94389</v>
      </c>
      <c r="K14">
        <v>6000</v>
      </c>
      <c r="M14">
        <v>1000</v>
      </c>
      <c r="N14" t="s">
        <v>205</v>
      </c>
      <c r="T14" t="s">
        <v>205</v>
      </c>
      <c r="U14">
        <v>6000</v>
      </c>
      <c r="V14">
        <v>1</v>
      </c>
    </row>
    <row r="15" spans="2:22" x14ac:dyDescent="0.35">
      <c r="B15">
        <f>'P1-DSR'!C36</f>
        <v>617</v>
      </c>
      <c r="C15" t="str">
        <f>'P1-DSR'!D36</f>
        <v>mm</v>
      </c>
      <c r="D15">
        <f>'P1-DSR'!E36</f>
        <v>1</v>
      </c>
      <c r="E15" t="str">
        <f>'P1-DSR'!B36</f>
        <v>K-94390</v>
      </c>
      <c r="K15">
        <v>6000</v>
      </c>
      <c r="M15">
        <v>1000</v>
      </c>
      <c r="N15" t="s">
        <v>206</v>
      </c>
      <c r="T15" t="s">
        <v>206</v>
      </c>
      <c r="U15">
        <v>6000</v>
      </c>
      <c r="V15">
        <v>5</v>
      </c>
    </row>
    <row r="16" spans="2:22" x14ac:dyDescent="0.35">
      <c r="B16">
        <f>'J1-DSR'!C24</f>
        <v>2890</v>
      </c>
      <c r="C16" t="str">
        <f>'J1-DSR'!D24</f>
        <v>mm</v>
      </c>
      <c r="D16">
        <f>'J1-DSR'!E24</f>
        <v>2</v>
      </c>
      <c r="E16" t="str">
        <f>'J1-DSR'!B24</f>
        <v>9K-86072</v>
      </c>
      <c r="K16">
        <v>6000</v>
      </c>
      <c r="M16">
        <v>1000</v>
      </c>
      <c r="N16" t="s">
        <v>215</v>
      </c>
      <c r="T16" t="s">
        <v>215</v>
      </c>
      <c r="U16">
        <v>6000</v>
      </c>
      <c r="V16">
        <v>5</v>
      </c>
    </row>
    <row r="17" spans="2:22" x14ac:dyDescent="0.35">
      <c r="B17">
        <f>'J1-DSR'!C25</f>
        <v>1079</v>
      </c>
      <c r="C17" t="str">
        <f>'J1-DSR'!D25</f>
        <v>mm</v>
      </c>
      <c r="D17">
        <f>'J1-DSR'!E25</f>
        <v>3</v>
      </c>
      <c r="E17" t="str">
        <f>'J1-DSR'!B25</f>
        <v>9K-86072</v>
      </c>
      <c r="K17">
        <v>6000</v>
      </c>
      <c r="M17">
        <v>1000</v>
      </c>
      <c r="N17" t="s">
        <v>216</v>
      </c>
      <c r="T17" t="s">
        <v>216</v>
      </c>
      <c r="U17">
        <v>6000</v>
      </c>
      <c r="V17">
        <v>2</v>
      </c>
    </row>
    <row r="18" spans="2:22" x14ac:dyDescent="0.35">
      <c r="B18">
        <f>'J1-DSR'!C26</f>
        <v>1079</v>
      </c>
      <c r="C18" t="str">
        <f>'J1-DSR'!D26</f>
        <v>mm</v>
      </c>
      <c r="D18">
        <f>'J1-DSR'!E26</f>
        <v>1</v>
      </c>
      <c r="E18" t="str">
        <f>'J1-DSR'!B26</f>
        <v>9K-86073</v>
      </c>
      <c r="K18">
        <v>6000</v>
      </c>
      <c r="M18">
        <v>1000</v>
      </c>
      <c r="N18" t="s">
        <v>217</v>
      </c>
      <c r="T18" t="s">
        <v>217</v>
      </c>
      <c r="U18">
        <v>6000</v>
      </c>
      <c r="V18">
        <v>2</v>
      </c>
    </row>
    <row r="19" spans="2:22" x14ac:dyDescent="0.35">
      <c r="B19">
        <f>'J1-DSR'!C27</f>
        <v>1979</v>
      </c>
      <c r="C19" t="str">
        <f>'J1-DSR'!D27</f>
        <v>mm</v>
      </c>
      <c r="D19">
        <f>'J1-DSR'!E27</f>
        <v>2</v>
      </c>
      <c r="E19" t="str">
        <f>'J1-DSR'!B27</f>
        <v>K-75696</v>
      </c>
    </row>
    <row r="20" spans="2:22" x14ac:dyDescent="0.35">
      <c r="B20">
        <f>'J1-DSR'!C28</f>
        <v>719</v>
      </c>
      <c r="C20" t="str">
        <f>'J1-DSR'!D28</f>
        <v>mm</v>
      </c>
      <c r="D20">
        <f>'J1-DSR'!E28</f>
        <v>2</v>
      </c>
      <c r="E20" t="str">
        <f>'J1-DSR'!B28</f>
        <v>K-75696</v>
      </c>
    </row>
    <row r="21" spans="2:22" x14ac:dyDescent="0.35">
      <c r="B21">
        <f>'J1-DSR'!C29</f>
        <v>1079</v>
      </c>
      <c r="C21" t="str">
        <f>'J1-DSR'!D29</f>
        <v>mm</v>
      </c>
      <c r="D21">
        <f>'J1-DSR'!E29</f>
        <v>4</v>
      </c>
      <c r="E21" t="str">
        <f>'J1-DSR'!B29</f>
        <v>K-75696</v>
      </c>
    </row>
    <row r="22" spans="2:22" x14ac:dyDescent="0.35">
      <c r="B22">
        <f>'J2-DSR'!C24</f>
        <v>2890</v>
      </c>
      <c r="C22" t="str">
        <f>'J2-DSR'!D24</f>
        <v>mm</v>
      </c>
      <c r="D22">
        <f>'J2-DSR'!E24</f>
        <v>2</v>
      </c>
      <c r="E22" t="str">
        <f>'J2-DSR'!B24</f>
        <v>9K-86072</v>
      </c>
    </row>
    <row r="23" spans="2:22" x14ac:dyDescent="0.35">
      <c r="B23">
        <f>'J2-DSR'!C25</f>
        <v>479</v>
      </c>
      <c r="C23" t="str">
        <f>'J2-DSR'!D25</f>
        <v>mm</v>
      </c>
      <c r="D23">
        <f>'J2-DSR'!E25</f>
        <v>3</v>
      </c>
      <c r="E23" t="str">
        <f>'J2-DSR'!B25</f>
        <v>9K-86072</v>
      </c>
    </row>
    <row r="24" spans="2:22" x14ac:dyDescent="0.35">
      <c r="B24">
        <f>'J2-DSR'!C26</f>
        <v>479</v>
      </c>
      <c r="C24" t="str">
        <f>'J2-DSR'!D26</f>
        <v>mm</v>
      </c>
      <c r="D24">
        <f>'J2-DSR'!E26</f>
        <v>1</v>
      </c>
      <c r="E24" t="str">
        <f>'J2-DSR'!B26</f>
        <v>9K-86073</v>
      </c>
    </row>
    <row r="25" spans="2:22" x14ac:dyDescent="0.35">
      <c r="B25">
        <f>'J2-DSR'!C27</f>
        <v>1979</v>
      </c>
      <c r="C25" t="str">
        <f>'J2-DSR'!D27</f>
        <v>mm</v>
      </c>
      <c r="D25">
        <f>'J2-DSR'!E27</f>
        <v>2</v>
      </c>
      <c r="E25" t="str">
        <f>'J2-DSR'!B27</f>
        <v>K-75696</v>
      </c>
    </row>
    <row r="26" spans="2:22" x14ac:dyDescent="0.35">
      <c r="B26">
        <f>'J2-DSR'!C28</f>
        <v>719</v>
      </c>
      <c r="C26" t="str">
        <f>'J2-DSR'!D28</f>
        <v>mm</v>
      </c>
      <c r="D26">
        <f>'J2-DSR'!E28</f>
        <v>2</v>
      </c>
      <c r="E26" t="str">
        <f>'J2-DSR'!B28</f>
        <v>K-75696</v>
      </c>
    </row>
    <row r="27" spans="2:22" x14ac:dyDescent="0.35">
      <c r="B27">
        <f>'J2-DSR'!C29</f>
        <v>479</v>
      </c>
      <c r="C27" t="str">
        <f>'J2-DSR'!D29</f>
        <v>mm</v>
      </c>
      <c r="D27">
        <f>'J2-DSR'!E29</f>
        <v>4</v>
      </c>
      <c r="E27" t="str">
        <f>'J2-DSR'!B29</f>
        <v>K-75696</v>
      </c>
    </row>
    <row r="28" spans="2:22" x14ac:dyDescent="0.35">
      <c r="B28">
        <f>'J2-01'!C21</f>
        <v>2090</v>
      </c>
      <c r="C28" t="str">
        <f>'J2-01'!D21</f>
        <v>mm</v>
      </c>
      <c r="D28">
        <f>'J2-01'!E21</f>
        <v>6</v>
      </c>
      <c r="E28" t="str">
        <f>'J2-01'!B21</f>
        <v>9K-86061</v>
      </c>
    </row>
    <row r="29" spans="2:22" x14ac:dyDescent="0.35">
      <c r="B29">
        <f>'J2-01'!C22</f>
        <v>2090</v>
      </c>
      <c r="C29" t="str">
        <f>'J2-01'!D22</f>
        <v>mm</v>
      </c>
      <c r="D29">
        <f>'J2-01'!E22</f>
        <v>2</v>
      </c>
      <c r="E29" t="str">
        <f>'J2-01'!B22</f>
        <v>9K-86063</v>
      </c>
    </row>
    <row r="30" spans="2:22" x14ac:dyDescent="0.35">
      <c r="B30">
        <f>'J2-01'!C23</f>
        <v>1509</v>
      </c>
      <c r="C30" t="str">
        <f>'J2-01'!D23</f>
        <v>mm</v>
      </c>
      <c r="D30">
        <f>'J2-01'!E23</f>
        <v>6</v>
      </c>
      <c r="E30" t="str">
        <f>'J2-01'!B23</f>
        <v>9K-86061</v>
      </c>
    </row>
    <row r="31" spans="2:22" x14ac:dyDescent="0.35">
      <c r="B31">
        <f>'J2-01'!C24</f>
        <v>1509</v>
      </c>
      <c r="C31" t="str">
        <f>'J2-01'!D24</f>
        <v>mm</v>
      </c>
      <c r="D31">
        <f>'J2-01'!E24</f>
        <v>2</v>
      </c>
      <c r="E31" t="str">
        <f>'J2-01'!B24</f>
        <v>9K-86063</v>
      </c>
    </row>
    <row r="32" spans="2:22" x14ac:dyDescent="0.35">
      <c r="B32">
        <f>'J2-01'!C25</f>
        <v>799</v>
      </c>
      <c r="C32" t="str">
        <f>'J2-01'!D25</f>
        <v>mm</v>
      </c>
      <c r="D32">
        <f>'J2-01'!E25</f>
        <v>6</v>
      </c>
      <c r="E32" t="str">
        <f>'J2-01'!B25</f>
        <v>9K-86061</v>
      </c>
    </row>
    <row r="33" spans="2:5" x14ac:dyDescent="0.35">
      <c r="B33">
        <f>'J2-01'!C26</f>
        <v>799</v>
      </c>
      <c r="C33" t="str">
        <f>'J2-01'!D26</f>
        <v>mm</v>
      </c>
      <c r="D33">
        <f>'J2-01'!E26</f>
        <v>2</v>
      </c>
      <c r="E33" t="str">
        <f>'J2-01'!B26</f>
        <v>9K-86063</v>
      </c>
    </row>
    <row r="34" spans="2:5" x14ac:dyDescent="0.35">
      <c r="B34">
        <f>'J2-01'!C27</f>
        <v>1615</v>
      </c>
      <c r="C34" t="str">
        <f>'J2-01'!D27</f>
        <v>mm</v>
      </c>
      <c r="D34">
        <f>'J2-01'!E27</f>
        <v>4</v>
      </c>
      <c r="E34" t="str">
        <f>'J2-01'!B27</f>
        <v>9K-93034</v>
      </c>
    </row>
    <row r="35" spans="2:5" x14ac:dyDescent="0.35">
      <c r="B35">
        <f>'J2-01'!C28</f>
        <v>1527</v>
      </c>
      <c r="C35" t="str">
        <f>'J2-01'!D28</f>
        <v>mm</v>
      </c>
      <c r="D35">
        <f>'J2-01'!E28</f>
        <v>4</v>
      </c>
      <c r="E35" t="str">
        <f>'J2-01'!B28</f>
        <v>K-75696</v>
      </c>
    </row>
    <row r="36" spans="2:5" x14ac:dyDescent="0.35">
      <c r="B36">
        <f>'J2-01'!C29</f>
        <v>790</v>
      </c>
      <c r="C36" t="str">
        <f>'J2-01'!D29</f>
        <v>mm</v>
      </c>
      <c r="D36">
        <f>'J2-01'!E29</f>
        <v>4</v>
      </c>
      <c r="E36" t="str">
        <f>'J2-01'!B29</f>
        <v>9K-93034</v>
      </c>
    </row>
    <row r="37" spans="2:5" x14ac:dyDescent="0.35">
      <c r="B37">
        <f>'J2-01'!C30</f>
        <v>738</v>
      </c>
      <c r="C37" t="str">
        <f>'J2-01'!D30</f>
        <v>mm</v>
      </c>
      <c r="D37">
        <f>'J2-01'!E30</f>
        <v>4</v>
      </c>
      <c r="E37" t="str">
        <f>'J2-01'!B30</f>
        <v>K-75696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5A00-E7D8-4447-9361-1F05F1217835}">
  <dimension ref="B3:M85"/>
  <sheetViews>
    <sheetView workbookViewId="0">
      <selection activeCell="S17" sqref="S17"/>
    </sheetView>
  </sheetViews>
  <sheetFormatPr defaultRowHeight="14.5" x14ac:dyDescent="0.35"/>
  <cols>
    <col min="2" max="2" width="41.453125" customWidth="1"/>
    <col min="11" max="11" width="53.1796875" customWidth="1"/>
    <col min="13" max="13" width="10.54296875" bestFit="1" customWidth="1"/>
  </cols>
  <sheetData>
    <row r="3" spans="2:13" x14ac:dyDescent="0.35">
      <c r="B3" t="str">
        <f>'P1-DSR'!B39</f>
        <v>ESS DL 4x3x3 2BB SSS DKS</v>
      </c>
      <c r="C3">
        <f>'P1-DSR'!C39</f>
        <v>0</v>
      </c>
      <c r="D3" t="str">
        <f>'P1-DSR'!D39</f>
        <v>Set</v>
      </c>
      <c r="E3">
        <f>'P1-DSR'!E39</f>
        <v>3</v>
      </c>
      <c r="K3" t="s">
        <v>47</v>
      </c>
      <c r="L3" t="s">
        <v>44</v>
      </c>
      <c r="M3" s="386">
        <f>SUMIF(B:B,K:K,C:C)</f>
        <v>12460</v>
      </c>
    </row>
    <row r="4" spans="2:13" x14ac:dyDescent="0.35">
      <c r="B4" t="str">
        <f>'P1-DSR'!B40</f>
        <v>MTS RL DL 8485 SSS DKS</v>
      </c>
      <c r="C4">
        <f>'P1-DSR'!C40</f>
        <v>0</v>
      </c>
      <c r="D4" t="str">
        <f>'P1-DSR'!D40</f>
        <v>Set</v>
      </c>
      <c r="E4">
        <f>'P1-DSR'!E40</f>
        <v>1</v>
      </c>
      <c r="K4" t="s">
        <v>141</v>
      </c>
      <c r="L4" t="s">
        <v>45</v>
      </c>
      <c r="M4" s="386">
        <f t="shared" ref="M4:M14" si="0">SUMIF(B:B,K:K,E:E)</f>
        <v>6</v>
      </c>
    </row>
    <row r="5" spans="2:13" x14ac:dyDescent="0.35">
      <c r="B5" t="str">
        <f>'P1-DSR'!B41</f>
        <v>PH DL446 32x600x400 SSS DKS</v>
      </c>
      <c r="C5">
        <f>'P1-DSR'!C41</f>
        <v>0</v>
      </c>
      <c r="D5" t="str">
        <f>'P1-DSR'!D41</f>
        <v>Set</v>
      </c>
      <c r="E5">
        <f>'P1-DSR'!E41</f>
        <v>2</v>
      </c>
      <c r="K5" t="s">
        <v>140</v>
      </c>
      <c r="L5" t="s">
        <v>45</v>
      </c>
      <c r="M5" s="386">
        <f t="shared" si="0"/>
        <v>96.844444444444434</v>
      </c>
    </row>
    <row r="6" spans="2:13" x14ac:dyDescent="0.35">
      <c r="B6" t="str">
        <f>'P1-DSR'!B42</f>
        <v>CYL DC DL60MM SN DKS</v>
      </c>
      <c r="C6">
        <f>'P1-DSR'!C42</f>
        <v>0</v>
      </c>
      <c r="D6" t="str">
        <f>'P1-DSR'!D42</f>
        <v>Set</v>
      </c>
      <c r="E6">
        <f>'P1-DSR'!E42</f>
        <v>1</v>
      </c>
      <c r="K6" t="s">
        <v>46</v>
      </c>
      <c r="L6" t="s">
        <v>45</v>
      </c>
      <c r="M6" s="386">
        <f t="shared" si="0"/>
        <v>96.844444444444434</v>
      </c>
    </row>
    <row r="7" spans="2:13" x14ac:dyDescent="0.35">
      <c r="B7" t="str">
        <f>'P1-DSR'!B43</f>
        <v>ESCN 855 SSS DKS</v>
      </c>
      <c r="C7">
        <f>'P1-DSR'!C43</f>
        <v>0</v>
      </c>
      <c r="D7" t="str">
        <f>'P1-DSR'!D43</f>
        <v>Set</v>
      </c>
      <c r="E7">
        <f>'P1-DSR'!E43</f>
        <v>1</v>
      </c>
      <c r="K7" t="s">
        <v>219</v>
      </c>
      <c r="L7" t="s">
        <v>45</v>
      </c>
      <c r="M7" s="386">
        <f t="shared" si="0"/>
        <v>2</v>
      </c>
    </row>
    <row r="8" spans="2:13" x14ac:dyDescent="0.35">
      <c r="B8" t="str">
        <f>'P1-DSR'!B44</f>
        <v>DS 886 SN DKS</v>
      </c>
      <c r="C8">
        <f>'P1-DSR'!C44</f>
        <v>0</v>
      </c>
      <c r="D8" t="str">
        <f>'P1-DSR'!D44</f>
        <v>Set</v>
      </c>
      <c r="E8">
        <f>'P1-DSR'!E44</f>
        <v>1</v>
      </c>
      <c r="K8" t="s">
        <v>194</v>
      </c>
      <c r="L8" t="s">
        <v>35</v>
      </c>
      <c r="M8" s="386">
        <f t="shared" si="0"/>
        <v>1</v>
      </c>
    </row>
    <row r="9" spans="2:13" x14ac:dyDescent="0.35">
      <c r="B9" t="str">
        <f>'P1-DSR'!B45</f>
        <v>FB 508 NA DKS</v>
      </c>
      <c r="C9">
        <f>'P1-DSR'!C45</f>
        <v>0</v>
      </c>
      <c r="D9" t="str">
        <f>'P1-DSR'!D45</f>
        <v>Set</v>
      </c>
      <c r="E9">
        <f>'P1-DSR'!E45</f>
        <v>1</v>
      </c>
      <c r="K9" t="s">
        <v>198</v>
      </c>
      <c r="L9" t="s">
        <v>35</v>
      </c>
      <c r="M9" s="386">
        <f t="shared" si="0"/>
        <v>1</v>
      </c>
    </row>
    <row r="10" spans="2:13" x14ac:dyDescent="0.35">
      <c r="B10" t="str">
        <f>'P1-DSR'!B46</f>
        <v>DP 003 SSS DKS</v>
      </c>
      <c r="C10">
        <f>'P1-DSR'!C46</f>
        <v>0</v>
      </c>
      <c r="D10" t="str">
        <f>'P1-DSR'!D46</f>
        <v>Set</v>
      </c>
      <c r="E10">
        <f>'P1-DSR'!E46</f>
        <v>1</v>
      </c>
      <c r="K10" t="s">
        <v>196</v>
      </c>
      <c r="L10" t="s">
        <v>35</v>
      </c>
      <c r="M10" s="386">
        <f t="shared" si="0"/>
        <v>1</v>
      </c>
    </row>
    <row r="11" spans="2:13" x14ac:dyDescent="0.35">
      <c r="B11">
        <f>'P1-DSR'!B47</f>
        <v>0</v>
      </c>
      <c r="C11">
        <f>'P1-DSR'!C47</f>
        <v>0</v>
      </c>
      <c r="D11">
        <f>'P1-DSR'!D47</f>
        <v>0</v>
      </c>
      <c r="E11">
        <f>'P1-DSR'!E47</f>
        <v>0</v>
      </c>
      <c r="K11" t="s">
        <v>195</v>
      </c>
      <c r="L11" t="s">
        <v>35</v>
      </c>
      <c r="M11" s="386">
        <f t="shared" si="0"/>
        <v>1</v>
      </c>
    </row>
    <row r="12" spans="2:13" x14ac:dyDescent="0.35">
      <c r="B12" t="str">
        <f>'P1-DSR'!B48</f>
        <v>Parts</v>
      </c>
      <c r="C12">
        <f>'P1-DSR'!C48</f>
        <v>0</v>
      </c>
      <c r="D12">
        <f>'P1-DSR'!D48</f>
        <v>0</v>
      </c>
      <c r="E12">
        <f>'P1-DSR'!E48</f>
        <v>0</v>
      </c>
      <c r="K12" t="s">
        <v>191</v>
      </c>
      <c r="L12" t="s">
        <v>35</v>
      </c>
      <c r="M12" s="386">
        <f t="shared" si="0"/>
        <v>3</v>
      </c>
    </row>
    <row r="13" spans="2:13" x14ac:dyDescent="0.35">
      <c r="B13" t="str">
        <f>'P1-DSR'!B49</f>
        <v>SEALER PAD</v>
      </c>
      <c r="C13">
        <f>'P1-DSR'!C49</f>
        <v>0</v>
      </c>
      <c r="D13" t="str">
        <f>'P1-DSR'!D49</f>
        <v>Pcs</v>
      </c>
      <c r="E13">
        <f>'P1-DSR'!E49</f>
        <v>4</v>
      </c>
      <c r="K13" t="s">
        <v>197</v>
      </c>
      <c r="L13" t="s">
        <v>35</v>
      </c>
      <c r="M13" s="386">
        <f t="shared" si="0"/>
        <v>1</v>
      </c>
    </row>
    <row r="14" spans="2:13" x14ac:dyDescent="0.35">
      <c r="B14" t="str">
        <f>'P1-DSR'!B50</f>
        <v>SCREW  8X3/4 P</v>
      </c>
      <c r="C14">
        <f>'P1-DSR'!C50</f>
        <v>0</v>
      </c>
      <c r="D14" t="str">
        <f>'P1-DSR'!D50</f>
        <v>Pcs</v>
      </c>
      <c r="E14">
        <f>'P1-DSR'!E50</f>
        <v>8</v>
      </c>
      <c r="K14" t="s">
        <v>61</v>
      </c>
      <c r="L14" t="s">
        <v>45</v>
      </c>
      <c r="M14" s="386">
        <f t="shared" si="0"/>
        <v>123.97777777777777</v>
      </c>
    </row>
    <row r="15" spans="2:13" x14ac:dyDescent="0.35">
      <c r="B15" t="str">
        <f>'P1-DSR'!B51</f>
        <v>SCREW  8X3</v>
      </c>
      <c r="C15">
        <f>'P1-DSR'!C51</f>
        <v>0</v>
      </c>
      <c r="D15" t="str">
        <f>'P1-DSR'!D51</f>
        <v>Pcs</v>
      </c>
      <c r="E15">
        <f>'P1-DSR'!E51</f>
        <v>27.133333333333333</v>
      </c>
      <c r="K15" t="s">
        <v>144</v>
      </c>
      <c r="L15" t="s">
        <v>44</v>
      </c>
      <c r="M15" s="386">
        <f>SUMIF(B:B,K:K,C:C)</f>
        <v>82000</v>
      </c>
    </row>
    <row r="16" spans="2:13" x14ac:dyDescent="0.35">
      <c r="B16" t="str">
        <f>'P1-DSR'!B52</f>
        <v>FISHER S6</v>
      </c>
      <c r="C16">
        <f>'P1-DSR'!C52</f>
        <v>0</v>
      </c>
      <c r="D16" t="str">
        <f>'P1-DSR'!D52</f>
        <v>Pcs</v>
      </c>
      <c r="E16">
        <f>'P1-DSR'!E52</f>
        <v>27.133333333333333</v>
      </c>
      <c r="K16" t="s">
        <v>220</v>
      </c>
      <c r="L16" t="s">
        <v>221</v>
      </c>
      <c r="M16" s="386">
        <f>SUMIF(B:B,K:K,E:E)</f>
        <v>2</v>
      </c>
    </row>
    <row r="17" spans="2:13" x14ac:dyDescent="0.35">
      <c r="B17" t="str">
        <f>'P1-DSR'!B53</f>
        <v>HOLE CAP</v>
      </c>
      <c r="C17">
        <f>'P1-DSR'!C53</f>
        <v>0</v>
      </c>
      <c r="D17" t="str">
        <f>'P1-DSR'!D53</f>
        <v>Pcs</v>
      </c>
      <c r="E17">
        <f>'P1-DSR'!E53</f>
        <v>27.133333333333333</v>
      </c>
      <c r="K17" t="s">
        <v>226</v>
      </c>
      <c r="L17" t="s">
        <v>44</v>
      </c>
      <c r="M17" s="386">
        <f>SUMIF(B:B,K:K,C:C)</f>
        <v>9620</v>
      </c>
    </row>
    <row r="18" spans="2:13" x14ac:dyDescent="0.35">
      <c r="B18" t="str">
        <f>'P1-DSR'!B54</f>
        <v>Foam Kusen - Dinding</v>
      </c>
      <c r="C18">
        <f>'P1-DSR'!C54</f>
        <v>15960</v>
      </c>
      <c r="D18" t="str">
        <f>'P1-DSR'!D54</f>
        <v>mm</v>
      </c>
      <c r="E18" t="str">
        <f>'P1-DSR'!E54</f>
        <v>-</v>
      </c>
      <c r="K18" t="s">
        <v>225</v>
      </c>
      <c r="L18" t="s">
        <v>44</v>
      </c>
      <c r="M18" s="386">
        <f>SUMIF(B:B,K:K,C:C)</f>
        <v>9620</v>
      </c>
    </row>
    <row r="19" spans="2:13" x14ac:dyDescent="0.35">
      <c r="B19" t="str">
        <f>'P1-DSR'!B55</f>
        <v>SCREW 4X12 JF</v>
      </c>
      <c r="C19">
        <f>'P1-DSR'!C55</f>
        <v>0</v>
      </c>
      <c r="D19" t="str">
        <f>'P1-DSR'!D55</f>
        <v>Pcs</v>
      </c>
      <c r="E19">
        <f>'P1-DSR'!E55</f>
        <v>24</v>
      </c>
      <c r="K19" t="s">
        <v>174</v>
      </c>
      <c r="L19" t="s">
        <v>45</v>
      </c>
      <c r="M19" s="386">
        <f t="shared" ref="M19:M28" si="1">SUMIF(B:B,K:K,E:E)</f>
        <v>27.133333333333333</v>
      </c>
    </row>
    <row r="20" spans="2:13" x14ac:dyDescent="0.35">
      <c r="B20" t="str">
        <f>'P1-DSR'!B56</f>
        <v>SCREW 4X12 JP</v>
      </c>
      <c r="C20">
        <f>'P1-DSR'!C56</f>
        <v>0</v>
      </c>
      <c r="D20" t="str">
        <f>'P1-DSR'!D56</f>
        <v>Pcs</v>
      </c>
      <c r="E20">
        <f>'P1-DSR'!E56</f>
        <v>12</v>
      </c>
      <c r="K20" t="s">
        <v>192</v>
      </c>
      <c r="L20" t="s">
        <v>35</v>
      </c>
      <c r="M20" s="386">
        <f t="shared" si="1"/>
        <v>1</v>
      </c>
    </row>
    <row r="21" spans="2:13" x14ac:dyDescent="0.35">
      <c r="B21">
        <f>'P1-DSR'!B57</f>
        <v>0</v>
      </c>
      <c r="C21">
        <f>'P1-DSR'!C57</f>
        <v>0</v>
      </c>
      <c r="D21">
        <f>'P1-DSR'!D57</f>
        <v>0</v>
      </c>
      <c r="E21">
        <f>'P1-DSR'!E57</f>
        <v>0</v>
      </c>
      <c r="K21" t="s">
        <v>193</v>
      </c>
      <c r="L21" t="s">
        <v>35</v>
      </c>
      <c r="M21" s="386">
        <f t="shared" si="1"/>
        <v>2</v>
      </c>
    </row>
    <row r="22" spans="2:13" x14ac:dyDescent="0.35">
      <c r="B22" t="str">
        <f>'P1-DSR'!B58</f>
        <v>Gasket</v>
      </c>
      <c r="C22">
        <f>'P1-DSR'!C58</f>
        <v>0</v>
      </c>
      <c r="D22">
        <f>'P1-DSR'!D58</f>
        <v>0</v>
      </c>
      <c r="E22">
        <f>'P1-DSR'!E58</f>
        <v>0</v>
      </c>
      <c r="K22" t="s">
        <v>171</v>
      </c>
      <c r="L22" t="s">
        <v>45</v>
      </c>
      <c r="M22" s="386">
        <f t="shared" si="1"/>
        <v>27.133333333333333</v>
      </c>
    </row>
    <row r="23" spans="2:13" x14ac:dyDescent="0.35">
      <c r="B23" t="str">
        <f>'P1-DSR'!B59</f>
        <v>2K-22464</v>
      </c>
      <c r="C23">
        <f>'P1-DSR'!C59</f>
        <v>12460</v>
      </c>
      <c r="D23" t="str">
        <f>'P1-DSR'!D59</f>
        <v>mm</v>
      </c>
      <c r="E23" t="str">
        <f>'P1-DSR'!E59</f>
        <v>-</v>
      </c>
      <c r="K23" t="s">
        <v>67</v>
      </c>
      <c r="L23" t="s">
        <v>45</v>
      </c>
      <c r="M23" s="386">
        <f t="shared" si="1"/>
        <v>96.844444444444434</v>
      </c>
    </row>
    <row r="24" spans="2:13" x14ac:dyDescent="0.35">
      <c r="B24">
        <f>'P1-DSR'!B60</f>
        <v>0</v>
      </c>
      <c r="C24">
        <f>'P1-DSR'!C60</f>
        <v>0</v>
      </c>
      <c r="D24">
        <f>'P1-DSR'!D60</f>
        <v>0</v>
      </c>
      <c r="E24">
        <f>'P1-DSR'!E60</f>
        <v>0</v>
      </c>
      <c r="K24" t="s">
        <v>169</v>
      </c>
      <c r="L24" t="s">
        <v>45</v>
      </c>
      <c r="M24" s="386">
        <f t="shared" si="1"/>
        <v>8</v>
      </c>
    </row>
    <row r="25" spans="2:13" x14ac:dyDescent="0.35">
      <c r="B25" t="str">
        <f>'P1-DSR'!B61</f>
        <v>Sealant</v>
      </c>
      <c r="C25">
        <f>'P1-DSR'!C61</f>
        <v>0</v>
      </c>
      <c r="D25">
        <f>'P1-DSR'!D61</f>
        <v>0</v>
      </c>
      <c r="E25">
        <f>'P1-DSR'!E61</f>
        <v>0</v>
      </c>
      <c r="K25" t="s">
        <v>176</v>
      </c>
      <c r="L25" t="s">
        <v>45</v>
      </c>
      <c r="M25" s="386">
        <f t="shared" si="1"/>
        <v>24</v>
      </c>
    </row>
    <row r="26" spans="2:13" x14ac:dyDescent="0.35">
      <c r="B26" t="str">
        <f>'P1-DSR'!B62</f>
        <v>Sealant Kusen - Dinding</v>
      </c>
      <c r="C26">
        <f>'P1-DSR'!C62</f>
        <v>15960</v>
      </c>
      <c r="D26" t="str">
        <f>'P1-DSR'!D62</f>
        <v>mm</v>
      </c>
      <c r="E26" t="str">
        <f>'P1-DSR'!E62</f>
        <v>-</v>
      </c>
      <c r="K26" t="s">
        <v>178</v>
      </c>
      <c r="L26" t="s">
        <v>45</v>
      </c>
      <c r="M26" s="386">
        <f t="shared" si="1"/>
        <v>12</v>
      </c>
    </row>
    <row r="27" spans="2:13" x14ac:dyDescent="0.35">
      <c r="B27" t="str">
        <f>'P1-DSR'!B63</f>
        <v>Sealant Kusen - Kaca</v>
      </c>
      <c r="C27">
        <f>'P1-DSR'!C63</f>
        <v>30940</v>
      </c>
      <c r="D27" t="str">
        <f>'P1-DSR'!D63</f>
        <v>mm</v>
      </c>
      <c r="E27" t="str">
        <f>'P1-DSR'!E63</f>
        <v>-</v>
      </c>
      <c r="K27" t="s">
        <v>62</v>
      </c>
      <c r="L27" t="s">
        <v>45</v>
      </c>
      <c r="M27" s="386">
        <f t="shared" si="1"/>
        <v>16</v>
      </c>
    </row>
    <row r="28" spans="2:13" x14ac:dyDescent="0.35">
      <c r="B28" t="str">
        <f>'J1-DSR'!B34</f>
        <v>SEALER PAD</v>
      </c>
      <c r="C28">
        <f>'J1-DSR'!C34</f>
        <v>0</v>
      </c>
      <c r="D28" t="str">
        <f>'J1-DSR'!D34</f>
        <v>Pcs</v>
      </c>
      <c r="E28">
        <f>'J1-DSR'!E34</f>
        <v>4</v>
      </c>
      <c r="K28" t="s">
        <v>59</v>
      </c>
      <c r="L28" t="s">
        <v>45</v>
      </c>
      <c r="M28" s="386">
        <f t="shared" si="1"/>
        <v>60</v>
      </c>
    </row>
    <row r="29" spans="2:13" x14ac:dyDescent="0.35">
      <c r="B29" t="str">
        <f>'J1-DSR'!B35</f>
        <v>SEALER PAD</v>
      </c>
      <c r="C29">
        <f>'J1-DSR'!C35</f>
        <v>0</v>
      </c>
      <c r="D29" t="str">
        <f>'J1-DSR'!D35</f>
        <v>Pcs</v>
      </c>
      <c r="E29">
        <f>'J1-DSR'!E35</f>
        <v>2</v>
      </c>
      <c r="K29" t="s">
        <v>148</v>
      </c>
      <c r="L29" t="s">
        <v>44</v>
      </c>
      <c r="M29" s="386">
        <f>SUMIF(B:B,K:K,C:C)</f>
        <v>82000</v>
      </c>
    </row>
    <row r="30" spans="2:13" x14ac:dyDescent="0.35">
      <c r="B30" t="str">
        <f>'J1-DSR'!B36</f>
        <v>9K-30171</v>
      </c>
      <c r="C30">
        <f>'J1-DSR'!C36</f>
        <v>0</v>
      </c>
      <c r="D30" t="str">
        <f>'J1-DSR'!D36</f>
        <v>Pcs</v>
      </c>
      <c r="E30">
        <f>'J1-DSR'!E36</f>
        <v>23.866666666666667</v>
      </c>
      <c r="K30" t="s">
        <v>150</v>
      </c>
      <c r="L30" t="s">
        <v>44</v>
      </c>
      <c r="M30" s="386">
        <f>SUMIF(B:B,K:K,C:C)</f>
        <v>145680</v>
      </c>
    </row>
    <row r="31" spans="2:13" x14ac:dyDescent="0.35">
      <c r="B31" t="str">
        <f>'J1-DSR'!B37</f>
        <v>SCREW  8X3 JF</v>
      </c>
      <c r="C31">
        <f>'J1-DSR'!C37</f>
        <v>0</v>
      </c>
      <c r="D31" t="str">
        <f>'J1-DSR'!D37</f>
        <v>Pcs</v>
      </c>
      <c r="E31">
        <f>'J1-DSR'!E37</f>
        <v>23.866666666666667</v>
      </c>
      <c r="K31" t="s">
        <v>224</v>
      </c>
      <c r="L31" t="s">
        <v>45</v>
      </c>
      <c r="M31" s="386">
        <f>SUMIF(B:B,K:K,E:E)</f>
        <v>40</v>
      </c>
    </row>
    <row r="32" spans="2:13" x14ac:dyDescent="0.35">
      <c r="B32" t="str">
        <f>'J1-DSR'!B38</f>
        <v>SCREW 8 X 3/4 JP</v>
      </c>
      <c r="C32">
        <f>'J1-DSR'!C38</f>
        <v>0</v>
      </c>
      <c r="D32" t="str">
        <f>'J1-DSR'!D38</f>
        <v>Pcs</v>
      </c>
      <c r="E32">
        <f>'J1-DSR'!E38</f>
        <v>6</v>
      </c>
    </row>
    <row r="33" spans="2:5" x14ac:dyDescent="0.35">
      <c r="B33" t="str">
        <f>'J1-DSR'!B39</f>
        <v>FISHER S6</v>
      </c>
      <c r="C33">
        <f>'J1-DSR'!C39</f>
        <v>0</v>
      </c>
      <c r="D33" t="str">
        <f>'J1-DSR'!D39</f>
        <v>Pcs</v>
      </c>
      <c r="E33">
        <f>'J1-DSR'!E39</f>
        <v>23.866666666666667</v>
      </c>
    </row>
    <row r="34" spans="2:5" x14ac:dyDescent="0.35">
      <c r="B34" t="str">
        <f>'J1-DSR'!B40</f>
        <v>SCREW 6 X 1/2 JP</v>
      </c>
      <c r="C34">
        <f>'J1-DSR'!C40</f>
        <v>0</v>
      </c>
      <c r="D34" t="str">
        <f>'J1-DSR'!D40</f>
        <v>Pcs</v>
      </c>
      <c r="E34">
        <f>'J1-DSR'!E40</f>
        <v>0</v>
      </c>
    </row>
    <row r="35" spans="2:5" x14ac:dyDescent="0.35">
      <c r="B35" t="str">
        <f>'J1-DSR'!B41</f>
        <v>9K-11074</v>
      </c>
      <c r="C35">
        <f>'J1-DSR'!C41</f>
        <v>0</v>
      </c>
      <c r="D35" t="str">
        <f>'J1-DSR'!D41</f>
        <v>Pcs</v>
      </c>
      <c r="E35">
        <f>'J1-DSR'!E41</f>
        <v>23.866666666666667</v>
      </c>
    </row>
    <row r="36" spans="2:5" x14ac:dyDescent="0.35">
      <c r="B36" t="str">
        <f>'J1-DSR'!B42</f>
        <v>9K-11072</v>
      </c>
      <c r="C36">
        <f>'J1-DSR'!C42</f>
        <v>0</v>
      </c>
      <c r="D36" t="str">
        <f>'J1-DSR'!D42</f>
        <v>Pcs</v>
      </c>
      <c r="E36">
        <f>'J1-DSR'!E42</f>
        <v>1</v>
      </c>
    </row>
    <row r="37" spans="2:5" x14ac:dyDescent="0.35">
      <c r="B37" t="str">
        <f>'J1-DSR'!B43</f>
        <v>9K-20602</v>
      </c>
      <c r="C37">
        <f>'J1-DSR'!C43</f>
        <v>0</v>
      </c>
      <c r="D37" t="str">
        <f>'J1-DSR'!D43</f>
        <v>Pcs</v>
      </c>
      <c r="E37">
        <f>'J1-DSR'!E43</f>
        <v>0</v>
      </c>
    </row>
    <row r="38" spans="2:5" x14ac:dyDescent="0.35">
      <c r="B38" t="str">
        <f>'J1-DSR'!B44</f>
        <v>2K-30630</v>
      </c>
      <c r="C38">
        <f>'J1-DSR'!C44</f>
        <v>0</v>
      </c>
      <c r="D38" t="str">
        <f>'J1-DSR'!D44</f>
        <v>Set</v>
      </c>
      <c r="E38">
        <f>'J1-DSR'!E44</f>
        <v>0</v>
      </c>
    </row>
    <row r="39" spans="2:5" x14ac:dyDescent="0.35">
      <c r="B39" t="str">
        <f>'J1-DSR'!B45</f>
        <v>Foam Kusen - Dinding</v>
      </c>
      <c r="C39">
        <f>'J1-DSR'!C45</f>
        <v>16200</v>
      </c>
      <c r="D39" t="str">
        <f>'J1-DSR'!D45</f>
        <v>mm</v>
      </c>
      <c r="E39" t="str">
        <f>'J1-DSR'!E45</f>
        <v>-</v>
      </c>
    </row>
    <row r="40" spans="2:5" x14ac:dyDescent="0.35">
      <c r="B40">
        <f>'J1-DSR'!B46</f>
        <v>0</v>
      </c>
      <c r="C40">
        <f>'J1-DSR'!C46</f>
        <v>0</v>
      </c>
      <c r="D40">
        <f>'J1-DSR'!D46</f>
        <v>0</v>
      </c>
      <c r="E40">
        <f>'J1-DSR'!E46</f>
        <v>0</v>
      </c>
    </row>
    <row r="41" spans="2:5" x14ac:dyDescent="0.35">
      <c r="B41" t="str">
        <f>'J1-DSR'!B47</f>
        <v>Gasket</v>
      </c>
      <c r="C41">
        <f>'J1-DSR'!C47</f>
        <v>0</v>
      </c>
      <c r="D41">
        <f>'J1-DSR'!D47</f>
        <v>0</v>
      </c>
      <c r="E41">
        <f>'J1-DSR'!E47</f>
        <v>0</v>
      </c>
    </row>
    <row r="42" spans="2:5" x14ac:dyDescent="0.35">
      <c r="B42">
        <f>'J1-DSR'!B48</f>
        <v>0</v>
      </c>
      <c r="C42">
        <f>'J1-DSR'!C48</f>
        <v>0</v>
      </c>
      <c r="D42">
        <f>'J1-DSR'!D48</f>
        <v>0</v>
      </c>
      <c r="E42">
        <f>'J1-DSR'!E48</f>
        <v>0</v>
      </c>
    </row>
    <row r="43" spans="2:5" x14ac:dyDescent="0.35">
      <c r="B43" t="str">
        <f>'J1-DSR'!B49</f>
        <v>Sealant</v>
      </c>
      <c r="C43">
        <f>'J1-DSR'!C49</f>
        <v>0</v>
      </c>
      <c r="D43">
        <f>'J1-DSR'!D49</f>
        <v>0</v>
      </c>
      <c r="E43">
        <f>'J1-DSR'!E49</f>
        <v>0</v>
      </c>
    </row>
    <row r="44" spans="2:5" x14ac:dyDescent="0.35">
      <c r="B44" t="str">
        <f>'J1-DSR'!B50</f>
        <v>Sealant Kusen - Dinding</v>
      </c>
      <c r="C44">
        <f>'J1-DSR'!C50</f>
        <v>16200</v>
      </c>
      <c r="D44" t="str">
        <f>'J1-DSR'!D50</f>
        <v>mm</v>
      </c>
      <c r="E44" t="str">
        <f>'J1-DSR'!E50</f>
        <v>-</v>
      </c>
    </row>
    <row r="45" spans="2:5" x14ac:dyDescent="0.35">
      <c r="B45" t="str">
        <f>'J1-DSR'!B51</f>
        <v>Sealant Kusen - Kaca</v>
      </c>
      <c r="C45">
        <f>'J1-DSR'!C51</f>
        <v>23730</v>
      </c>
      <c r="D45" t="str">
        <f>'J1-DSR'!D51</f>
        <v>mm</v>
      </c>
      <c r="E45" t="str">
        <f>'J1-DSR'!E51</f>
        <v>-</v>
      </c>
    </row>
    <row r="46" spans="2:5" x14ac:dyDescent="0.35">
      <c r="B46" t="str">
        <f>'J2-DSR'!B34</f>
        <v>SEALER PAD</v>
      </c>
      <c r="C46">
        <f>'J2-DSR'!C34</f>
        <v>0</v>
      </c>
      <c r="D46" t="str">
        <f>'J2-DSR'!D34</f>
        <v>Pcs</v>
      </c>
      <c r="E46">
        <f>'J2-DSR'!E34</f>
        <v>4</v>
      </c>
    </row>
    <row r="47" spans="2:5" x14ac:dyDescent="0.35">
      <c r="B47" t="str">
        <f>'J2-DSR'!B35</f>
        <v>SEALER PAD</v>
      </c>
      <c r="C47">
        <f>'J2-DSR'!C35</f>
        <v>0</v>
      </c>
      <c r="D47" t="str">
        <f>'J2-DSR'!D35</f>
        <v>Pcs</v>
      </c>
      <c r="E47">
        <f>'J2-DSR'!E35</f>
        <v>2</v>
      </c>
    </row>
    <row r="48" spans="2:5" x14ac:dyDescent="0.35">
      <c r="B48" t="str">
        <f>'J2-DSR'!B36</f>
        <v>9K-30171</v>
      </c>
      <c r="C48">
        <f>'J2-DSR'!C36</f>
        <v>0</v>
      </c>
      <c r="D48" t="str">
        <f>'J2-DSR'!D36</f>
        <v>Pcs</v>
      </c>
      <c r="E48">
        <f>'J2-DSR'!E36</f>
        <v>21.2</v>
      </c>
    </row>
    <row r="49" spans="2:5" x14ac:dyDescent="0.35">
      <c r="B49" t="str">
        <f>'J2-DSR'!B37</f>
        <v>SCREW  8X3 JF</v>
      </c>
      <c r="C49">
        <f>'J2-DSR'!C37</f>
        <v>0</v>
      </c>
      <c r="D49" t="str">
        <f>'J2-DSR'!D37</f>
        <v>Pcs</v>
      </c>
      <c r="E49">
        <f>'J2-DSR'!E37</f>
        <v>21.2</v>
      </c>
    </row>
    <row r="50" spans="2:5" x14ac:dyDescent="0.35">
      <c r="B50" t="str">
        <f>'J2-DSR'!B38</f>
        <v>SCREW 8 X 3/4 JP</v>
      </c>
      <c r="C50">
        <f>'J2-DSR'!C38</f>
        <v>0</v>
      </c>
      <c r="D50" t="str">
        <f>'J2-DSR'!D38</f>
        <v>Pcs</v>
      </c>
      <c r="E50">
        <f>'J2-DSR'!E38</f>
        <v>6</v>
      </c>
    </row>
    <row r="51" spans="2:5" x14ac:dyDescent="0.35">
      <c r="B51" t="str">
        <f>'J2-DSR'!B39</f>
        <v>FISHER S6</v>
      </c>
      <c r="C51">
        <f>'J2-DSR'!C39</f>
        <v>0</v>
      </c>
      <c r="D51" t="str">
        <f>'J2-DSR'!D39</f>
        <v>Pcs</v>
      </c>
      <c r="E51">
        <f>'J2-DSR'!E39</f>
        <v>21.2</v>
      </c>
    </row>
    <row r="52" spans="2:5" x14ac:dyDescent="0.35">
      <c r="B52" t="str">
        <f>'J2-DSR'!B40</f>
        <v>SCREW 6 X 1/2 JP</v>
      </c>
      <c r="C52">
        <f>'J2-DSR'!C40</f>
        <v>0</v>
      </c>
      <c r="D52" t="str">
        <f>'J2-DSR'!D40</f>
        <v>Pcs</v>
      </c>
      <c r="E52">
        <f>'J2-DSR'!E40</f>
        <v>0</v>
      </c>
    </row>
    <row r="53" spans="2:5" x14ac:dyDescent="0.35">
      <c r="B53" t="str">
        <f>'J2-DSR'!B41</f>
        <v>9K-11074</v>
      </c>
      <c r="C53">
        <f>'J2-DSR'!C41</f>
        <v>0</v>
      </c>
      <c r="D53" t="str">
        <f>'J2-DSR'!D41</f>
        <v>Pcs</v>
      </c>
      <c r="E53">
        <f>'J2-DSR'!E41</f>
        <v>21.2</v>
      </c>
    </row>
    <row r="54" spans="2:5" x14ac:dyDescent="0.35">
      <c r="B54" t="str">
        <f>'J2-DSR'!B42</f>
        <v>9K-11072</v>
      </c>
      <c r="C54">
        <f>'J2-DSR'!C42</f>
        <v>0</v>
      </c>
      <c r="D54" t="str">
        <f>'J2-DSR'!D42</f>
        <v>Pcs</v>
      </c>
      <c r="E54">
        <f>'J2-DSR'!E42</f>
        <v>1</v>
      </c>
    </row>
    <row r="55" spans="2:5" x14ac:dyDescent="0.35">
      <c r="B55" t="str">
        <f>'J2-DSR'!B43</f>
        <v>9K-20602</v>
      </c>
      <c r="C55">
        <f>'J2-DSR'!C43</f>
        <v>0</v>
      </c>
      <c r="D55" t="str">
        <f>'J2-DSR'!D43</f>
        <v>Pcs</v>
      </c>
      <c r="E55">
        <f>'J2-DSR'!E43</f>
        <v>0</v>
      </c>
    </row>
    <row r="56" spans="2:5" x14ac:dyDescent="0.35">
      <c r="B56" t="str">
        <f>'J2-DSR'!B44</f>
        <v>2K-30630</v>
      </c>
      <c r="C56">
        <f>'J2-DSR'!C44</f>
        <v>0</v>
      </c>
      <c r="D56" t="str">
        <f>'J2-DSR'!D44</f>
        <v>Set</v>
      </c>
      <c r="E56">
        <f>'J2-DSR'!E44</f>
        <v>0</v>
      </c>
    </row>
    <row r="57" spans="2:5" x14ac:dyDescent="0.35">
      <c r="B57" t="str">
        <f>'J2-DSR'!B45</f>
        <v>Foam Kusen - Dinding</v>
      </c>
      <c r="C57">
        <f>'J2-DSR'!C45</f>
        <v>13800</v>
      </c>
      <c r="D57" t="str">
        <f>'J2-DSR'!D45</f>
        <v>mm</v>
      </c>
      <c r="E57" t="str">
        <f>'J2-DSR'!E45</f>
        <v>-</v>
      </c>
    </row>
    <row r="58" spans="2:5" x14ac:dyDescent="0.35">
      <c r="B58">
        <f>'J2-DSR'!B46</f>
        <v>0</v>
      </c>
      <c r="C58">
        <f>'J2-DSR'!C46</f>
        <v>0</v>
      </c>
      <c r="D58">
        <f>'J2-DSR'!D46</f>
        <v>0</v>
      </c>
      <c r="E58">
        <f>'J2-DSR'!E46</f>
        <v>0</v>
      </c>
    </row>
    <row r="59" spans="2:5" x14ac:dyDescent="0.35">
      <c r="B59" t="str">
        <f>'J2-DSR'!B47</f>
        <v>Gasket</v>
      </c>
      <c r="C59">
        <f>'J2-DSR'!C47</f>
        <v>0</v>
      </c>
      <c r="D59">
        <f>'J2-DSR'!D47</f>
        <v>0</v>
      </c>
      <c r="E59">
        <f>'J2-DSR'!E47</f>
        <v>0</v>
      </c>
    </row>
    <row r="60" spans="2:5" x14ac:dyDescent="0.35">
      <c r="B60">
        <f>'J2-DSR'!B48</f>
        <v>0</v>
      </c>
      <c r="C60">
        <f>'J2-DSR'!C48</f>
        <v>0</v>
      </c>
      <c r="D60">
        <f>'J2-DSR'!D48</f>
        <v>0</v>
      </c>
      <c r="E60">
        <f>'J2-DSR'!E48</f>
        <v>0</v>
      </c>
    </row>
    <row r="61" spans="2:5" x14ac:dyDescent="0.35">
      <c r="B61" t="str">
        <f>'J2-DSR'!B49</f>
        <v>Sealant</v>
      </c>
      <c r="C61">
        <f>'J2-DSR'!C49</f>
        <v>0</v>
      </c>
      <c r="D61">
        <f>'J2-DSR'!D49</f>
        <v>0</v>
      </c>
      <c r="E61">
        <f>'J2-DSR'!E49</f>
        <v>0</v>
      </c>
    </row>
    <row r="62" spans="2:5" x14ac:dyDescent="0.35">
      <c r="B62" t="str">
        <f>'J2-DSR'!B50</f>
        <v>Sealant Kusen - Dinding</v>
      </c>
      <c r="C62">
        <f>'J2-DSR'!C50</f>
        <v>13800</v>
      </c>
      <c r="D62" t="str">
        <f>'J2-DSR'!D50</f>
        <v>mm</v>
      </c>
      <c r="E62" t="str">
        <f>'J2-DSR'!E50</f>
        <v>-</v>
      </c>
    </row>
    <row r="63" spans="2:5" x14ac:dyDescent="0.35">
      <c r="B63" t="str">
        <f>'J2-DSR'!B51</f>
        <v>Sealant Kusen - Kaca</v>
      </c>
      <c r="C63">
        <f>'J2-DSR'!C51</f>
        <v>18930</v>
      </c>
      <c r="D63" t="str">
        <f>'J2-DSR'!D51</f>
        <v>mm</v>
      </c>
      <c r="E63" t="str">
        <f>'J2-DSR'!E51</f>
        <v>-</v>
      </c>
    </row>
    <row r="64" spans="2:5" x14ac:dyDescent="0.35">
      <c r="B64" t="str">
        <f>'J2-01'!B33</f>
        <v>CH 428 R/H BK DKS</v>
      </c>
      <c r="C64">
        <f>'J2-01'!C33</f>
        <v>0</v>
      </c>
      <c r="D64" t="str">
        <f>'J2-01'!D33</f>
        <v>Pcs</v>
      </c>
      <c r="E64">
        <f>'J2-01'!E33</f>
        <v>2</v>
      </c>
    </row>
    <row r="65" spans="2:5" x14ac:dyDescent="0.35">
      <c r="B65" t="str">
        <f>'J2-01'!B34</f>
        <v>FS S/S 24" DKS</v>
      </c>
      <c r="C65">
        <f>'J2-01'!C34</f>
        <v>0</v>
      </c>
      <c r="D65" t="str">
        <f>'J2-01'!D34</f>
        <v>Psg</v>
      </c>
      <c r="E65">
        <f>'J2-01'!E34</f>
        <v>2</v>
      </c>
    </row>
    <row r="66" spans="2:5" x14ac:dyDescent="0.35">
      <c r="B66">
        <f>'J2-01'!B35</f>
        <v>0</v>
      </c>
      <c r="C66">
        <f>'J2-01'!C35</f>
        <v>0</v>
      </c>
      <c r="D66">
        <f>'J2-01'!D35</f>
        <v>0</v>
      </c>
      <c r="E66">
        <f>'J2-01'!E35</f>
        <v>0</v>
      </c>
    </row>
    <row r="67" spans="2:5" x14ac:dyDescent="0.35">
      <c r="B67" t="str">
        <f>'J2-01'!B36</f>
        <v>Parts</v>
      </c>
      <c r="C67">
        <f>'J2-01'!C36</f>
        <v>0</v>
      </c>
      <c r="D67">
        <f>'J2-01'!D36</f>
        <v>0</v>
      </c>
      <c r="E67">
        <f>'J2-01'!E36</f>
        <v>0</v>
      </c>
    </row>
    <row r="68" spans="2:5" x14ac:dyDescent="0.35">
      <c r="B68" t="str">
        <f>'J2-01'!B37</f>
        <v>SEALER PAD</v>
      </c>
      <c r="C68">
        <f>'J2-01'!C37</f>
        <v>0</v>
      </c>
      <c r="D68" t="str">
        <f>'J2-01'!D37</f>
        <v>Pcs</v>
      </c>
      <c r="E68">
        <f>'J2-01'!E37</f>
        <v>16</v>
      </c>
    </row>
    <row r="69" spans="2:5" x14ac:dyDescent="0.35">
      <c r="B69" t="str">
        <f>'J2-01'!B38</f>
        <v>SEALER PAD</v>
      </c>
      <c r="C69">
        <f>'J2-01'!C38</f>
        <v>0</v>
      </c>
      <c r="D69" t="str">
        <f>'J2-01'!D38</f>
        <v>Pcs</v>
      </c>
      <c r="E69">
        <f>'J2-01'!E38</f>
        <v>8</v>
      </c>
    </row>
    <row r="70" spans="2:5" x14ac:dyDescent="0.35">
      <c r="B70" t="str">
        <f>'J2-01'!B39</f>
        <v>9K-30171</v>
      </c>
      <c r="C70">
        <f>'J2-01'!C39</f>
        <v>0</v>
      </c>
      <c r="D70" t="str">
        <f>'J2-01'!D39</f>
        <v>Pcs</v>
      </c>
      <c r="E70">
        <f>'J2-01'!E39</f>
        <v>51.777777777777771</v>
      </c>
    </row>
    <row r="71" spans="2:5" x14ac:dyDescent="0.35">
      <c r="B71" t="str">
        <f>'J2-01'!B40</f>
        <v>SCREW  8X3 JF</v>
      </c>
      <c r="C71">
        <f>'J2-01'!C40</f>
        <v>0</v>
      </c>
      <c r="D71" t="str">
        <f>'J2-01'!D40</f>
        <v>Pcs</v>
      </c>
      <c r="E71">
        <f>'J2-01'!E40</f>
        <v>51.777777777777771</v>
      </c>
    </row>
    <row r="72" spans="2:5" x14ac:dyDescent="0.35">
      <c r="B72" t="str">
        <f>'J2-01'!B41</f>
        <v>FISHER S6</v>
      </c>
      <c r="C72">
        <f>'J2-01'!C41</f>
        <v>0</v>
      </c>
      <c r="D72" t="str">
        <f>'J2-01'!D41</f>
        <v>Pcs</v>
      </c>
      <c r="E72">
        <f>'J2-01'!E41</f>
        <v>51.777777777777771</v>
      </c>
    </row>
    <row r="73" spans="2:5" x14ac:dyDescent="0.35">
      <c r="B73" t="str">
        <f>'J2-01'!B42</f>
        <v>SCREW 6 X 1/2 JP</v>
      </c>
      <c r="C73">
        <f>'J2-01'!C42</f>
        <v>0</v>
      </c>
      <c r="D73" t="str">
        <f>'J2-01'!D42</f>
        <v>Pcs</v>
      </c>
      <c r="E73">
        <f>'J2-01'!E42</f>
        <v>16</v>
      </c>
    </row>
    <row r="74" spans="2:5" x14ac:dyDescent="0.35">
      <c r="B74" t="str">
        <f>'J2-01'!B43</f>
        <v>SCREW 8 X 3/4 JP</v>
      </c>
      <c r="C74">
        <f>'J2-01'!C43</f>
        <v>0</v>
      </c>
      <c r="D74" t="str">
        <f>'J2-01'!D43</f>
        <v>Pcs</v>
      </c>
      <c r="E74">
        <f>'J2-01'!E43</f>
        <v>48</v>
      </c>
    </row>
    <row r="75" spans="2:5" x14ac:dyDescent="0.35">
      <c r="B75" t="str">
        <f>'J2-01'!B44</f>
        <v>9K-11074</v>
      </c>
      <c r="C75">
        <f>'J2-01'!C44</f>
        <v>0</v>
      </c>
      <c r="D75" t="str">
        <f>'J2-01'!D44</f>
        <v>Pcs</v>
      </c>
      <c r="E75">
        <f>'J2-01'!E44</f>
        <v>51.777777777777771</v>
      </c>
    </row>
    <row r="76" spans="2:5" x14ac:dyDescent="0.35">
      <c r="B76" t="str">
        <f>'J2-01'!B45</f>
        <v>9K-11072</v>
      </c>
      <c r="C76">
        <f>'J2-01'!C45</f>
        <v>0</v>
      </c>
      <c r="D76" t="str">
        <f>'J2-01'!D45</f>
        <v>Pcs</v>
      </c>
      <c r="E76">
        <f>'J2-01'!E45</f>
        <v>4</v>
      </c>
    </row>
    <row r="77" spans="2:5" x14ac:dyDescent="0.35">
      <c r="B77" t="str">
        <f>'J2-01'!B46</f>
        <v>Foam Kusen - Dinding</v>
      </c>
      <c r="C77">
        <f>'J2-01'!C46</f>
        <v>36040</v>
      </c>
      <c r="D77" t="str">
        <f>'J2-01'!D46</f>
        <v>mm</v>
      </c>
      <c r="E77" t="str">
        <f>'J2-01'!E46</f>
        <v>-</v>
      </c>
    </row>
    <row r="78" spans="2:5" x14ac:dyDescent="0.35">
      <c r="B78">
        <f>'J2-01'!B47</f>
        <v>0</v>
      </c>
      <c r="C78">
        <f>'J2-01'!C47</f>
        <v>0</v>
      </c>
      <c r="D78">
        <f>'J2-01'!D47</f>
        <v>0</v>
      </c>
      <c r="E78">
        <f>'J2-01'!E47</f>
        <v>0</v>
      </c>
    </row>
    <row r="79" spans="2:5" x14ac:dyDescent="0.35">
      <c r="B79" t="str">
        <f>'J2-01'!B48</f>
        <v>Gasket</v>
      </c>
      <c r="C79">
        <f>'J2-01'!C48</f>
        <v>0</v>
      </c>
      <c r="D79">
        <f>'J2-01'!D48</f>
        <v>0</v>
      </c>
      <c r="E79">
        <f>'J2-01'!E48</f>
        <v>0</v>
      </c>
    </row>
    <row r="80" spans="2:5" x14ac:dyDescent="0.35">
      <c r="B80" t="str">
        <f>'J2-01'!B49</f>
        <v>Gasket Sirip SF Black</v>
      </c>
      <c r="C80">
        <f>'J2-01'!C49</f>
        <v>9620</v>
      </c>
      <c r="D80" t="str">
        <f>'J2-01'!D49</f>
        <v>mm</v>
      </c>
      <c r="E80" t="str">
        <f>'J2-01'!E49</f>
        <v>-</v>
      </c>
    </row>
    <row r="81" spans="2:5" x14ac:dyDescent="0.35">
      <c r="B81" t="str">
        <f>'J2-01'!B50</f>
        <v>Gasket New Mould - 002 (Karet Tatapan Jendela) Black</v>
      </c>
      <c r="C81">
        <f>'J2-01'!C50</f>
        <v>9620</v>
      </c>
      <c r="D81" t="str">
        <f>'J2-01'!D50</f>
        <v>mm</v>
      </c>
      <c r="E81" t="str">
        <f>'J2-01'!E50</f>
        <v>-</v>
      </c>
    </row>
    <row r="82" spans="2:5" x14ac:dyDescent="0.35">
      <c r="B82">
        <f>'J2-01'!B51</f>
        <v>0</v>
      </c>
      <c r="C82">
        <f>'J2-01'!C51</f>
        <v>0</v>
      </c>
      <c r="D82">
        <f>'J2-01'!D51</f>
        <v>0</v>
      </c>
      <c r="E82">
        <f>'J2-01'!E51</f>
        <v>0</v>
      </c>
    </row>
    <row r="83" spans="2:5" x14ac:dyDescent="0.35">
      <c r="B83" t="str">
        <f>'J2-01'!B52</f>
        <v>Sealant</v>
      </c>
      <c r="C83">
        <f>'J2-01'!C52</f>
        <v>0</v>
      </c>
      <c r="D83">
        <f>'J2-01'!D52</f>
        <v>0</v>
      </c>
      <c r="E83">
        <f>'J2-01'!E52</f>
        <v>0</v>
      </c>
    </row>
    <row r="84" spans="2:5" x14ac:dyDescent="0.35">
      <c r="B84" t="str">
        <f>'J2-01'!B53</f>
        <v>Sealant Kusen - Dinding</v>
      </c>
      <c r="C84">
        <f>'J2-01'!C53</f>
        <v>36040</v>
      </c>
      <c r="D84" t="str">
        <f>'J2-01'!D53</f>
        <v>mm</v>
      </c>
      <c r="E84" t="str">
        <f>'J2-01'!E53</f>
        <v>-</v>
      </c>
    </row>
    <row r="85" spans="2:5" x14ac:dyDescent="0.35">
      <c r="B85" t="str">
        <f>'J2-01'!B54</f>
        <v>Sealant Kusen - Kaca</v>
      </c>
      <c r="C85">
        <f>'J2-01'!C54</f>
        <v>72080</v>
      </c>
      <c r="D85" t="str">
        <f>'J2-01'!D54</f>
        <v>mm</v>
      </c>
      <c r="E85" t="str">
        <f>'J2-01'!E54</f>
        <v>-</v>
      </c>
    </row>
  </sheetData>
  <sortState xmlns:xlrd2="http://schemas.microsoft.com/office/spreadsheetml/2017/richdata2" ref="K3:M32">
    <sortCondition ref="K3:K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Berat</vt:lpstr>
      <vt:lpstr>LOGO</vt:lpstr>
      <vt:lpstr>Form Ukur Kaca</vt:lpstr>
      <vt:lpstr>ORDER KACA</vt:lpstr>
      <vt:lpstr>KOP</vt:lpstr>
      <vt:lpstr>P1-DSR</vt:lpstr>
      <vt:lpstr>J1-DSR</vt:lpstr>
      <vt:lpstr>J2-DSR</vt:lpstr>
      <vt:lpstr>J2-01</vt:lpstr>
      <vt:lpstr>Sheet4</vt:lpstr>
      <vt:lpstr>Sheet5</vt:lpstr>
      <vt:lpstr>'Form Ukur Kaca'!Print_Area</vt:lpstr>
      <vt:lpstr>'J1-DSR'!Print_Area</vt:lpstr>
      <vt:lpstr>'J2-01'!Print_Area</vt:lpstr>
      <vt:lpstr>'J2-DSR'!Print_Area</vt:lpstr>
      <vt:lpstr>KOP!Print_Area</vt:lpstr>
      <vt:lpstr>'ORDER KACA'!Print_Area</vt:lpstr>
      <vt:lpstr>'P1-DSR'!Print_Area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OFFICESSD240</dc:creator>
  <cp:lastModifiedBy>OFFICE</cp:lastModifiedBy>
  <cp:lastPrinted>2026-04-02T04:31:33Z</cp:lastPrinted>
  <dcterms:created xsi:type="dcterms:W3CDTF">2020-03-19T04:24:00Z</dcterms:created>
  <dcterms:modified xsi:type="dcterms:W3CDTF">2026-04-15T03:09:51Z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5AEEBED61C3C48DC91CDD22FFDCB7E3F</vt:lpwstr>
  </property>
  <property fmtid="{D5CDD505-2E9C-101B-9397-08002B2CF9AE}" pid="3" name="KSOProductBuildVer">
    <vt:lpwstr>1057-11.2.0.11417</vt:lpwstr>
  </property>
</Properties>
</file>