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Papers\KTU&amp;DCU\Submission_May2025\"/>
    </mc:Choice>
  </mc:AlternateContent>
  <xr:revisionPtr revIDLastSave="0" documentId="13_ncr:1_{D7FFD874-0072-407A-8427-96ED56A35E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AX7" i="8"/>
  <c r="AZ9" i="3"/>
  <c r="C33" i="9"/>
  <c r="B11" i="9"/>
  <c r="B10" i="9"/>
  <c r="G11" i="9"/>
  <c r="G10" i="9"/>
  <c r="B6" i="9"/>
  <c r="A3" i="9"/>
  <c r="F3" i="9" s="1"/>
  <c r="B7" i="8"/>
  <c r="A3" i="8"/>
  <c r="AX6" i="8" l="1"/>
  <c r="AZ8" i="3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<sst xmlns="http://schemas.openxmlformats.org/spreadsheetml/2006/main" count="409" uniqueCount="183">
  <si>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</si>
  <si>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</si>
  <si>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</si>
  <si>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</si>
  <si>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</si>
  <si>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</si>
  <si>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</si>
  <si>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</si>
  <si>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</si>
  <si>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</si>
  <si>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</si>
  <si>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</si>
  <si>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</si>
  <si>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</si>
  <si>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</si>
  <si>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</si>
  <si>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</si>
  <si>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</si>
  <si>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</si>
  <si>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</si>
  <si>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</si>
  <si>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</si>
  <si>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</si>
  <si>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</si>
  <si>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</si>
  <si>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</si>
  <si>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</si>
  <si>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</si>
  <si>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</si>
  <si>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</si>
  <si>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</si>
  <si>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</si>
  <si>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</si>
  <si>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</si>
  <si>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</si>
  <si>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</si>
  <si>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</si>
  <si>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</si>
  <si>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</si>
  <si>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</si>
  <si>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</si>
  <si>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</si>
  <si>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</si>
  <si>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</si>
  <si>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</si>
  <si>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</si>
  <si>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</si>
  <si>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</si>
  <si>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</si>
  <si>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</si>
  <si>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</si>
  <si>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</si>
  <si>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</si>
  <si>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</si>
  <si>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</si>
  <si>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</si>
  <si>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</si>
  <si>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</si>
  <si>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</si>
  <si>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</si>
  <si>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</si>
  <si>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</si>
  <si>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</si>
  <si>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</si>
  <si>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</si>
  <si>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</si>
  <si>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</si>
  <si>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</si>
  <si>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</si>
  <si>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</si>
  <si>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</si>
  <si>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</si>
  <si>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</si>
  <si>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</si>
  <si>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</si>
  <si>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</si>
  <si>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</si>
  <si>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</si>
  <si>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</si>
  <si>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</si>
  <si>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</si>
  <si>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</si>
  <si>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</si>
  <si>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</si>
  <si>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</si>
  <si>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</si>
  <si>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</si>
  <si>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</si>
  <si>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</si>
  <si>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</si>
  <si>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</si>
  <si>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</si>
  <si>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</si>
  <si>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</si>
  <si>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</si>
  <si>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</si>
  <si>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</si>
  <si>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</si>
  <si>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</si>
  <si>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</si>
  <si>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</si>
  <si>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</si>
  <si>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</si>
  <si>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</si>
  <si>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</si>
  <si>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</si>
  <si>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</si>
  <si>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</si>
  <si>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</si>
  <si>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</si>
  <si>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</si>
  <si>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</si>
  <si>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</si>
  <si>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</si>
  <si>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</si>
  <si>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</si>
  <si>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</si>
  <si>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</si>
  <si>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</si>
  <si>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</si>
  <si>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</si>
  <si>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</si>
  <si>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</si>
  <si>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</si>
  <si>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</si>
  <si>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</si>
  <si>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</si>
  <si>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</si>
  <si>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</si>
  <si>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</si>
  <si>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</si>
  <si>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</si>
  <si>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</si>
  <si>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>MODEL G(0) vs. MODEL G(t)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</si>
  <si>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</si>
  <si>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</si>
  <si>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</si>
  <si>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</si>
  <si>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</si>
  <si>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</si>
  <si>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</si>
  <si>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</si>
  <si>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</si>
  <si>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</si>
  <si>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</si>
  <si>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</si>
  <si>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</si>
  <si>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</si>
  <si>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</si>
  <si>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</si>
  <si>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</si>
  <si>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</si>
  <si>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</si>
  <si>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</si>
  <si>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</si>
  <si>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</si>
  <si>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</si>
  <si>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</si>
  <si>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</si>
  <si>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</si>
  <si>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</si>
  <si>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</si>
  <si>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</si>
  <si>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</si>
  <si>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</si>
  <si>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</si>
  <si>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</si>
  <si>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</si>
  <si>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</si>
  <si>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</si>
  <si>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</si>
  <si>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</si>
  <si>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</si>
  <si>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</si>
  <si>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</si>
  <si>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</si>
  <si>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</si>
  <si>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</si>
  <si>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</si>
  <si>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</si>
  <si>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</si>
  <si>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</si>
  <si>
    <t>A Framework for Assessing and Updating Photogrammetry-Based Geometric Digital Twins of University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</si>
</sst>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/>
      <protection hidden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15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2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283"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fmlaLink="Calc!$A$8" lockText="1" noThreeD="1"/>
</file>

<file path=xl/ctrlProps/ctrlProp28.xml><?xml version="1.0" encoding="utf-8"?>
<formControlPr xmlns="http://schemas.microsoft.com/office/spreadsheetml/2009/9/main" objectType="CheckBox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fmlaLink="Calc!$A$8" lockText="1" noThreeD="1"/>
</file>

<file path=xl/ctrlProps/ctrlProp65.xml><?xml version="1.0" encoding="utf-8"?>
<formControlPr xmlns="http://schemas.microsoft.com/office/spreadsheetml/2009/9/main" objectType="CheckBox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5</xdr:row>
      <xdr:rowOff>99359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R22"/>
  <sheetViews>
    <sheetView showGridLines="0" showRowColHeaders="0" tabSelected="1" zoomScale="85" zoomScaleNormal="85" workbookViewId="0">
      <selection activeCell="W1" sqref="W1"/>
    </sheetView>
  </sheetViews>
  <sheetFormatPr defaultRowHeight="14.5" x14ac:dyDescent="0.35"/>
  <sheetData>
    <row r="1" spans="1:18" ht="20" customHeight="1" x14ac:dyDescent="0.35">
      <c r="C1" s="216" t="s">
        <v>182</v>
      </c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20" customHeight="1" x14ac:dyDescent="0.35"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3" spans="1:18" ht="20" customHeight="1" x14ac:dyDescent="0.35"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</row>
    <row r="4" spans="1:18" x14ac:dyDescent="0.35">
      <c r="C4" s="98" t="s">
        <v>163</v>
      </c>
      <c r="D4" s="98"/>
      <c r="E4" s="98"/>
      <c r="F4" s="98"/>
      <c r="G4" s="98"/>
    </row>
    <row r="5" spans="1:18" x14ac:dyDescent="0.35">
      <c r="C5" s="98"/>
      <c r="D5" s="98"/>
      <c r="E5" s="98"/>
      <c r="F5" s="98"/>
      <c r="G5" s="98"/>
    </row>
    <row r="8" spans="1:18" ht="17.5" x14ac:dyDescent="0.35">
      <c r="A8" s="23" t="s">
        <v>164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8" ht="15.5" x14ac:dyDescent="0.35">
      <c r="A9" s="13"/>
      <c r="B9" s="99" t="s">
        <v>172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3"/>
    </row>
    <row r="10" spans="1:18" ht="15.5" x14ac:dyDescent="0.35">
      <c r="A10" s="13"/>
      <c r="B10" s="45" t="s">
        <v>173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8" ht="15.5" x14ac:dyDescent="0.35">
      <c r="A11" s="13"/>
      <c r="B11" s="45" t="s">
        <v>165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8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8" ht="17.5" x14ac:dyDescent="0.35">
      <c r="A13" s="23" t="s">
        <v>166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8" ht="15.5" x14ac:dyDescent="0.35">
      <c r="A14" s="13"/>
      <c r="B14" s="45" t="s">
        <v>168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8" ht="15.5" x14ac:dyDescent="0.35">
      <c r="A15" s="13"/>
      <c r="B15" s="45" t="s">
        <v>174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8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167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169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170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181</v>
      </c>
    </row>
    <row r="22" spans="1:14" ht="15.5" x14ac:dyDescent="0.35">
      <c r="A22" s="45" t="s">
        <v>171</v>
      </c>
    </row>
  </sheetData>
  <sheetProtection sheet="1" objects="1" scenarios="1"/>
  <mergeCells count="3">
    <mergeCell ref="C4:G5"/>
    <mergeCell ref="B9:M9"/>
    <mergeCell ref="C1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60" zoomScaleNormal="60" workbookViewId="0">
      <selection activeCell="B7" sqref="B7:F7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31" t="s">
        <v>105</v>
      </c>
      <c r="B1" s="131"/>
      <c r="C1" s="131"/>
      <c r="D1" s="131"/>
      <c r="E1" s="131"/>
      <c r="F1" s="13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85</v>
      </c>
      <c r="B2" s="114" t="s">
        <v>86</v>
      </c>
      <c r="C2" s="114"/>
      <c r="D2" s="114"/>
      <c r="E2" s="114"/>
      <c r="F2" s="114" t="s">
        <v>41</v>
      </c>
      <c r="G2" s="114"/>
      <c r="H2" s="114"/>
      <c r="I2" s="114" t="s">
        <v>111</v>
      </c>
      <c r="J2" s="114"/>
      <c r="K2" s="11"/>
      <c r="L2" s="11"/>
      <c r="M2" s="11"/>
      <c r="N2" s="144" t="s">
        <v>116</v>
      </c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T2" s="132" t="s">
        <v>175</v>
      </c>
      <c r="AU2" s="132"/>
      <c r="AV2" s="132"/>
      <c r="AW2" s="132"/>
      <c r="AX2" s="132"/>
      <c r="AY2" s="132"/>
      <c r="AZ2" s="132"/>
      <c r="BA2" s="132"/>
      <c r="BB2" s="132"/>
      <c r="BC2" s="132"/>
    </row>
    <row r="3" spans="1:57" ht="15" customHeight="1" x14ac:dyDescent="0.35">
      <c r="A3" s="97"/>
      <c r="B3" s="115" t="s">
        <v>56</v>
      </c>
      <c r="C3" s="115"/>
      <c r="D3" s="115"/>
      <c r="E3" s="115"/>
      <c r="F3" s="139"/>
      <c r="G3" s="139"/>
      <c r="H3" s="139"/>
      <c r="I3" s="143"/>
      <c r="J3" s="143"/>
      <c r="AT3" s="136" t="s">
        <v>135</v>
      </c>
      <c r="AU3" s="136"/>
      <c r="AV3" s="136"/>
      <c r="AW3" s="136"/>
      <c r="AX3" s="136"/>
      <c r="AY3" s="136"/>
      <c r="AZ3" s="155"/>
      <c r="BA3" s="155"/>
      <c r="BB3" s="155"/>
      <c r="BC3" s="155"/>
    </row>
    <row r="4" spans="1:57" ht="13" x14ac:dyDescent="0.35">
      <c r="A4" s="116"/>
      <c r="B4" s="116"/>
      <c r="C4" s="116"/>
      <c r="D4" s="116"/>
      <c r="E4" s="116"/>
      <c r="F4" s="116"/>
      <c r="AT4" s="136" t="s">
        <v>136</v>
      </c>
      <c r="AU4" s="136"/>
      <c r="AV4" s="136"/>
      <c r="AW4" s="136"/>
      <c r="AX4" s="136"/>
      <c r="AY4" s="136"/>
      <c r="AZ4" s="155"/>
      <c r="BA4" s="155"/>
      <c r="BB4" s="155"/>
      <c r="BC4" s="155"/>
    </row>
    <row r="5" spans="1:57" ht="17.5" x14ac:dyDescent="0.35">
      <c r="A5" s="131" t="s">
        <v>106</v>
      </c>
      <c r="B5" s="131"/>
      <c r="C5" s="131"/>
      <c r="D5" s="131"/>
      <c r="E5" s="131"/>
      <c r="F5" s="131"/>
      <c r="G5" s="9"/>
      <c r="H5" s="9"/>
      <c r="I5" s="9"/>
      <c r="J5" s="9"/>
      <c r="K5" s="9"/>
      <c r="L5" s="9"/>
      <c r="M5" s="9"/>
      <c r="N5" s="131" t="s">
        <v>107</v>
      </c>
      <c r="O5" s="131"/>
      <c r="P5" s="131"/>
      <c r="Q5" s="131"/>
      <c r="R5" s="131"/>
      <c r="S5" s="131"/>
      <c r="T5" s="131"/>
      <c r="U5" s="131"/>
      <c r="V5" s="131"/>
      <c r="W5" s="9"/>
      <c r="X5" s="9"/>
      <c r="Y5" s="9"/>
      <c r="Z5" s="131" t="s">
        <v>108</v>
      </c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T5" s="136" t="s">
        <v>137</v>
      </c>
      <c r="AU5" s="136"/>
      <c r="AV5" s="136"/>
      <c r="AW5" s="136"/>
      <c r="AX5" s="136"/>
      <c r="AY5" s="136"/>
      <c r="AZ5" s="139"/>
      <c r="BA5" s="139"/>
      <c r="BB5" s="139"/>
      <c r="BC5" s="139"/>
      <c r="BD5" s="29"/>
    </row>
    <row r="6" spans="1:57" ht="15" x14ac:dyDescent="0.35">
      <c r="A6" s="138" t="s">
        <v>45</v>
      </c>
      <c r="B6" s="138"/>
      <c r="C6" s="138"/>
      <c r="D6" s="138"/>
      <c r="E6" s="138"/>
      <c r="F6" s="138"/>
      <c r="G6" s="12"/>
      <c r="H6" s="12"/>
      <c r="I6" s="12"/>
      <c r="J6" s="12"/>
      <c r="K6" s="12"/>
      <c r="L6" s="12"/>
      <c r="M6" s="12"/>
      <c r="N6" s="142" t="s">
        <v>79</v>
      </c>
      <c r="O6" s="142"/>
      <c r="P6" s="142"/>
      <c r="Q6" s="142"/>
      <c r="R6" s="142"/>
      <c r="S6" s="142"/>
      <c r="T6" s="142"/>
      <c r="U6" s="157"/>
      <c r="V6" s="157"/>
      <c r="W6" s="12"/>
      <c r="X6" s="12"/>
      <c r="Y6" s="12"/>
      <c r="Z6" s="48" t="s">
        <v>89</v>
      </c>
      <c r="AA6" s="48"/>
      <c r="AB6" s="48"/>
      <c r="AC6" s="156" t="str">
        <f>IF(I3="","",IF(I3&gt;1000,"LoD 2.0",IF(AND(I3&gt;=500,I3&lt;=1000),"LoD 2.1 - 2.3",IF(AND(I3&gt;=250,I3&lt;500),"LoD 3.0 - 3.3","LoD 3.3 - LoD 4"))))</f>
        <v/>
      </c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T6" s="136" t="s">
        <v>138</v>
      </c>
      <c r="AU6" s="136"/>
      <c r="AV6" s="136"/>
      <c r="AW6" s="136"/>
      <c r="AX6" s="136"/>
      <c r="AY6" s="136"/>
      <c r="AZ6" s="139"/>
      <c r="BA6" s="139"/>
      <c r="BB6" s="139"/>
      <c r="BC6" s="139"/>
    </row>
    <row r="7" spans="1:57" ht="15" customHeight="1" x14ac:dyDescent="0.35">
      <c r="A7" s="22" t="s">
        <v>46</v>
      </c>
      <c r="B7" s="139"/>
      <c r="C7" s="139"/>
      <c r="D7" s="139"/>
      <c r="E7" s="139"/>
      <c r="F7" s="139"/>
      <c r="N7" s="142" t="s">
        <v>82</v>
      </c>
      <c r="O7" s="142"/>
      <c r="P7" s="142"/>
      <c r="Q7" s="142"/>
      <c r="R7" s="142"/>
      <c r="S7" s="142"/>
      <c r="T7" s="142"/>
      <c r="U7" s="146"/>
      <c r="V7" s="146"/>
      <c r="Z7" s="142" t="s">
        <v>90</v>
      </c>
      <c r="AA7" s="142"/>
      <c r="AB7" s="142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T7" s="136" t="s">
        <v>134</v>
      </c>
      <c r="AU7" s="136"/>
      <c r="AV7" s="136"/>
      <c r="AW7" s="136"/>
      <c r="AX7" s="136"/>
      <c r="AY7" s="136"/>
      <c r="AZ7" s="139"/>
      <c r="BA7" s="139"/>
      <c r="BB7" s="139"/>
      <c r="BC7" s="139"/>
    </row>
    <row r="8" spans="1:57" ht="13" x14ac:dyDescent="0.35">
      <c r="A8" s="68" t="s">
        <v>57</v>
      </c>
      <c r="B8" s="115"/>
      <c r="C8" s="115"/>
      <c r="D8" s="115"/>
      <c r="E8" s="115"/>
      <c r="F8" s="115"/>
      <c r="G8" s="147"/>
      <c r="H8" s="147"/>
      <c r="I8" s="147"/>
      <c r="J8" s="147"/>
      <c r="K8" s="147"/>
      <c r="L8" s="10"/>
      <c r="M8" s="10"/>
      <c r="N8" s="142" t="s">
        <v>80</v>
      </c>
      <c r="O8" s="142"/>
      <c r="P8" s="142"/>
      <c r="Q8" s="142"/>
      <c r="R8" s="142"/>
      <c r="S8" s="142"/>
      <c r="T8" s="142"/>
      <c r="U8" s="139"/>
      <c r="V8" s="139"/>
      <c r="W8" s="10"/>
      <c r="X8" s="10"/>
      <c r="Y8" s="10"/>
      <c r="Z8" s="142" t="s">
        <v>178</v>
      </c>
      <c r="AA8" s="142"/>
      <c r="AB8" s="142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T8" s="133" t="s">
        <v>139</v>
      </c>
      <c r="AU8" s="133"/>
      <c r="AV8" s="133"/>
      <c r="AW8" s="133"/>
      <c r="AX8" s="133"/>
      <c r="AY8" s="133"/>
      <c r="AZ8" s="134" t="str">
        <f>IF(OR(AZ3=0, AZ4=0, AZ5=0, AZ6=0), "", ((AZ3/AZ6) * (AZ5/AZ4)) * 1000)</f>
        <v/>
      </c>
      <c r="BA8" s="134"/>
      <c r="BB8" s="134"/>
      <c r="BC8" s="134"/>
      <c r="BD8" s="41"/>
      <c r="BE8" s="41"/>
    </row>
    <row r="9" spans="1:57" ht="15" customHeight="1" x14ac:dyDescent="0.35">
      <c r="A9" s="68" t="s">
        <v>68</v>
      </c>
      <c r="B9" s="141"/>
      <c r="C9" s="141"/>
      <c r="D9" s="141"/>
      <c r="E9" s="141"/>
      <c r="F9" s="141"/>
      <c r="G9" s="147"/>
      <c r="H9" s="147"/>
      <c r="I9" s="147"/>
      <c r="J9" s="147"/>
      <c r="K9" s="147"/>
      <c r="L9" s="10"/>
      <c r="M9" s="10"/>
      <c r="N9" s="142" t="s">
        <v>81</v>
      </c>
      <c r="O9" s="142"/>
      <c r="P9" s="142"/>
      <c r="Q9" s="142"/>
      <c r="R9" s="142"/>
      <c r="S9" s="142"/>
      <c r="T9" s="142"/>
      <c r="U9" s="139"/>
      <c r="V9" s="139"/>
      <c r="W9" s="10"/>
      <c r="X9" s="10"/>
      <c r="Y9" s="10"/>
      <c r="Z9" s="10"/>
      <c r="AA9" s="10"/>
      <c r="AT9" s="133" t="s">
        <v>140</v>
      </c>
      <c r="AU9" s="133"/>
      <c r="AV9" s="133"/>
      <c r="AW9" s="133"/>
      <c r="AX9" s="133"/>
      <c r="AY9" s="133"/>
      <c r="AZ9" s="135" t="str">
        <f>IF(AND(I3&lt;&gt;"", OR(AZ3=0, AZ4=0, AZ5=0, AZ6=0)), "", IF(AND(AZ3&lt;&gt;0, AZ4&lt;&gt;0, AZ5&lt;&gt;0, AZ6&lt;&gt;0, I3&lt;&gt;0), AZ8/I3, ""))</f>
        <v/>
      </c>
      <c r="BA9" s="135"/>
      <c r="BB9" s="135"/>
      <c r="BC9" s="135"/>
    </row>
    <row r="10" spans="1:57" x14ac:dyDescent="0.35">
      <c r="A10" s="117"/>
      <c r="B10" s="117"/>
      <c r="C10" s="117"/>
      <c r="D10" s="117"/>
      <c r="E10" s="117"/>
      <c r="F10" s="11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31" t="s">
        <v>109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37" t="s">
        <v>19</v>
      </c>
      <c r="C12" s="137"/>
      <c r="D12" s="137"/>
      <c r="E12" s="137"/>
      <c r="F12" s="118" t="s">
        <v>3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 t="s">
        <v>7</v>
      </c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</row>
    <row r="13" spans="1:57" ht="14.5" customHeight="1" x14ac:dyDescent="0.35">
      <c r="A13" s="65" t="s">
        <v>64</v>
      </c>
      <c r="B13" s="120" t="s">
        <v>12</v>
      </c>
      <c r="C13" s="120"/>
      <c r="D13" s="120"/>
      <c r="E13" s="120"/>
      <c r="F13" s="140" t="s">
        <v>0</v>
      </c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20" t="s">
        <v>12</v>
      </c>
      <c r="S13" s="120"/>
      <c r="T13" s="120"/>
      <c r="U13" s="120"/>
      <c r="V13" s="121" t="s">
        <v>29</v>
      </c>
      <c r="W13" s="121"/>
      <c r="X13" s="123" t="s">
        <v>33</v>
      </c>
      <c r="Y13" s="123"/>
      <c r="Z13" s="123"/>
      <c r="AA13" s="123"/>
      <c r="AB13" s="124" t="s">
        <v>0</v>
      </c>
      <c r="AC13" s="125"/>
      <c r="AD13" s="122" t="s">
        <v>12</v>
      </c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10" t="s">
        <v>29</v>
      </c>
      <c r="AW13" s="111"/>
      <c r="AX13" s="111"/>
      <c r="AY13" s="112"/>
      <c r="AZ13" s="108" t="s">
        <v>33</v>
      </c>
      <c r="BA13" s="109"/>
    </row>
    <row r="14" spans="1:57" ht="14.5" customHeight="1" x14ac:dyDescent="0.35">
      <c r="A14" s="65" t="s">
        <v>65</v>
      </c>
      <c r="B14" s="126" t="s">
        <v>17</v>
      </c>
      <c r="C14" s="126"/>
      <c r="D14" s="126"/>
      <c r="E14" s="126"/>
      <c r="F14" s="127" t="s">
        <v>1</v>
      </c>
      <c r="G14" s="127"/>
      <c r="H14" s="127"/>
      <c r="I14" s="127"/>
      <c r="J14" s="127"/>
      <c r="K14" s="127"/>
      <c r="L14" s="127" t="s">
        <v>8</v>
      </c>
      <c r="M14" s="127"/>
      <c r="N14" s="127"/>
      <c r="O14" s="127"/>
      <c r="P14" s="127"/>
      <c r="Q14" s="127"/>
      <c r="R14" s="120"/>
      <c r="S14" s="120"/>
      <c r="T14" s="120"/>
      <c r="U14" s="120"/>
      <c r="V14" s="121"/>
      <c r="W14" s="121"/>
      <c r="X14" s="123"/>
      <c r="Y14" s="123"/>
      <c r="Z14" s="123"/>
      <c r="AA14" s="123"/>
      <c r="AB14" s="124"/>
      <c r="AC14" s="125"/>
      <c r="AD14" s="113"/>
      <c r="AE14" s="113"/>
      <c r="AF14" s="113"/>
      <c r="AG14" s="113"/>
      <c r="AH14" s="113"/>
      <c r="AI14" s="113"/>
      <c r="AJ14" s="113"/>
      <c r="AK14" s="113"/>
      <c r="AL14" s="128" t="s">
        <v>21</v>
      </c>
      <c r="AM14" s="129"/>
      <c r="AN14" s="129"/>
      <c r="AO14" s="129"/>
      <c r="AP14" s="129"/>
      <c r="AQ14" s="129"/>
      <c r="AR14" s="129"/>
      <c r="AS14" s="129"/>
      <c r="AT14" s="129"/>
      <c r="AU14" s="130"/>
      <c r="AV14" s="110"/>
      <c r="AW14" s="111"/>
      <c r="AX14" s="111"/>
      <c r="AY14" s="112"/>
      <c r="AZ14" s="108"/>
      <c r="BA14" s="109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104</v>
      </c>
      <c r="B16" s="101"/>
      <c r="C16" s="101"/>
      <c r="D16" s="101"/>
      <c r="E16" s="101"/>
      <c r="F16" s="106"/>
      <c r="G16" s="106"/>
      <c r="H16" s="107"/>
      <c r="I16" s="107"/>
      <c r="J16" s="105" t="str">
        <f>IF(B9=0, " ", H16/B9)</f>
        <v xml:space="preserve"> </v>
      </c>
      <c r="K16" s="105"/>
      <c r="L16" s="106"/>
      <c r="M16" s="106"/>
      <c r="N16" s="107"/>
      <c r="O16" s="107"/>
      <c r="P16" s="104" t="str">
        <f>IF(B9=0, " ", N16/B9)</f>
        <v xml:space="preserve"> </v>
      </c>
      <c r="Q16" s="104"/>
      <c r="R16" s="102"/>
      <c r="S16" s="102"/>
      <c r="T16" s="104" t="str">
        <f>IF(B9=0, " ", R16/B9)</f>
        <v xml:space="preserve"> </v>
      </c>
      <c r="U16" s="104"/>
      <c r="V16" s="100"/>
      <c r="W16" s="100"/>
      <c r="X16" s="100"/>
      <c r="Y16" s="100"/>
      <c r="Z16" s="102"/>
      <c r="AA16" s="102"/>
      <c r="AB16" s="102"/>
      <c r="AC16" s="102"/>
      <c r="AD16" s="100"/>
      <c r="AE16" s="100"/>
      <c r="AF16" s="100"/>
      <c r="AG16" s="100"/>
      <c r="AH16" s="102"/>
      <c r="AI16" s="102"/>
      <c r="AJ16" s="104" t="str">
        <f>IF(B9=0, " ", AH16/B9)</f>
        <v xml:space="preserve"> </v>
      </c>
      <c r="AK16" s="104"/>
      <c r="AL16" s="100"/>
      <c r="AM16" s="100"/>
      <c r="AN16" s="102"/>
      <c r="AO16" s="102"/>
      <c r="AP16" s="104" t="str">
        <f>IF(U6=0, " ", AN16/U6)</f>
        <v xml:space="preserve"> </v>
      </c>
      <c r="AQ16" s="104"/>
      <c r="AR16" s="100"/>
      <c r="AS16" s="100"/>
      <c r="AT16" s="101"/>
      <c r="AU16" s="101"/>
      <c r="AV16" s="102"/>
      <c r="AW16" s="102"/>
      <c r="AX16" s="103"/>
      <c r="AY16" s="103"/>
      <c r="AZ16" s="104" t="str">
        <f>IF(B9=0, " ", Z16/B9)</f>
        <v xml:space="preserve"> </v>
      </c>
      <c r="BA16" s="104"/>
    </row>
    <row r="17" spans="1:27" ht="13" x14ac:dyDescent="0.35">
      <c r="A17" s="69" t="s">
        <v>121</v>
      </c>
      <c r="B17" s="100"/>
      <c r="C17" s="100"/>
      <c r="D17" s="100"/>
      <c r="E17" s="100"/>
    </row>
    <row r="25" spans="1:27" ht="17.5" x14ac:dyDescent="0.35">
      <c r="A25" s="131" t="s">
        <v>110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</row>
    <row r="26" spans="1:27" ht="13.5" customHeight="1" x14ac:dyDescent="0.35">
      <c r="A26" s="64" t="s">
        <v>47</v>
      </c>
      <c r="B26" s="137" t="s">
        <v>19</v>
      </c>
      <c r="C26" s="137"/>
      <c r="D26" s="137"/>
      <c r="E26" s="137"/>
      <c r="F26" s="118" t="s">
        <v>3</v>
      </c>
      <c r="G26" s="118"/>
      <c r="H26" s="118"/>
      <c r="I26" s="118"/>
      <c r="J26" s="119" t="s">
        <v>7</v>
      </c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</row>
    <row r="27" spans="1:27" ht="13" customHeight="1" x14ac:dyDescent="0.35">
      <c r="A27" s="65" t="s">
        <v>64</v>
      </c>
      <c r="B27" s="120" t="s">
        <v>12</v>
      </c>
      <c r="C27" s="120"/>
      <c r="D27" s="120"/>
      <c r="E27" s="120"/>
      <c r="F27" s="121" t="s">
        <v>29</v>
      </c>
      <c r="G27" s="121"/>
      <c r="H27" s="123" t="s">
        <v>33</v>
      </c>
      <c r="I27" s="123"/>
      <c r="J27" s="148" t="s">
        <v>12</v>
      </c>
      <c r="K27" s="148"/>
      <c r="L27" s="148"/>
      <c r="M27" s="148"/>
      <c r="N27" s="148"/>
      <c r="O27" s="148"/>
      <c r="P27" s="148"/>
      <c r="Q27" s="148"/>
      <c r="R27" s="148"/>
      <c r="S27" s="148"/>
      <c r="T27" s="149" t="s">
        <v>29</v>
      </c>
      <c r="U27" s="150"/>
      <c r="V27" s="150"/>
      <c r="W27" s="151"/>
      <c r="Z27" s="17"/>
      <c r="AA27" s="17"/>
    </row>
    <row r="28" spans="1:27" ht="13.5" customHeight="1" x14ac:dyDescent="0.35">
      <c r="A28" s="65" t="s">
        <v>65</v>
      </c>
      <c r="B28" s="126" t="s">
        <v>17</v>
      </c>
      <c r="C28" s="126"/>
      <c r="D28" s="126"/>
      <c r="E28" s="126"/>
      <c r="F28" s="121"/>
      <c r="G28" s="121"/>
      <c r="H28" s="123"/>
      <c r="I28" s="123"/>
      <c r="J28" s="126" t="s">
        <v>21</v>
      </c>
      <c r="K28" s="126"/>
      <c r="L28" s="126"/>
      <c r="M28" s="126"/>
      <c r="N28" s="126"/>
      <c r="O28" s="126"/>
      <c r="P28" s="126"/>
      <c r="Q28" s="126"/>
      <c r="R28" s="126"/>
      <c r="S28" s="126"/>
      <c r="T28" s="152"/>
      <c r="U28" s="153"/>
      <c r="V28" s="153"/>
      <c r="W28" s="154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104</v>
      </c>
      <c r="B30" s="101"/>
      <c r="C30" s="101"/>
      <c r="D30" s="101"/>
      <c r="E30" s="101"/>
      <c r="F30" s="100"/>
      <c r="G30" s="100"/>
      <c r="H30" s="100"/>
      <c r="I30" s="100"/>
      <c r="J30" s="100"/>
      <c r="K30" s="100"/>
      <c r="L30" s="102"/>
      <c r="M30" s="102"/>
      <c r="N30" s="104" t="str">
        <f>IF(U6=0, " ", L30/U6)</f>
        <v xml:space="preserve"> </v>
      </c>
      <c r="O30" s="104"/>
      <c r="P30" s="100"/>
      <c r="Q30" s="100"/>
      <c r="R30" s="100"/>
      <c r="S30" s="100"/>
      <c r="T30" s="102"/>
      <c r="U30" s="102"/>
      <c r="V30" s="103"/>
      <c r="W30" s="103"/>
      <c r="X30" s="17"/>
      <c r="Y30" s="17"/>
      <c r="Z30" s="17"/>
      <c r="AA30" s="17"/>
    </row>
    <row r="31" spans="1:27" ht="13" x14ac:dyDescent="0.35">
      <c r="A31" s="69" t="s">
        <v>121</v>
      </c>
      <c r="B31" s="100"/>
      <c r="C31" s="100"/>
      <c r="D31" s="100"/>
      <c r="E31" s="100"/>
      <c r="R31" s="116"/>
      <c r="S31" s="116"/>
    </row>
  </sheetData>
  <sheetProtection sheet="1" objects="1" scenarios="1"/>
  <mergeCells count="118"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</mergeCells>
  <conditionalFormatting sqref="A8:F8">
    <cfRule type="expression" dxfId="282" priority="1">
      <formula>$B$7="Feature-based"</formula>
    </cfRule>
  </conditionalFormatting>
  <conditionalFormatting sqref="A9:F9">
    <cfRule type="expression" dxfId="281" priority="3">
      <formula>$B$7="Scale-based"</formula>
    </cfRule>
  </conditionalFormatting>
  <conditionalFormatting sqref="A25:X38">
    <cfRule type="expression" dxfId="280" priority="13">
      <formula>$B$7="Feature-based"</formula>
    </cfRule>
  </conditionalFormatting>
  <conditionalFormatting sqref="A11:BB24">
    <cfRule type="expression" dxfId="279" priority="19">
      <formula>$B$7="Scale-based"</formula>
    </cfRule>
  </conditionalFormatting>
  <conditionalFormatting sqref="B18">
    <cfRule type="expression" dxfId="278" priority="69">
      <formula>$C$17</formula>
    </cfRule>
  </conditionalFormatting>
  <conditionalFormatting sqref="B17:C17">
    <cfRule type="expression" dxfId="276" priority="6">
      <formula>$B$16</formula>
    </cfRule>
  </conditionalFormatting>
  <conditionalFormatting sqref="B31:C31">
    <cfRule type="expression" dxfId="274" priority="15">
      <formula>$B$30</formula>
    </cfRule>
  </conditionalFormatting>
  <conditionalFormatting sqref="B8:F8">
    <cfRule type="expression" dxfId="273" priority="62">
      <formula>$B$7</formula>
    </cfRule>
    <cfRule type="expression" dxfId="272" priority="60">
      <formula>$B$7="Scale-based"</formula>
    </cfRule>
  </conditionalFormatting>
  <conditionalFormatting sqref="B9:F9">
    <cfRule type="expression" priority="61">
      <formula>$B$7</formula>
    </cfRule>
    <cfRule type="expression" dxfId="271" priority="59">
      <formula>$B$7="Feature-based"</formula>
    </cfRule>
  </conditionalFormatting>
  <conditionalFormatting sqref="D17:E17">
    <cfRule type="expression" dxfId="269" priority="5">
      <formula>$D$16</formula>
    </cfRule>
  </conditionalFormatting>
  <conditionalFormatting sqref="D31:E31">
    <cfRule type="expression" dxfId="267" priority="14">
      <formula>$D$30</formula>
    </cfRule>
  </conditionalFormatting>
  <conditionalFormatting sqref="R31:S31">
    <cfRule type="expression" dxfId="252" priority="20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Title="Optional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5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4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6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33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5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32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4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31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63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30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8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9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5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8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4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7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53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6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52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5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51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4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50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23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9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8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7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6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5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4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43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41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40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9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8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7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6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5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4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60" zoomScaleNormal="60" workbookViewId="0">
      <selection activeCell="AX1" sqref="AX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31" t="s">
        <v>122</v>
      </c>
      <c r="B1" s="131"/>
      <c r="C1" s="131"/>
      <c r="D1" s="131"/>
      <c r="E1" s="131"/>
      <c r="F1" s="13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85</v>
      </c>
      <c r="B2" s="114" t="s">
        <v>86</v>
      </c>
      <c r="C2" s="114"/>
      <c r="D2" s="114"/>
      <c r="E2" s="114"/>
      <c r="F2" s="114" t="s">
        <v>41</v>
      </c>
      <c r="G2" s="114"/>
      <c r="H2" s="114"/>
      <c r="I2" s="114" t="s">
        <v>112</v>
      </c>
      <c r="J2" s="114"/>
      <c r="K2" s="11"/>
      <c r="L2" s="11"/>
      <c r="M2" s="11"/>
      <c r="N2" s="144" t="s">
        <v>117</v>
      </c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40"/>
      <c r="AF2" s="40"/>
      <c r="AG2" s="40"/>
      <c r="AH2" s="168" t="s">
        <v>176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</row>
    <row r="3" spans="1:53" ht="13" x14ac:dyDescent="0.35">
      <c r="A3" s="73" t="str">
        <f>IF('1_Model_G(0)'!$A$3="", "", '1_Model_G(0)'!$A$3)</f>
        <v/>
      </c>
      <c r="B3" s="159" t="str">
        <f>'1_Model_G(0)'!B3</f>
        <v>(optional)</v>
      </c>
      <c r="C3" s="159"/>
      <c r="D3" s="159"/>
      <c r="E3" s="159"/>
      <c r="F3" s="139"/>
      <c r="G3" s="139"/>
      <c r="H3" s="139"/>
      <c r="I3" s="143"/>
      <c r="J3" s="143"/>
      <c r="AH3" s="136" t="s">
        <v>135</v>
      </c>
      <c r="AI3" s="136"/>
      <c r="AJ3" s="136"/>
      <c r="AK3" s="136"/>
      <c r="AL3" s="136"/>
      <c r="AM3" s="136"/>
      <c r="AN3" s="155"/>
      <c r="AO3" s="155"/>
      <c r="AP3" s="155"/>
      <c r="AQ3" s="155"/>
    </row>
    <row r="4" spans="1:53" ht="17.5" x14ac:dyDescent="0.35">
      <c r="A4" s="116"/>
      <c r="B4" s="116"/>
      <c r="C4" s="116"/>
      <c r="D4" s="116"/>
      <c r="E4" s="116"/>
      <c r="F4" s="116"/>
      <c r="N4" s="179" t="s">
        <v>114</v>
      </c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H4" s="136" t="s">
        <v>136</v>
      </c>
      <c r="AI4" s="136"/>
      <c r="AJ4" s="136"/>
      <c r="AK4" s="136"/>
      <c r="AL4" s="136"/>
      <c r="AM4" s="136"/>
      <c r="AN4" s="155"/>
      <c r="AO4" s="155"/>
      <c r="AP4" s="155"/>
      <c r="AQ4" s="155"/>
    </row>
    <row r="5" spans="1:53" ht="17.5" x14ac:dyDescent="0.35">
      <c r="A5" s="131" t="s">
        <v>123</v>
      </c>
      <c r="B5" s="131"/>
      <c r="C5" s="131"/>
      <c r="D5" s="131"/>
      <c r="E5" s="131"/>
      <c r="F5" s="131"/>
      <c r="G5" s="9"/>
      <c r="H5" s="9"/>
      <c r="I5" s="9"/>
      <c r="J5" s="9"/>
      <c r="K5" s="9"/>
      <c r="L5" s="9"/>
      <c r="M5" s="9"/>
      <c r="N5" s="173" t="s">
        <v>89</v>
      </c>
      <c r="O5" s="174"/>
      <c r="P5" s="175"/>
      <c r="Q5" s="176" t="str">
        <f>IF(I3="","",IF(I3&gt;1000,"LoD 2.0",IF(AND(I3&gt;=500,I3&lt;=1000),"LoD 2.1 - 2.3",IF(AND(I3&gt;=250,I3&lt;500),"LoD 3.0 - 3.3","LoD 3.3 - LoD 4"))))</f>
        <v/>
      </c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8"/>
      <c r="AH5" s="136" t="s">
        <v>137</v>
      </c>
      <c r="AI5" s="136"/>
      <c r="AJ5" s="136"/>
      <c r="AK5" s="136"/>
      <c r="AL5" s="136"/>
      <c r="AM5" s="136"/>
      <c r="AN5" s="139"/>
      <c r="AO5" s="139"/>
      <c r="AP5" s="139"/>
      <c r="AQ5" s="139"/>
    </row>
    <row r="6" spans="1:53" ht="15" customHeight="1" x14ac:dyDescent="0.35">
      <c r="A6" s="138" t="s">
        <v>113</v>
      </c>
      <c r="B6" s="138"/>
      <c r="C6" s="138"/>
      <c r="D6" s="138"/>
      <c r="E6" s="138"/>
      <c r="F6" s="138"/>
      <c r="G6" s="12"/>
      <c r="H6" s="12"/>
      <c r="I6" s="12"/>
      <c r="J6" s="12"/>
      <c r="K6" s="12"/>
      <c r="L6" s="12"/>
      <c r="M6" s="12"/>
      <c r="N6" s="142" t="s">
        <v>90</v>
      </c>
      <c r="O6" s="142"/>
      <c r="P6" s="142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H6" s="136" t="s">
        <v>138</v>
      </c>
      <c r="AI6" s="136"/>
      <c r="AJ6" s="136"/>
      <c r="AK6" s="136"/>
      <c r="AL6" s="136"/>
      <c r="AM6" s="136"/>
      <c r="AN6" s="139"/>
      <c r="AO6" s="139"/>
      <c r="AP6" s="139"/>
      <c r="AQ6" s="139"/>
      <c r="AR6" s="133" t="s">
        <v>139</v>
      </c>
      <c r="AS6" s="133"/>
      <c r="AT6" s="133"/>
      <c r="AU6" s="133"/>
      <c r="AV6" s="133"/>
      <c r="AW6" s="133"/>
      <c r="AX6" s="169" t="str">
        <f>IF(OR(AN3=0, AN4=0, AN5=0, AN6=0), "", ((AN3/AN6)*(AN5/AN4))*1000)</f>
        <v/>
      </c>
      <c r="AY6" s="169"/>
    </row>
    <row r="7" spans="1:53" ht="15" customHeight="1" x14ac:dyDescent="0.35">
      <c r="A7" s="22" t="s">
        <v>120</v>
      </c>
      <c r="B7" s="158" t="str">
        <f>IF('1_Model_G(0)'!B7="", "", '1_Model_G(0)'!B7)</f>
        <v/>
      </c>
      <c r="C7" s="158"/>
      <c r="D7" s="158"/>
      <c r="E7" s="158"/>
      <c r="F7" s="158"/>
      <c r="N7" s="142" t="s">
        <v>178</v>
      </c>
      <c r="O7" s="142"/>
      <c r="P7" s="142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H7" s="136" t="s">
        <v>134</v>
      </c>
      <c r="AI7" s="136"/>
      <c r="AJ7" s="136"/>
      <c r="AK7" s="136"/>
      <c r="AL7" s="136"/>
      <c r="AM7" s="136"/>
      <c r="AN7" s="139"/>
      <c r="AO7" s="139"/>
      <c r="AP7" s="139"/>
      <c r="AQ7" s="139"/>
      <c r="AR7" s="133" t="s">
        <v>140</v>
      </c>
      <c r="AS7" s="133"/>
      <c r="AT7" s="133"/>
      <c r="AU7" s="133"/>
      <c r="AV7" s="133"/>
      <c r="AW7" s="133"/>
      <c r="AX7" s="170" t="str">
        <f>IF(AND(I3&lt;&gt;"", OR(AN3=0, AN4=0, AN5=0, AN6=0)), "", IF(AND(AN3&lt;&gt;0, AN4&lt;&gt;0, AN5&lt;&gt;0, AN6&lt;&gt;0, I3&lt;&gt;0), AX6/I3, ""))</f>
        <v/>
      </c>
      <c r="AY7" s="170"/>
    </row>
    <row r="8" spans="1:53" ht="15" customHeight="1" x14ac:dyDescent="0.35">
      <c r="A8" s="22" t="s">
        <v>68</v>
      </c>
      <c r="B8" s="139"/>
      <c r="C8" s="139"/>
      <c r="D8" s="139"/>
      <c r="E8" s="139"/>
      <c r="F8" s="139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71"/>
      <c r="AI9" s="171"/>
      <c r="AJ9" s="171"/>
      <c r="AK9" s="171"/>
      <c r="AL9" s="171"/>
      <c r="AM9" s="171"/>
      <c r="AN9" s="172"/>
      <c r="AO9" s="172"/>
      <c r="AP9" s="172"/>
      <c r="AQ9" s="172"/>
      <c r="AR9" s="167"/>
      <c r="AS9" s="167"/>
      <c r="AT9" s="167"/>
      <c r="AU9" s="167"/>
    </row>
    <row r="10" spans="1:53" ht="17.5" x14ac:dyDescent="0.35">
      <c r="A10" s="131" t="s">
        <v>115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37" t="s">
        <v>19</v>
      </c>
      <c r="C11" s="137"/>
      <c r="D11" s="137"/>
      <c r="E11" s="137"/>
      <c r="F11" s="118" t="s">
        <v>3</v>
      </c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 t="s">
        <v>7</v>
      </c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</row>
    <row r="12" spans="1:53" ht="14.5" customHeight="1" x14ac:dyDescent="0.35">
      <c r="A12" s="65" t="s">
        <v>64</v>
      </c>
      <c r="B12" s="120" t="s">
        <v>12</v>
      </c>
      <c r="C12" s="120"/>
      <c r="D12" s="120"/>
      <c r="E12" s="120"/>
      <c r="F12" s="140" t="s">
        <v>0</v>
      </c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20" t="s">
        <v>12</v>
      </c>
      <c r="S12" s="120"/>
      <c r="T12" s="120"/>
      <c r="U12" s="120"/>
      <c r="V12" s="121" t="s">
        <v>29</v>
      </c>
      <c r="W12" s="121"/>
      <c r="X12" s="123" t="s">
        <v>33</v>
      </c>
      <c r="Y12" s="123"/>
      <c r="Z12" s="123"/>
      <c r="AA12" s="123"/>
      <c r="AB12" s="161" t="s">
        <v>0</v>
      </c>
      <c r="AC12" s="162"/>
      <c r="AD12" s="122" t="s">
        <v>12</v>
      </c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10" t="s">
        <v>29</v>
      </c>
      <c r="AW12" s="111"/>
      <c r="AX12" s="111"/>
      <c r="AY12" s="112"/>
      <c r="AZ12" s="123" t="s">
        <v>33</v>
      </c>
      <c r="BA12" s="123"/>
    </row>
    <row r="13" spans="1:53" ht="14.5" customHeight="1" x14ac:dyDescent="0.35">
      <c r="A13" s="65" t="s">
        <v>65</v>
      </c>
      <c r="B13" s="126" t="s">
        <v>17</v>
      </c>
      <c r="C13" s="126"/>
      <c r="D13" s="126"/>
      <c r="E13" s="126"/>
      <c r="F13" s="127" t="s">
        <v>1</v>
      </c>
      <c r="G13" s="127"/>
      <c r="H13" s="127"/>
      <c r="I13" s="127"/>
      <c r="J13" s="127"/>
      <c r="K13" s="127"/>
      <c r="L13" s="127" t="s">
        <v>8</v>
      </c>
      <c r="M13" s="127"/>
      <c r="N13" s="127"/>
      <c r="O13" s="127"/>
      <c r="P13" s="127"/>
      <c r="Q13" s="127"/>
      <c r="R13" s="120"/>
      <c r="S13" s="120"/>
      <c r="T13" s="120"/>
      <c r="U13" s="120"/>
      <c r="V13" s="121"/>
      <c r="W13" s="121"/>
      <c r="X13" s="123"/>
      <c r="Y13" s="123"/>
      <c r="Z13" s="123"/>
      <c r="AA13" s="123"/>
      <c r="AB13" s="161"/>
      <c r="AC13" s="162"/>
      <c r="AD13" s="113"/>
      <c r="AE13" s="113"/>
      <c r="AF13" s="113"/>
      <c r="AG13" s="113"/>
      <c r="AH13" s="113"/>
      <c r="AI13" s="113"/>
      <c r="AJ13" s="113"/>
      <c r="AK13" s="113"/>
      <c r="AL13" s="128" t="s">
        <v>21</v>
      </c>
      <c r="AM13" s="129"/>
      <c r="AN13" s="129"/>
      <c r="AO13" s="129"/>
      <c r="AP13" s="129"/>
      <c r="AQ13" s="129"/>
      <c r="AR13" s="129"/>
      <c r="AS13" s="129"/>
      <c r="AT13" s="129"/>
      <c r="AU13" s="130"/>
      <c r="AV13" s="110"/>
      <c r="AW13" s="111"/>
      <c r="AX13" s="111"/>
      <c r="AY13" s="112"/>
      <c r="AZ13" s="160"/>
      <c r="BA13" s="160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104</v>
      </c>
      <c r="B15" s="101"/>
      <c r="C15" s="101"/>
      <c r="D15" s="101"/>
      <c r="E15" s="101"/>
      <c r="F15" s="106"/>
      <c r="G15" s="106"/>
      <c r="H15" s="107"/>
      <c r="I15" s="107"/>
      <c r="J15" s="105" t="str">
        <f>IF(B8=0, " ", H15/B8)</f>
        <v xml:space="preserve"> </v>
      </c>
      <c r="K15" s="105"/>
      <c r="L15" s="106"/>
      <c r="M15" s="106"/>
      <c r="N15" s="107"/>
      <c r="O15" s="107"/>
      <c r="P15" s="104" t="str">
        <f>IF(B8=0, " ", N15/B8)</f>
        <v xml:space="preserve"> </v>
      </c>
      <c r="Q15" s="104"/>
      <c r="R15" s="102"/>
      <c r="S15" s="102"/>
      <c r="T15" s="104" t="str">
        <f>IF(B8=0, " ", R15/B8)</f>
        <v xml:space="preserve"> </v>
      </c>
      <c r="U15" s="104"/>
      <c r="V15" s="100"/>
      <c r="W15" s="100"/>
      <c r="X15" s="100"/>
      <c r="Y15" s="100"/>
      <c r="Z15" s="102"/>
      <c r="AA15" s="102"/>
      <c r="AB15" s="102"/>
      <c r="AC15" s="102"/>
      <c r="AD15" s="100"/>
      <c r="AE15" s="100"/>
      <c r="AF15" s="100"/>
      <c r="AG15" s="100"/>
      <c r="AH15" s="102"/>
      <c r="AI15" s="102"/>
      <c r="AJ15" s="104" t="str">
        <f>IF(B8=0, " ", AH15/B8)</f>
        <v xml:space="preserve"> </v>
      </c>
      <c r="AK15" s="104"/>
      <c r="AL15" s="100"/>
      <c r="AM15" s="100"/>
      <c r="AN15" s="102"/>
      <c r="AO15" s="102"/>
      <c r="AP15" s="104" t="str">
        <f>IF('1_Model_G(0)'!U6=0, " ", AN15/'1_Model_G(0)'!U6)</f>
        <v xml:space="preserve"> </v>
      </c>
      <c r="AQ15" s="104"/>
      <c r="AR15" s="100"/>
      <c r="AS15" s="100"/>
      <c r="AT15" s="101"/>
      <c r="AU15" s="101"/>
      <c r="AV15" s="102"/>
      <c r="AW15" s="102"/>
      <c r="AX15" s="103"/>
      <c r="AY15" s="103"/>
      <c r="AZ15" s="104" t="str">
        <f>IF(B8=0, " ", Z15/B8)</f>
        <v xml:space="preserve"> </v>
      </c>
      <c r="BA15" s="104"/>
    </row>
    <row r="16" spans="1:53" ht="13" x14ac:dyDescent="0.35">
      <c r="A16" s="69" t="s">
        <v>121</v>
      </c>
      <c r="B16" s="100"/>
      <c r="C16" s="100"/>
      <c r="D16" s="100"/>
      <c r="E16" s="100"/>
    </row>
    <row r="24" spans="1:27" ht="17.5" x14ac:dyDescent="0.35">
      <c r="A24" s="29" t="s">
        <v>124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63" t="s">
        <v>19</v>
      </c>
      <c r="C25" s="137"/>
      <c r="D25" s="137"/>
      <c r="E25" s="137"/>
      <c r="F25" s="118" t="s">
        <v>3</v>
      </c>
      <c r="G25" s="118"/>
      <c r="H25" s="118"/>
      <c r="I25" s="118"/>
      <c r="J25" s="119" t="s">
        <v>7</v>
      </c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</row>
    <row r="26" spans="1:27" ht="13" customHeight="1" x14ac:dyDescent="0.35">
      <c r="A26" s="65" t="s">
        <v>64</v>
      </c>
      <c r="B26" s="164" t="s">
        <v>12</v>
      </c>
      <c r="C26" s="120"/>
      <c r="D26" s="120"/>
      <c r="E26" s="120"/>
      <c r="F26" s="121" t="s">
        <v>29</v>
      </c>
      <c r="G26" s="121"/>
      <c r="H26" s="123" t="s">
        <v>33</v>
      </c>
      <c r="I26" s="123"/>
      <c r="J26" s="148" t="s">
        <v>12</v>
      </c>
      <c r="K26" s="148"/>
      <c r="L26" s="148"/>
      <c r="M26" s="148"/>
      <c r="N26" s="148"/>
      <c r="O26" s="148"/>
      <c r="P26" s="148"/>
      <c r="Q26" s="148"/>
      <c r="R26" s="148"/>
      <c r="S26" s="148"/>
      <c r="T26" s="165" t="s">
        <v>29</v>
      </c>
      <c r="U26" s="165"/>
      <c r="V26" s="165"/>
      <c r="W26" s="165"/>
      <c r="Z26" s="17"/>
      <c r="AA26" s="17"/>
    </row>
    <row r="27" spans="1:27" ht="13.5" customHeight="1" x14ac:dyDescent="0.35">
      <c r="A27" s="65" t="s">
        <v>65</v>
      </c>
      <c r="B27" s="166" t="s">
        <v>17</v>
      </c>
      <c r="C27" s="126"/>
      <c r="D27" s="126"/>
      <c r="E27" s="126"/>
      <c r="F27" s="121"/>
      <c r="G27" s="121"/>
      <c r="H27" s="123"/>
      <c r="I27" s="123"/>
      <c r="J27" s="126" t="s">
        <v>21</v>
      </c>
      <c r="K27" s="126"/>
      <c r="L27" s="126"/>
      <c r="M27" s="126"/>
      <c r="N27" s="126"/>
      <c r="O27" s="126"/>
      <c r="P27" s="126"/>
      <c r="Q27" s="126"/>
      <c r="R27" s="126"/>
      <c r="S27" s="126"/>
      <c r="T27" s="165"/>
      <c r="U27" s="165"/>
      <c r="V27" s="165"/>
      <c r="W27" s="165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104</v>
      </c>
      <c r="B29" s="101"/>
      <c r="C29" s="101"/>
      <c r="D29" s="101"/>
      <c r="E29" s="101"/>
      <c r="F29" s="100"/>
      <c r="G29" s="100"/>
      <c r="H29" s="100"/>
      <c r="I29" s="100"/>
      <c r="J29" s="100"/>
      <c r="K29" s="100"/>
      <c r="L29" s="102"/>
      <c r="M29" s="102"/>
      <c r="N29" s="104" t="str">
        <f>IF('1_Model_G(0)'!U6=0, " ", L29/'1_Model_G(0)'!U6)</f>
        <v xml:space="preserve"> </v>
      </c>
      <c r="O29" s="104"/>
      <c r="P29" s="100"/>
      <c r="Q29" s="100"/>
      <c r="R29" s="100"/>
      <c r="S29" s="100"/>
      <c r="T29" s="102"/>
      <c r="U29" s="102"/>
      <c r="V29" s="103"/>
      <c r="W29" s="103"/>
      <c r="X29" s="17"/>
      <c r="Y29" s="17"/>
      <c r="Z29" s="17"/>
      <c r="AA29" s="17"/>
    </row>
    <row r="30" spans="1:27" ht="13" x14ac:dyDescent="0.35">
      <c r="A30" s="69" t="s">
        <v>121</v>
      </c>
      <c r="B30" s="100"/>
      <c r="C30" s="100"/>
      <c r="D30" s="100"/>
      <c r="E30" s="100"/>
      <c r="R30" s="116"/>
      <c r="S30" s="116"/>
    </row>
  </sheetData>
  <sheetProtection sheet="1" objects="1" scenarios="1"/>
  <mergeCells count="108"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</mergeCells>
  <conditionalFormatting sqref="A8:F8">
    <cfRule type="expression" dxfId="232" priority="1">
      <formula>$B$7="Scale-based"</formula>
    </cfRule>
  </conditionalFormatting>
  <conditionalFormatting sqref="A24:X37">
    <cfRule type="expression" dxfId="231" priority="5">
      <formula>$B$7="Feature-based"</formula>
    </cfRule>
  </conditionalFormatting>
  <conditionalFormatting sqref="A10:BB23">
    <cfRule type="expression" dxfId="230" priority="8">
      <formula>$B$7="Scale-based"</formula>
    </cfRule>
  </conditionalFormatting>
  <conditionalFormatting sqref="B17">
    <cfRule type="expression" dxfId="229" priority="51">
      <formula>$C$16</formula>
    </cfRule>
  </conditionalFormatting>
  <conditionalFormatting sqref="B16:C16">
    <cfRule type="expression" dxfId="227" priority="3">
      <formula>$B$15</formula>
    </cfRule>
  </conditionalFormatting>
  <conditionalFormatting sqref="B30:C30">
    <cfRule type="expression" dxfId="225" priority="9">
      <formula>$B$29</formula>
    </cfRule>
  </conditionalFormatting>
  <conditionalFormatting sqref="D16:E16">
    <cfRule type="expression" dxfId="223" priority="2">
      <formula>$D$15</formula>
    </cfRule>
  </conditionalFormatting>
  <conditionalFormatting sqref="D30:E30">
    <cfRule type="expression" dxfId="221" priority="7">
      <formula>$D$29</formula>
    </cfRule>
  </conditionalFormatting>
  <conditionalFormatting sqref="R30:S30">
    <cfRule type="expression" dxfId="206" priority="6">
      <formula>ISBLANK(R29)=FALSE</formula>
    </cfRule>
  </conditionalFormatting>
  <dataValidations disablePrompts="1"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3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50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20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9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9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8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8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7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7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2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6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1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5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40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4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9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3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8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2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7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1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6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10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5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4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3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2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1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30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9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8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7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6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5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4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3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2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1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60" zoomScaleNormal="60" workbookViewId="0">
      <selection activeCell="AE1" sqref="AE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31" t="s">
        <v>125</v>
      </c>
      <c r="B1" s="131"/>
      <c r="C1" s="131"/>
      <c r="D1" s="131"/>
      <c r="E1" s="131"/>
      <c r="F1" s="131"/>
      <c r="G1" s="131"/>
      <c r="H1" s="131"/>
    </row>
    <row r="2" spans="1:27" x14ac:dyDescent="0.35">
      <c r="A2" s="47" t="s">
        <v>85</v>
      </c>
      <c r="B2" s="114" t="s">
        <v>86</v>
      </c>
      <c r="C2" s="114"/>
      <c r="D2" s="114"/>
      <c r="E2" s="114"/>
      <c r="F2" s="114" t="s">
        <v>41</v>
      </c>
      <c r="G2" s="114"/>
      <c r="H2" s="114"/>
      <c r="J2" s="187" t="s">
        <v>133</v>
      </c>
      <c r="K2" s="187"/>
      <c r="L2" s="187"/>
      <c r="M2" s="187"/>
      <c r="N2" s="187"/>
      <c r="O2" s="187"/>
      <c r="P2" s="187"/>
      <c r="Q2" s="187"/>
      <c r="R2" s="187"/>
    </row>
    <row r="3" spans="1:27" x14ac:dyDescent="0.35">
      <c r="A3" s="73" t="str">
        <f>IF('1_Model_G(0)'!$A$3="", "", '1_Model_G(0)'!$A$3)</f>
        <v/>
      </c>
      <c r="B3" s="159" t="str">
        <f>'1_Model_G(0)'!B3</f>
        <v>(optional)</v>
      </c>
      <c r="C3" s="159"/>
      <c r="D3" s="159"/>
      <c r="E3" s="159"/>
      <c r="F3" s="158" t="str">
        <f>IF(A3="", "", IF('1_Model_G(0)'!F3&lt;&gt;'2_Model_G(t)'!F3, '1_Model_G(0)'!F3 &amp; " vs. " &amp; '2_Model_G(t)'!F3, '1_Model_G(0)'!F3))</f>
        <v/>
      </c>
      <c r="G3" s="158"/>
      <c r="H3" s="158"/>
      <c r="J3" s="187"/>
      <c r="K3" s="187"/>
      <c r="L3" s="187"/>
      <c r="M3" s="187"/>
      <c r="N3" s="187"/>
      <c r="O3" s="187"/>
      <c r="P3" s="187"/>
      <c r="Q3" s="187"/>
      <c r="R3" s="187"/>
    </row>
    <row r="5" spans="1:27" ht="17.5" x14ac:dyDescent="0.35">
      <c r="A5" s="131" t="s">
        <v>126</v>
      </c>
      <c r="B5" s="131"/>
      <c r="C5" s="131"/>
    </row>
    <row r="6" spans="1:27" x14ac:dyDescent="0.35">
      <c r="A6" s="67" t="s">
        <v>120</v>
      </c>
      <c r="B6" s="185" t="str">
        <f>IF('1_Model_G(0)'!B7="", "", '1_Model_G(0)'!B7)</f>
        <v/>
      </c>
      <c r="C6" s="185"/>
    </row>
    <row r="8" spans="1:27" ht="17.5" x14ac:dyDescent="0.35">
      <c r="A8" s="29" t="s">
        <v>127</v>
      </c>
      <c r="B8" s="29"/>
      <c r="C8" s="29"/>
    </row>
    <row r="9" spans="1:27" x14ac:dyDescent="0.35">
      <c r="A9" s="189" t="s">
        <v>130</v>
      </c>
      <c r="B9" s="189"/>
      <c r="C9" s="188" t="s">
        <v>89</v>
      </c>
      <c r="D9" s="188"/>
      <c r="E9" s="188" t="s">
        <v>141</v>
      </c>
      <c r="F9" s="188"/>
      <c r="G9" s="188" t="s">
        <v>178</v>
      </c>
      <c r="H9" s="188"/>
    </row>
    <row r="10" spans="1:27" x14ac:dyDescent="0.35">
      <c r="A10" s="36" t="s">
        <v>128</v>
      </c>
      <c r="B10" s="74" t="str">
        <f>IF('1_Model_G(0)'!I3="", "", '1_Model_G(0)'!I3)</f>
        <v/>
      </c>
      <c r="C10" s="185" t="str">
        <f>'1_Model_G(0)'!AC6</f>
        <v/>
      </c>
      <c r="D10" s="185"/>
      <c r="E10" s="186" t="str">
        <f>'1_Model_G(0)'!AZ9</f>
        <v/>
      </c>
      <c r="F10" s="185"/>
      <c r="G10" s="185" t="str">
        <f>IF('1_Model_G(0)'!AC8="", "", '1_Model_G(0)'!AC8)</f>
        <v/>
      </c>
      <c r="H10" s="185"/>
    </row>
    <row r="11" spans="1:27" x14ac:dyDescent="0.35">
      <c r="A11" s="36" t="s">
        <v>129</v>
      </c>
      <c r="B11" s="74" t="str">
        <f>IF('2_Model_G(t)'!I3="", "", '2_Model_G(t)'!I3)</f>
        <v/>
      </c>
      <c r="C11" s="185" t="str">
        <f>'2_Model_G(t)'!Q5</f>
        <v/>
      </c>
      <c r="D11" s="185"/>
      <c r="E11" s="186" t="str">
        <f>'2_Model_G(t)'!AX7</f>
        <v/>
      </c>
      <c r="F11" s="185"/>
      <c r="G11" s="185" t="str">
        <f>IF('2_Model_G(t)'!Q7="", "", '2_Model_G(t)'!Q7)</f>
        <v/>
      </c>
      <c r="H11" s="185"/>
    </row>
    <row r="13" spans="1:27" ht="17.5" x14ac:dyDescent="0.35">
      <c r="A13" s="131" t="s">
        <v>131</v>
      </c>
      <c r="B13" s="131"/>
      <c r="C13" s="131"/>
      <c r="D13" s="131"/>
      <c r="E13" s="131"/>
      <c r="F13" s="131"/>
      <c r="G13" s="131"/>
    </row>
    <row r="14" spans="1:27" x14ac:dyDescent="0.35">
      <c r="A14" s="64" t="s">
        <v>47</v>
      </c>
      <c r="B14" s="137" t="s">
        <v>19</v>
      </c>
      <c r="C14" s="137"/>
      <c r="D14" s="118" t="s">
        <v>3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9" t="s">
        <v>7</v>
      </c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 spans="1:27" ht="14.5" customHeight="1" x14ac:dyDescent="0.35">
      <c r="A15" s="65" t="s">
        <v>64</v>
      </c>
      <c r="B15" s="120" t="s">
        <v>12</v>
      </c>
      <c r="C15" s="120"/>
      <c r="D15" s="140" t="s">
        <v>0</v>
      </c>
      <c r="E15" s="140"/>
      <c r="F15" s="140"/>
      <c r="G15" s="140"/>
      <c r="H15" s="140"/>
      <c r="I15" s="140"/>
      <c r="J15" s="120" t="s">
        <v>12</v>
      </c>
      <c r="K15" s="120"/>
      <c r="L15" s="121" t="s">
        <v>29</v>
      </c>
      <c r="M15" s="123" t="s">
        <v>33</v>
      </c>
      <c r="N15" s="123"/>
      <c r="O15" s="180" t="s">
        <v>0</v>
      </c>
      <c r="P15" s="122" t="s">
        <v>12</v>
      </c>
      <c r="Q15" s="122"/>
      <c r="R15" s="122"/>
      <c r="S15" s="122"/>
      <c r="T15" s="122"/>
      <c r="U15" s="122"/>
      <c r="V15" s="122"/>
      <c r="W15" s="122"/>
      <c r="X15" s="182"/>
      <c r="Y15" s="110" t="s">
        <v>29</v>
      </c>
      <c r="Z15" s="112"/>
      <c r="AA15" s="184" t="s">
        <v>33</v>
      </c>
    </row>
    <row r="16" spans="1:27" ht="15" customHeight="1" x14ac:dyDescent="0.35">
      <c r="A16" s="65" t="s">
        <v>65</v>
      </c>
      <c r="B16" s="126" t="s">
        <v>17</v>
      </c>
      <c r="C16" s="126"/>
      <c r="D16" s="127" t="s">
        <v>1</v>
      </c>
      <c r="E16" s="127"/>
      <c r="F16" s="127"/>
      <c r="G16" s="127" t="s">
        <v>8</v>
      </c>
      <c r="H16" s="127"/>
      <c r="I16" s="127"/>
      <c r="J16" s="120"/>
      <c r="K16" s="120"/>
      <c r="L16" s="121"/>
      <c r="M16" s="123"/>
      <c r="N16" s="123"/>
      <c r="O16" s="181"/>
      <c r="P16" s="113"/>
      <c r="Q16" s="113"/>
      <c r="R16" s="113"/>
      <c r="S16" s="183"/>
      <c r="T16" s="128" t="s">
        <v>21</v>
      </c>
      <c r="U16" s="129"/>
      <c r="V16" s="129"/>
      <c r="W16" s="129"/>
      <c r="X16" s="130"/>
      <c r="Y16" s="110"/>
      <c r="Z16" s="112"/>
      <c r="AA16" s="184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118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119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31" t="s">
        <v>132</v>
      </c>
      <c r="B21" s="131"/>
      <c r="C21" s="131"/>
      <c r="D21" s="131"/>
      <c r="E21" s="131"/>
      <c r="F21" s="131"/>
      <c r="G21" s="131"/>
    </row>
    <row r="22" spans="1:27" x14ac:dyDescent="0.35">
      <c r="A22" s="64" t="s">
        <v>47</v>
      </c>
      <c r="B22" s="137" t="s">
        <v>19</v>
      </c>
      <c r="C22" s="137"/>
      <c r="D22" s="118" t="s">
        <v>3</v>
      </c>
      <c r="E22" s="118"/>
      <c r="F22" s="119" t="s">
        <v>7</v>
      </c>
      <c r="G22" s="119"/>
      <c r="H22" s="119"/>
      <c r="I22" s="119"/>
      <c r="J22" s="119"/>
      <c r="K22" s="119"/>
      <c r="L22" s="119"/>
    </row>
    <row r="23" spans="1:27" x14ac:dyDescent="0.35">
      <c r="A23" s="65" t="s">
        <v>64</v>
      </c>
      <c r="B23" s="120" t="s">
        <v>12</v>
      </c>
      <c r="C23" s="120"/>
      <c r="D23" s="121" t="s">
        <v>29</v>
      </c>
      <c r="E23" s="184" t="s">
        <v>33</v>
      </c>
      <c r="F23" s="148" t="s">
        <v>12</v>
      </c>
      <c r="G23" s="148"/>
      <c r="H23" s="148"/>
      <c r="I23" s="148"/>
      <c r="J23" s="148"/>
      <c r="K23" s="165" t="s">
        <v>29</v>
      </c>
      <c r="L23" s="165"/>
    </row>
    <row r="24" spans="1:27" x14ac:dyDescent="0.35">
      <c r="A24" s="65" t="s">
        <v>65</v>
      </c>
      <c r="B24" s="126" t="s">
        <v>17</v>
      </c>
      <c r="C24" s="126"/>
      <c r="D24" s="121"/>
      <c r="E24" s="184"/>
      <c r="F24" s="126" t="s">
        <v>21</v>
      </c>
      <c r="G24" s="126"/>
      <c r="H24" s="126"/>
      <c r="I24" s="126"/>
      <c r="J24" s="126"/>
      <c r="K24" s="165"/>
      <c r="L24" s="165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118</v>
      </c>
      <c r="B26" s="87">
        <f>'1_Model_G(0)'!B30</f>
        <v>0</v>
      </c>
      <c r="C26" s="87">
        <f>'1_Model_G(0)'!D30</f>
        <v>0</v>
      </c>
      <c r="D26" s="81">
        <f>'1_Model_G(0)'!F30</f>
        <v>0</v>
      </c>
      <c r="E26" s="81">
        <f>'1_Model_G(0)'!H30</f>
        <v>0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>
        <f>'1_Model_G(0)'!P30</f>
        <v>0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119</v>
      </c>
      <c r="B27" s="83">
        <f>'2_Model_G(t)'!B29</f>
        <v>0</v>
      </c>
      <c r="C27" s="83">
        <f>'2_Model_G(t)'!D29</f>
        <v>0</v>
      </c>
      <c r="D27" s="88">
        <f>'2_Model_G(t)'!F29</f>
        <v>0</v>
      </c>
      <c r="E27" s="88">
        <f>'2_Model_G(t)'!H29</f>
        <v>0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>
        <f>'2_Model_G(t)'!P29</f>
        <v>0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31" t="s">
        <v>148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</row>
    <row r="30" spans="1:27" x14ac:dyDescent="0.35">
      <c r="A30" s="191" t="s">
        <v>142</v>
      </c>
      <c r="B30" s="191"/>
      <c r="C30" s="191"/>
      <c r="E30" s="194" t="s">
        <v>160</v>
      </c>
      <c r="F30" s="194"/>
      <c r="G30" s="194"/>
      <c r="H30" s="194"/>
      <c r="I30" s="13"/>
      <c r="K30" s="190" t="s">
        <v>161</v>
      </c>
      <c r="L30" s="190"/>
      <c r="M30" s="190"/>
      <c r="N30" s="190"/>
      <c r="P30" s="190" t="s">
        <v>162</v>
      </c>
      <c r="Q30" s="190"/>
      <c r="R30" s="190"/>
      <c r="S30" s="190"/>
      <c r="T30" s="190"/>
      <c r="U30" s="190"/>
    </row>
    <row r="31" spans="1:27" ht="16" x14ac:dyDescent="0.35">
      <c r="A31" s="192" t="s">
        <v>143</v>
      </c>
      <c r="B31" s="192"/>
      <c r="C31" s="92"/>
      <c r="E31" s="42" t="s">
        <v>146</v>
      </c>
      <c r="F31" s="200" t="str">
        <f>IF(OR(B18=0, C18=0, B19=0, C19=0), "", ABS((1 - (C19/C18)) - (1 - (B19/B18))))</f>
        <v/>
      </c>
      <c r="G31" s="200"/>
      <c r="H31" s="200"/>
      <c r="I31" s="13"/>
      <c r="K31" s="42" t="s">
        <v>146</v>
      </c>
      <c r="L31" s="205" t="str">
        <f>IF(OR(B26=0, C26=0, B27=0, C27=0), "", ABS((1 - (C27/C26)) - (1 - (B27/B26))))</f>
        <v/>
      </c>
      <c r="M31" s="206"/>
      <c r="N31" s="207"/>
      <c r="P31" s="198" t="s">
        <v>69</v>
      </c>
      <c r="Q31" s="199"/>
      <c r="R31" s="195" t="str">
        <f>IF(OR(C11="", C10=""), "", IF(C11=C10, "Consistent LoD for both models", "Inconsistent LoD"))</f>
        <v/>
      </c>
      <c r="S31" s="196"/>
      <c r="T31" s="196"/>
      <c r="U31" s="197"/>
      <c r="V31" s="95" t="str">
        <f>IF(Calc!B34=0,_xlfn.UNICHAR(9734),_xlfn.UNICHAR(9733))</f>
        <v>☆</v>
      </c>
    </row>
    <row r="32" spans="1:27" ht="16" x14ac:dyDescent="0.35">
      <c r="A32" s="192" t="s">
        <v>144</v>
      </c>
      <c r="B32" s="192"/>
      <c r="C32" s="92"/>
      <c r="E32" s="42" t="s">
        <v>147</v>
      </c>
      <c r="F32" s="201"/>
      <c r="G32" s="201"/>
      <c r="H32" s="201"/>
      <c r="I32" s="13"/>
      <c r="K32" s="42" t="s">
        <v>147</v>
      </c>
      <c r="L32" s="208"/>
      <c r="M32" s="209"/>
      <c r="N32" s="210"/>
      <c r="P32" s="198" t="s">
        <v>141</v>
      </c>
      <c r="Q32" s="199"/>
      <c r="R32" s="195" t="str">
        <f>IF(OR('2_Model_G(t)'!I3="", '1_Model_G(0)'!I3=""), "", IF(E11&lt;E10, "Decline in model G(t) resolution", "Increase model G(t) resolution"))</f>
        <v/>
      </c>
      <c r="S32" s="196"/>
      <c r="T32" s="196"/>
      <c r="U32" s="197"/>
      <c r="V32" s="95" t="str">
        <f>IF(Calc!B35=0,_xlfn.UNICHAR(9734),_xlfn.UNICHAR(9733))</f>
        <v>☆</v>
      </c>
    </row>
    <row r="33" spans="1:22" ht="16" x14ac:dyDescent="0.35">
      <c r="A33" s="193" t="s">
        <v>145</v>
      </c>
      <c r="B33" s="193"/>
      <c r="C33" s="93" t="str">
        <f>IF(OR(C31=0,C32=0),"",C31+2*C32)</f>
        <v/>
      </c>
      <c r="E33" s="42" t="s">
        <v>177</v>
      </c>
      <c r="F33" s="185" t="str">
        <f>IF(OR(F31=0, F32=0), "", IF(F31&lt;F32, "Consistent accuracy in both models", "Decline in model G(t) accuracy"))</f>
        <v/>
      </c>
      <c r="G33" s="185"/>
      <c r="H33" s="185"/>
      <c r="I33" s="94" t="str">
        <f>IF(Calc!B32=0,_xlfn.UNICHAR(9734),_xlfn.UNICHAR(9733))</f>
        <v>☆</v>
      </c>
      <c r="K33" s="42" t="s">
        <v>177</v>
      </c>
      <c r="L33" s="195" t="str">
        <f>IF(OR(L31=0, L32=0), "", IF(L31&lt;L32, "Consistent accuracy in both models", "Decline in model G(t) accuracy"))</f>
        <v/>
      </c>
      <c r="M33" s="196"/>
      <c r="N33" s="197"/>
      <c r="O33" s="95" t="str">
        <f>IF(Calc!B33=0,_xlfn.UNICHAR(9734),_xlfn.UNICHAR(9733))</f>
        <v>☆</v>
      </c>
    </row>
    <row r="35" spans="1:22" ht="27" customHeight="1" x14ac:dyDescent="0.35">
      <c r="A35" s="131" t="s">
        <v>149</v>
      </c>
      <c r="B35" s="131"/>
      <c r="C35" s="131"/>
      <c r="O35" s="13"/>
      <c r="P35" s="204" t="s">
        <v>180</v>
      </c>
      <c r="Q35" s="204"/>
      <c r="R35" s="204"/>
      <c r="S35" s="204"/>
      <c r="T35" s="204"/>
      <c r="U35" s="204"/>
      <c r="V35" s="204"/>
    </row>
    <row r="36" spans="1:22" ht="16.5" customHeight="1" x14ac:dyDescent="0.4">
      <c r="A36" s="202" t="s">
        <v>150</v>
      </c>
      <c r="B36" s="96" t="str">
        <f>I33</f>
        <v>☆</v>
      </c>
      <c r="C36" s="96" t="str">
        <f>V31</f>
        <v>☆</v>
      </c>
      <c r="D36" s="96" t="str">
        <f>V32</f>
        <v>☆</v>
      </c>
      <c r="E36" s="211" t="s">
        <v>153</v>
      </c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186">
        <f>Calc!K42</f>
        <v>0</v>
      </c>
      <c r="Q36" s="186"/>
      <c r="R36" s="186"/>
      <c r="S36" s="186"/>
      <c r="T36" s="186"/>
      <c r="U36" s="186"/>
      <c r="V36" s="186"/>
    </row>
    <row r="37" spans="1:22" ht="18" x14ac:dyDescent="0.4">
      <c r="A37" s="202"/>
      <c r="B37" s="96" t="str">
        <f>O33</f>
        <v>☆</v>
      </c>
      <c r="C37" s="96" t="str">
        <f>V31</f>
        <v>☆</v>
      </c>
      <c r="D37" s="96" t="str">
        <f>V32</f>
        <v>☆</v>
      </c>
      <c r="E37" s="211" t="s">
        <v>154</v>
      </c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186">
        <f>Calc!K48</f>
        <v>0</v>
      </c>
      <c r="Q37" s="186"/>
      <c r="R37" s="186"/>
      <c r="S37" s="186"/>
      <c r="T37" s="186"/>
      <c r="U37" s="186"/>
      <c r="V37" s="186"/>
    </row>
    <row r="39" spans="1:22" x14ac:dyDescent="0.35">
      <c r="A39" s="46" t="s">
        <v>155</v>
      </c>
    </row>
    <row r="40" spans="1:22" ht="15.5" x14ac:dyDescent="0.35">
      <c r="A40" s="95" t="str">
        <f>_xlfn.UNICHAR(9734) &amp; _xlfn.UNICHAR(9734) &amp; _xlfn.UNICHAR(9734)</f>
        <v>☆☆☆</v>
      </c>
      <c r="B40" s="203" t="s">
        <v>156</v>
      </c>
      <c r="C40" s="203"/>
      <c r="D40" s="203"/>
      <c r="E40" s="203"/>
      <c r="F40" s="203"/>
      <c r="G40" s="203"/>
      <c r="H40" s="203"/>
      <c r="I40" s="203"/>
      <c r="J40" s="203"/>
      <c r="K40" s="203"/>
      <c r="L40" s="203"/>
    </row>
    <row r="41" spans="1:22" ht="15.5" x14ac:dyDescent="0.35">
      <c r="A41" s="95" t="str">
        <f>_xlfn.UNICHAR(9733) &amp; _xlfn.UNICHAR(9734) &amp; _xlfn.UNICHAR(9734)</f>
        <v>★☆☆</v>
      </c>
      <c r="B41" s="203" t="s">
        <v>157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</row>
    <row r="42" spans="1:22" ht="15.5" x14ac:dyDescent="0.35">
      <c r="A42" s="95" t="str">
        <f>_xlfn.UNICHAR(9733) &amp; _xlfn.UNICHAR(9733) &amp; _xlfn.UNICHAR(9734)</f>
        <v>★★☆</v>
      </c>
      <c r="B42" s="203" t="s">
        <v>158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</row>
    <row r="43" spans="1:22" ht="15.5" x14ac:dyDescent="0.35">
      <c r="A43" s="95" t="str">
        <f>_xlfn.UNICHAR(9733) &amp; _xlfn.UNICHAR(9733) &amp; _xlfn.UNICHAR(9733)</f>
        <v>★★★</v>
      </c>
      <c r="B43" s="203" t="s">
        <v>159</v>
      </c>
      <c r="C43" s="203"/>
      <c r="D43" s="203"/>
      <c r="E43" s="203"/>
      <c r="F43" s="203"/>
      <c r="G43" s="203"/>
      <c r="H43" s="203"/>
      <c r="I43" s="203"/>
      <c r="J43" s="203"/>
      <c r="K43" s="203"/>
      <c r="L43" s="203"/>
    </row>
  </sheetData>
  <sheetProtection sheet="1" objects="1" scenarios="1"/>
  <mergeCells count="76">
    <mergeCell ref="B42:L42"/>
    <mergeCell ref="B43:L43"/>
    <mergeCell ref="K30:N30"/>
    <mergeCell ref="L31:N31"/>
    <mergeCell ref="L32:N32"/>
    <mergeCell ref="L33:N33"/>
    <mergeCell ref="E36:O36"/>
    <mergeCell ref="E37:O37"/>
    <mergeCell ref="A36:A37"/>
    <mergeCell ref="B41:L41"/>
    <mergeCell ref="B40:L40"/>
    <mergeCell ref="A35:C35"/>
    <mergeCell ref="P31:Q31"/>
    <mergeCell ref="P35:V35"/>
    <mergeCell ref="P36:V36"/>
    <mergeCell ref="P37:V37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J2:R3"/>
    <mergeCell ref="E9:F9"/>
    <mergeCell ref="E11:F11"/>
    <mergeCell ref="G9:H9"/>
    <mergeCell ref="G11:H11"/>
    <mergeCell ref="B6:C6"/>
    <mergeCell ref="B2:E2"/>
    <mergeCell ref="F2:H2"/>
    <mergeCell ref="B3:E3"/>
    <mergeCell ref="F3:H3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O14:AA14"/>
    <mergeCell ref="O15:O16"/>
    <mergeCell ref="P15:X15"/>
    <mergeCell ref="T16:X16"/>
    <mergeCell ref="P16:S16"/>
    <mergeCell ref="Y15:Z16"/>
    <mergeCell ref="AA15:AA16"/>
  </mergeCells>
  <conditionalFormatting sqref="A21:L27">
    <cfRule type="expression" dxfId="186" priority="121">
      <formula>$B$6="Feature-based"</formula>
    </cfRule>
  </conditionalFormatting>
  <conditionalFormatting sqref="A13:AA19">
    <cfRule type="expression" dxfId="185" priority="15">
      <formula>$B$6="Scale-based"</formula>
    </cfRule>
  </conditionalFormatting>
  <conditionalFormatting sqref="B18">
    <cfRule type="expression" dxfId="183" priority="120">
      <formula>$B$18=0</formula>
    </cfRule>
    <cfRule type="expression" dxfId="182" priority="171">
      <formula>$B$18&lt;&gt;0</formula>
    </cfRule>
  </conditionalFormatting>
  <conditionalFormatting sqref="B19">
    <cfRule type="expression" dxfId="181" priority="106">
      <formula>$B$19=0</formula>
    </cfRule>
    <cfRule type="expression" dxfId="180" priority="119">
      <formula>$B$19&lt;&gt;0</formula>
    </cfRule>
  </conditionalFormatting>
  <conditionalFormatting sqref="B26">
    <cfRule type="expression" dxfId="179" priority="172">
      <formula>$B$26&lt;&gt;0</formula>
    </cfRule>
    <cfRule type="expression" dxfId="178" priority="166">
      <formula>$B$26=0</formula>
    </cfRule>
  </conditionalFormatting>
  <conditionalFormatting sqref="B27">
    <cfRule type="expression" dxfId="177" priority="162">
      <formula>$B$27=0</formula>
    </cfRule>
    <cfRule type="expression" dxfId="176" priority="165">
      <formula>$B$27&lt;&gt;0</formula>
    </cfRule>
  </conditionalFormatting>
  <conditionalFormatting sqref="B37:O37">
    <cfRule type="expression" dxfId="175" priority="7">
      <formula>$B$6="Feature-based"</formula>
    </cfRule>
  </conditionalFormatting>
  <conditionalFormatting sqref="C18">
    <cfRule type="expression" dxfId="173" priority="117">
      <formula>$C$18=0</formula>
    </cfRule>
    <cfRule type="expression" dxfId="172" priority="118">
      <formula>$C$18&lt;&gt;0</formula>
    </cfRule>
  </conditionalFormatting>
  <conditionalFormatting sqref="C19">
    <cfRule type="expression" dxfId="171" priority="104">
      <formula>$C$19=0</formula>
    </cfRule>
    <cfRule type="expression" dxfId="170" priority="105">
      <formula>$C$19&lt;&gt;0</formula>
    </cfRule>
  </conditionalFormatting>
  <conditionalFormatting sqref="C26">
    <cfRule type="expression" dxfId="169" priority="164">
      <formula>$C$26&lt;&gt;0</formula>
    </cfRule>
    <cfRule type="expression" dxfId="168" priority="163">
      <formula>$C$26=0</formula>
    </cfRule>
  </conditionalFormatting>
  <conditionalFormatting sqref="C27">
    <cfRule type="expression" dxfId="167" priority="161">
      <formula>$C$27&lt;&gt;0</formula>
    </cfRule>
    <cfRule type="expression" dxfId="166" priority="160">
      <formula>$C$27=0</formula>
    </cfRule>
  </conditionalFormatting>
  <conditionalFormatting sqref="D18">
    <cfRule type="expression" dxfId="164" priority="115">
      <formula>$D$18=0</formula>
    </cfRule>
    <cfRule type="expression" dxfId="163" priority="116">
      <formula>$D$18&lt;&gt;0</formula>
    </cfRule>
  </conditionalFormatting>
  <conditionalFormatting sqref="D19">
    <cfRule type="expression" dxfId="162" priority="103">
      <formula>$D$19&lt;&gt;0</formula>
    </cfRule>
    <cfRule type="expression" dxfId="161" priority="102">
      <formula>$D$19=0</formula>
    </cfRule>
  </conditionalFormatting>
  <conditionalFormatting sqref="D26">
    <cfRule type="expression" dxfId="160" priority="159">
      <formula>$D$26&lt;&gt;0</formula>
    </cfRule>
    <cfRule type="expression" dxfId="159" priority="158">
      <formula>$D$26=0</formula>
    </cfRule>
  </conditionalFormatting>
  <conditionalFormatting sqref="D27">
    <cfRule type="expression" dxfId="158" priority="156">
      <formula>$D$27=0</formula>
    </cfRule>
    <cfRule type="expression" dxfId="157" priority="157">
      <formula>$D$27&lt;&gt;0</formula>
    </cfRule>
  </conditionalFormatting>
  <conditionalFormatting sqref="E18">
    <cfRule type="expression" dxfId="155" priority="113">
      <formula>$E$18=0</formula>
    </cfRule>
    <cfRule type="expression" dxfId="154" priority="114">
      <formula>$E$18&lt;&gt;0</formula>
    </cfRule>
  </conditionalFormatting>
  <conditionalFormatting sqref="E19">
    <cfRule type="expression" dxfId="153" priority="101">
      <formula>$E$19&lt;&gt;0</formula>
    </cfRule>
    <cfRule type="expression" dxfId="152" priority="100">
      <formula>$E$19=0</formula>
    </cfRule>
  </conditionalFormatting>
  <conditionalFormatting sqref="E26">
    <cfRule type="expression" dxfId="151" priority="154">
      <formula>$E$26=0</formula>
    </cfRule>
    <cfRule type="expression" dxfId="150" priority="155">
      <formula>$E$26&lt;&gt;0</formula>
    </cfRule>
  </conditionalFormatting>
  <conditionalFormatting sqref="E27">
    <cfRule type="expression" dxfId="149" priority="153">
      <formula>$E$27&lt;&gt;0</formula>
    </cfRule>
    <cfRule type="expression" dxfId="148" priority="152">
      <formula>$E$27=0</formula>
    </cfRule>
  </conditionalFormatting>
  <conditionalFormatting sqref="E30:H33 I33 B36:E36">
    <cfRule type="expression" dxfId="146" priority="12">
      <formula>$B$6="Scale-based"</formula>
    </cfRule>
  </conditionalFormatting>
  <conditionalFormatting sqref="F18">
    <cfRule type="expression" dxfId="144" priority="112">
      <formula>$F$18&lt;&gt;" "</formula>
    </cfRule>
    <cfRule type="expression" dxfId="143" priority="111">
      <formula>$F$18=" "</formula>
    </cfRule>
  </conditionalFormatting>
  <conditionalFormatting sqref="F19">
    <cfRule type="expression" dxfId="142" priority="99">
      <formula>$F$19&lt;&gt;" "</formula>
    </cfRule>
    <cfRule type="expression" dxfId="141" priority="98">
      <formula>$F$19=" "</formula>
    </cfRule>
  </conditionalFormatting>
  <conditionalFormatting sqref="F26">
    <cfRule type="expression" dxfId="140" priority="151">
      <formula>$F$26&lt;&gt;0</formula>
    </cfRule>
    <cfRule type="expression" dxfId="139" priority="150">
      <formula>$F$26=0</formula>
    </cfRule>
  </conditionalFormatting>
  <conditionalFormatting sqref="F27">
    <cfRule type="expression" dxfId="138" priority="149">
      <formula>$F$27&lt;&gt;0</formula>
    </cfRule>
    <cfRule type="expression" dxfId="137" priority="148">
      <formula>$F$27=0</formula>
    </cfRule>
  </conditionalFormatting>
  <conditionalFormatting sqref="G18">
    <cfRule type="expression" dxfId="135" priority="110">
      <formula>$G$18&lt;&gt;0</formula>
    </cfRule>
    <cfRule type="expression" dxfId="134" priority="109">
      <formula>$G$18=0</formula>
    </cfRule>
  </conditionalFormatting>
  <conditionalFormatting sqref="G19">
    <cfRule type="expression" dxfId="133" priority="96">
      <formula>$G$19=0</formula>
    </cfRule>
    <cfRule type="expression" dxfId="132" priority="97">
      <formula>$G$19&lt;&gt;0</formula>
    </cfRule>
  </conditionalFormatting>
  <conditionalFormatting sqref="G26">
    <cfRule type="expression" dxfId="131" priority="147">
      <formula>$G$26&lt;&gt;0</formula>
    </cfRule>
    <cfRule type="expression" dxfId="130" priority="146">
      <formula>$G$26=0</formula>
    </cfRule>
  </conditionalFormatting>
  <conditionalFormatting sqref="G27">
    <cfRule type="expression" dxfId="129" priority="144">
      <formula>$G$27=0</formula>
    </cfRule>
    <cfRule type="expression" dxfId="128" priority="145">
      <formula>$G$27&lt;&gt;0</formula>
    </cfRule>
  </conditionalFormatting>
  <conditionalFormatting sqref="H18">
    <cfRule type="expression" dxfId="125" priority="95">
      <formula>$H$18=0</formula>
    </cfRule>
    <cfRule type="expression" dxfId="124" priority="108">
      <formula>$H$18&lt;&gt;0</formula>
    </cfRule>
  </conditionalFormatting>
  <conditionalFormatting sqref="H19">
    <cfRule type="expression" dxfId="123" priority="94">
      <formula>$H$19&lt;&gt;0</formula>
    </cfRule>
    <cfRule type="expression" dxfId="122" priority="93">
      <formula>$H$19=0</formula>
    </cfRule>
  </conditionalFormatting>
  <conditionalFormatting sqref="H26">
    <cfRule type="expression" dxfId="121" priority="143">
      <formula>$H$26&lt;&gt;" "</formula>
    </cfRule>
    <cfRule type="expression" dxfId="120" priority="136">
      <formula>$H$26=" "</formula>
    </cfRule>
  </conditionalFormatting>
  <conditionalFormatting sqref="H27">
    <cfRule type="expression" dxfId="119" priority="135">
      <formula>$H$27&lt;&gt;" "</formula>
    </cfRule>
    <cfRule type="expression" dxfId="118" priority="134">
      <formula>$H$27=" "</formula>
    </cfRule>
  </conditionalFormatting>
  <conditionalFormatting sqref="I18">
    <cfRule type="expression" dxfId="117" priority="91">
      <formula>$I$18=" "</formula>
    </cfRule>
    <cfRule type="expression" dxfId="115" priority="92">
      <formula>$I$18&lt;&gt;" "</formula>
    </cfRule>
  </conditionalFormatting>
  <conditionalFormatting sqref="I19">
    <cfRule type="expression" dxfId="114" priority="89">
      <formula>$I$19=" "</formula>
    </cfRule>
    <cfRule type="expression" dxfId="113" priority="90">
      <formula>$I$19&lt;&gt;" "</formula>
    </cfRule>
  </conditionalFormatting>
  <conditionalFormatting sqref="I26">
    <cfRule type="expression" dxfId="112" priority="139">
      <formula>$I$26=0</formula>
    </cfRule>
    <cfRule type="expression" dxfId="111" priority="140">
      <formula>$I$26&lt;&gt;0</formula>
    </cfRule>
  </conditionalFormatting>
  <conditionalFormatting sqref="I27">
    <cfRule type="expression" dxfId="110" priority="137">
      <formula>$I$27=0</formula>
    </cfRule>
    <cfRule type="expression" dxfId="109" priority="138">
      <formula>$I$27&lt;&gt;0</formula>
    </cfRule>
  </conditionalFormatting>
  <conditionalFormatting sqref="J18">
    <cfRule type="expression" dxfId="108" priority="75">
      <formula>$J$18=0</formula>
    </cfRule>
    <cfRule type="expression" dxfId="106" priority="76">
      <formula>$J$18&lt;&gt;0</formula>
    </cfRule>
  </conditionalFormatting>
  <conditionalFormatting sqref="J19">
    <cfRule type="expression" dxfId="105" priority="73">
      <formula>$J$19=0</formula>
    </cfRule>
    <cfRule type="expression" dxfId="104" priority="74">
      <formula>$J$19&lt;&gt;0</formula>
    </cfRule>
  </conditionalFormatting>
  <conditionalFormatting sqref="J26">
    <cfRule type="expression" dxfId="103" priority="133">
      <formula>$J$26&lt;&gt;0</formula>
    </cfRule>
    <cfRule type="expression" dxfId="102" priority="124">
      <formula>$J$26=0</formula>
    </cfRule>
  </conditionalFormatting>
  <conditionalFormatting sqref="J27">
    <cfRule type="expression" dxfId="101" priority="122">
      <formula>$J$27=0</formula>
    </cfRule>
    <cfRule type="expression" dxfId="100" priority="123">
      <formula>$J$27&lt;&gt;0</formula>
    </cfRule>
  </conditionalFormatting>
  <conditionalFormatting sqref="K18">
    <cfRule type="expression" dxfId="99" priority="19">
      <formula>$K$18&lt;&gt;" "</formula>
    </cfRule>
    <cfRule type="expression" dxfId="98" priority="18">
      <formula>$K$18=" "</formula>
    </cfRule>
  </conditionalFormatting>
  <conditionalFormatting sqref="K19">
    <cfRule type="expression" dxfId="96" priority="16">
      <formula>$K$19=" "</formula>
    </cfRule>
    <cfRule type="expression" dxfId="95" priority="17">
      <formula>$K$19&lt;&gt;" "</formula>
    </cfRule>
  </conditionalFormatting>
  <conditionalFormatting sqref="K26">
    <cfRule type="expression" dxfId="94" priority="131">
      <formula>$K$26=0</formula>
    </cfRule>
    <cfRule type="expression" dxfId="93" priority="132">
      <formula>$K$26&lt;&gt;0</formula>
    </cfRule>
  </conditionalFormatting>
  <conditionalFormatting sqref="K27">
    <cfRule type="expression" dxfId="92" priority="130">
      <formula>$K$27&lt;&gt;0</formula>
    </cfRule>
    <cfRule type="expression" dxfId="91" priority="129">
      <formula>$K$27=0</formula>
    </cfRule>
  </conditionalFormatting>
  <conditionalFormatting sqref="K30:N33 O33">
    <cfRule type="expression" dxfId="90" priority="11">
      <formula>$B$6="Feature-based"</formula>
    </cfRule>
  </conditionalFormatting>
  <conditionalFormatting sqref="L18">
    <cfRule type="expression" dxfId="89" priority="72">
      <formula>$L$18&lt;&gt;0</formula>
    </cfRule>
    <cfRule type="expression" dxfId="88" priority="71">
      <formula>$L$18=0</formula>
    </cfRule>
  </conditionalFormatting>
  <conditionalFormatting sqref="L19">
    <cfRule type="expression" dxfId="86" priority="70">
      <formula>$L$19&lt;&gt;0</formula>
    </cfRule>
    <cfRule type="expression" dxfId="85" priority="69">
      <formula>$L$19=0</formula>
    </cfRule>
  </conditionalFormatting>
  <conditionalFormatting sqref="L26">
    <cfRule type="expression" dxfId="84" priority="127">
      <formula>$L$26=0</formula>
    </cfRule>
    <cfRule type="expression" dxfId="83" priority="128">
      <formula>$L$26&lt;&gt;0</formula>
    </cfRule>
  </conditionalFormatting>
  <conditionalFormatting sqref="L27">
    <cfRule type="expression" dxfId="82" priority="125">
      <formula>$L$27=0</formula>
    </cfRule>
    <cfRule type="expression" dxfId="81" priority="126">
      <formula>$L$27&lt;&gt;0</formula>
    </cfRule>
  </conditionalFormatting>
  <conditionalFormatting sqref="M18">
    <cfRule type="expression" dxfId="80" priority="68">
      <formula>$M$18&lt;&gt;0</formula>
    </cfRule>
    <cfRule type="expression" dxfId="78" priority="67">
      <formula>$M$18=0</formula>
    </cfRule>
  </conditionalFormatting>
  <conditionalFormatting sqref="M19">
    <cfRule type="expression" dxfId="77" priority="66">
      <formula>$M$19&lt;&gt;0</formula>
    </cfRule>
    <cfRule type="expression" dxfId="76" priority="65">
      <formula>$M$19=0</formula>
    </cfRule>
  </conditionalFormatting>
  <conditionalFormatting sqref="N18">
    <cfRule type="expression" dxfId="75" priority="64">
      <formula>$N$18&lt;&gt;0</formula>
    </cfRule>
    <cfRule type="expression" dxfId="74" priority="63">
      <formula>$N$18=0</formula>
    </cfRule>
  </conditionalFormatting>
  <conditionalFormatting sqref="N19">
    <cfRule type="expression" dxfId="72" priority="62">
      <formula>$N$19&lt;&gt;0</formula>
    </cfRule>
    <cfRule type="expression" dxfId="71" priority="61">
      <formula>$N$19=0</formula>
    </cfRule>
  </conditionalFormatting>
  <conditionalFormatting sqref="O18">
    <cfRule type="expression" dxfId="70" priority="51">
      <formula>$O$18=0</formula>
    </cfRule>
    <cfRule type="expression" dxfId="68" priority="52">
      <formula>$O$18&lt;&gt;0</formula>
    </cfRule>
  </conditionalFormatting>
  <conditionalFormatting sqref="O19">
    <cfRule type="expression" dxfId="67" priority="50">
      <formula>$O$19&lt;&gt;0</formula>
    </cfRule>
    <cfRule type="expression" dxfId="66" priority="49">
      <formula>$O$19=0</formula>
    </cfRule>
  </conditionalFormatting>
  <conditionalFormatting sqref="P18">
    <cfRule type="expression" dxfId="65" priority="47">
      <formula>$P$18=0</formula>
    </cfRule>
    <cfRule type="expression" dxfId="64" priority="48">
      <formula>$P$18&lt;&gt;0</formula>
    </cfRule>
  </conditionalFormatting>
  <conditionalFormatting sqref="P19">
    <cfRule type="expression" dxfId="62" priority="45">
      <formula>$P$19=0</formula>
    </cfRule>
    <cfRule type="expression" dxfId="61" priority="46">
      <formula>$P$19&lt;&gt;0</formula>
    </cfRule>
  </conditionalFormatting>
  <conditionalFormatting sqref="P36:V36">
    <cfRule type="expression" dxfId="60" priority="2">
      <formula>$B$6="Scale-based"</formula>
    </cfRule>
    <cfRule type="expression" dxfId="58" priority="5">
      <formula>$B$6="Scale-based"</formula>
    </cfRule>
  </conditionalFormatting>
  <conditionalFormatting sqref="P37:V37">
    <cfRule type="expression" dxfId="56" priority="6">
      <formula>$B$6="Feature-based"</formula>
    </cfRule>
    <cfRule type="expression" dxfId="55" priority="1">
      <formula>$B$6="Feature-based"</formula>
    </cfRule>
  </conditionalFormatting>
  <conditionalFormatting sqref="Q18">
    <cfRule type="expression" dxfId="54" priority="43">
      <formula>$Q$18=0</formula>
    </cfRule>
    <cfRule type="expression" dxfId="52" priority="44">
      <formula>$Q$18&lt;&gt;0</formula>
    </cfRule>
  </conditionalFormatting>
  <conditionalFormatting sqref="Q19">
    <cfRule type="expression" dxfId="51" priority="42">
      <formula>$Q$19&lt;&gt;0</formula>
    </cfRule>
    <cfRule type="expression" dxfId="50" priority="41">
      <formula>$Q$19=0</formula>
    </cfRule>
  </conditionalFormatting>
  <conditionalFormatting sqref="R18">
    <cfRule type="expression" dxfId="49" priority="40">
      <formula>$R$18&lt;&gt;0</formula>
    </cfRule>
    <cfRule type="expression" dxfId="48" priority="39">
      <formula>$R$18=0</formula>
    </cfRule>
  </conditionalFormatting>
  <conditionalFormatting sqref="R19">
    <cfRule type="expression" dxfId="46" priority="38">
      <formula>$R$19&lt;&gt;0</formula>
    </cfRule>
    <cfRule type="expression" dxfId="45" priority="37">
      <formula>$R$19=0</formula>
    </cfRule>
  </conditionalFormatting>
  <conditionalFormatting sqref="S18">
    <cfRule type="expression" dxfId="43" priority="88">
      <formula>$S$18&lt;&gt;" "</formula>
    </cfRule>
    <cfRule type="expression" dxfId="42" priority="87">
      <formula>$S$18=" "</formula>
    </cfRule>
  </conditionalFormatting>
  <conditionalFormatting sqref="S19">
    <cfRule type="expression" dxfId="41" priority="86">
      <formula>$S$19&lt;&gt;" "</formula>
    </cfRule>
    <cfRule type="expression" dxfId="40" priority="85">
      <formula>$S$19=" "</formula>
    </cfRule>
  </conditionalFormatting>
  <conditionalFormatting sqref="T18">
    <cfRule type="expression" dxfId="39" priority="60">
      <formula>$T$18&lt;&gt;0</formula>
    </cfRule>
    <cfRule type="expression" dxfId="38" priority="59">
      <formula>$T$18=0</formula>
    </cfRule>
  </conditionalFormatting>
  <conditionalFormatting sqref="T19">
    <cfRule type="expression" dxfId="36" priority="57">
      <formula>$T$19=0</formula>
    </cfRule>
    <cfRule type="expression" dxfId="35" priority="58">
      <formula>$T$19&lt;&gt;0</formula>
    </cfRule>
  </conditionalFormatting>
  <conditionalFormatting sqref="U18">
    <cfRule type="expression" dxfId="34" priority="56">
      <formula>$U$18&lt;&gt;0</formula>
    </cfRule>
    <cfRule type="expression" dxfId="33" priority="55">
      <formula>$U$18=0</formula>
    </cfRule>
  </conditionalFormatting>
  <conditionalFormatting sqref="U19">
    <cfRule type="expression" dxfId="31" priority="54">
      <formula>$U$19&lt;&gt;0</formula>
    </cfRule>
    <cfRule type="expression" dxfId="30" priority="53">
      <formula>$U$19=0</formula>
    </cfRule>
  </conditionalFormatting>
  <conditionalFormatting sqref="V18">
    <cfRule type="expression" dxfId="28" priority="83">
      <formula>$V$18=" "</formula>
    </cfRule>
    <cfRule type="expression" dxfId="27" priority="84">
      <formula>$V$18&lt;&gt;" "</formula>
    </cfRule>
  </conditionalFormatting>
  <conditionalFormatting sqref="V19">
    <cfRule type="expression" dxfId="26" priority="81">
      <formula>$V$19=" "</formula>
    </cfRule>
    <cfRule type="expression" dxfId="25" priority="82">
      <formula>$V$19&lt;&gt;" "</formula>
    </cfRule>
  </conditionalFormatting>
  <conditionalFormatting sqref="W18">
    <cfRule type="expression" dxfId="24" priority="35">
      <formula>$W$18=0</formula>
    </cfRule>
    <cfRule type="expression" dxfId="23" priority="36">
      <formula>$W$18&lt;&gt;0</formula>
    </cfRule>
  </conditionalFormatting>
  <conditionalFormatting sqref="W19">
    <cfRule type="expression" dxfId="21" priority="32">
      <formula>$W$19=0</formula>
    </cfRule>
    <cfRule type="expression" dxfId="20" priority="34">
      <formula>$W$19&lt;&gt;0</formula>
    </cfRule>
  </conditionalFormatting>
  <conditionalFormatting sqref="X18">
    <cfRule type="expression" dxfId="19" priority="30">
      <formula>$X$18=0</formula>
    </cfRule>
    <cfRule type="expression" dxfId="18" priority="31">
      <formula>$X$18&lt;&gt;0</formula>
    </cfRule>
  </conditionalFormatting>
  <conditionalFormatting sqref="X19">
    <cfRule type="expression" dxfId="16" priority="29">
      <formula>$X$19&lt;&gt;0</formula>
    </cfRule>
    <cfRule type="expression" dxfId="15" priority="28">
      <formula>$X$19=0</formula>
    </cfRule>
  </conditionalFormatting>
  <conditionalFormatting sqref="Y18">
    <cfRule type="expression" dxfId="14" priority="27">
      <formula>$Y$18&lt;&gt;0</formula>
    </cfRule>
    <cfRule type="expression" dxfId="12" priority="26">
      <formula>$Y$18=0</formula>
    </cfRule>
  </conditionalFormatting>
  <conditionalFormatting sqref="Y19">
    <cfRule type="expression" dxfId="11" priority="25">
      <formula>$Y$19&lt;&gt;0</formula>
    </cfRule>
    <cfRule type="expression" dxfId="10" priority="24">
      <formula>$Y$19=0</formula>
    </cfRule>
  </conditionalFormatting>
  <conditionalFormatting sqref="Z18">
    <cfRule type="expression" dxfId="9" priority="22">
      <formula>$Z$18=0</formula>
    </cfRule>
    <cfRule type="expression" dxfId="7" priority="23">
      <formula>$Z$18&lt;&gt;0</formula>
    </cfRule>
  </conditionalFormatting>
  <conditionalFormatting sqref="Z19">
    <cfRule type="expression" dxfId="6" priority="21">
      <formula>$Z$19&lt;&gt;0</formula>
    </cfRule>
    <cfRule type="expression" dxfId="5" priority="20">
      <formula>$Z$19=0</formula>
    </cfRule>
  </conditionalFormatting>
  <conditionalFormatting sqref="AA18">
    <cfRule type="expression" dxfId="4" priority="79">
      <formula>$AA$18=" "</formula>
    </cfRule>
    <cfRule type="expression" dxfId="2" priority="80">
      <formula>$AA$18&lt;&gt;" "</formula>
    </cfRule>
  </conditionalFormatting>
  <conditionalFormatting sqref="AA19">
    <cfRule type="expression" dxfId="1" priority="77">
      <formula>$AA$19=" "</formula>
    </cfRule>
    <cfRule type="expression" dxfId="0" priority="78">
      <formula>$AA$19&lt;&gt;" "</formula>
    </cfRule>
  </conditionalFormatting>
  <dataValidations disablePrompts="1"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9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8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7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6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4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5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4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3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2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91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90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9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8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7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6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5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4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3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4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3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2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81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80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9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8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7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6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5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4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0</v>
      </c>
      <c r="B8" s="13" t="b">
        <v>0</v>
      </c>
      <c r="C8" s="13" t="b">
        <v>0</v>
      </c>
      <c r="D8" s="13" t="b">
        <v>0</v>
      </c>
      <c r="E8" s="13" t="b">
        <v>0</v>
      </c>
      <c r="F8" s="13" t="b">
        <v>0</v>
      </c>
      <c r="G8" s="13" t="b">
        <v>0</v>
      </c>
      <c r="H8" s="13" t="b">
        <v>0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0</v>
      </c>
    </row>
    <row r="11" spans="1:28" x14ac:dyDescent="0.3">
      <c r="A11" s="13">
        <f>COUNTIF(A8:M8,TRUE) / COUNTA(A8:M8)</f>
        <v>0</v>
      </c>
    </row>
    <row r="12" spans="1:28" s="15" customFormat="1" x14ac:dyDescent="0.3"/>
    <row r="13" spans="1:28" ht="20" x14ac:dyDescent="0.4">
      <c r="AB13" s="14" t="s">
        <v>87</v>
      </c>
    </row>
    <row r="14" spans="1:28" x14ac:dyDescent="0.3">
      <c r="A14" s="13" t="s">
        <v>70</v>
      </c>
      <c r="B14" s="28">
        <v>1000</v>
      </c>
    </row>
    <row r="15" spans="1:28" x14ac:dyDescent="0.3">
      <c r="A15" s="13" t="s">
        <v>91</v>
      </c>
      <c r="B15" s="28" t="s">
        <v>92</v>
      </c>
    </row>
    <row r="16" spans="1:28" x14ac:dyDescent="0.3">
      <c r="A16" s="13" t="s">
        <v>93</v>
      </c>
      <c r="B16" s="28" t="s">
        <v>94</v>
      </c>
    </row>
    <row r="19" spans="1:32" x14ac:dyDescent="0.3">
      <c r="A19" s="13" t="s">
        <v>70</v>
      </c>
      <c r="B19" s="13" t="s">
        <v>88</v>
      </c>
    </row>
    <row r="20" spans="1:32" x14ac:dyDescent="0.3">
      <c r="A20" s="212" t="s">
        <v>95</v>
      </c>
      <c r="B20" s="212"/>
    </row>
    <row r="21" spans="1:32" x14ac:dyDescent="0.3">
      <c r="A21" s="13" t="s">
        <v>97</v>
      </c>
    </row>
    <row r="22" spans="1:32" x14ac:dyDescent="0.3">
      <c r="A22" s="13" t="s">
        <v>98</v>
      </c>
    </row>
    <row r="23" spans="1:32" x14ac:dyDescent="0.3">
      <c r="A23" s="13" t="s">
        <v>99</v>
      </c>
    </row>
    <row r="24" spans="1:32" x14ac:dyDescent="0.3">
      <c r="A24" s="212" t="s">
        <v>96</v>
      </c>
      <c r="B24" s="212"/>
    </row>
    <row r="25" spans="1:32" x14ac:dyDescent="0.3">
      <c r="A25" s="13" t="s">
        <v>100</v>
      </c>
      <c r="AD25" s="24"/>
      <c r="AE25" s="24"/>
      <c r="AF25" s="24"/>
    </row>
    <row r="26" spans="1:32" x14ac:dyDescent="0.3">
      <c r="A26" s="13" t="s">
        <v>101</v>
      </c>
      <c r="AD26" s="24"/>
      <c r="AE26" s="25"/>
      <c r="AF26" s="25"/>
    </row>
    <row r="27" spans="1:32" x14ac:dyDescent="0.3">
      <c r="A27" s="13" t="s">
        <v>102</v>
      </c>
      <c r="AB27" s="24"/>
      <c r="AC27" s="24"/>
      <c r="AD27" s="24"/>
      <c r="AE27" s="25"/>
      <c r="AF27" s="25"/>
    </row>
    <row r="28" spans="1:32" x14ac:dyDescent="0.3">
      <c r="A28" s="13" t="s">
        <v>103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3" t="s">
        <v>151</v>
      </c>
      <c r="AC31" s="213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69</v>
      </c>
      <c r="B34" s="13">
        <f>IF('3_G(0)_vs_G(t)'!R31="Consistent LoD for both models",1,0)</f>
        <v>0</v>
      </c>
      <c r="AB34" s="24"/>
      <c r="AC34" s="25"/>
      <c r="AD34" s="25"/>
    </row>
    <row r="35" spans="1:32" x14ac:dyDescent="0.3">
      <c r="A35" s="13" t="s">
        <v>152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3" t="s">
        <v>179</v>
      </c>
      <c r="AC39" s="213"/>
    </row>
    <row r="40" spans="1:32" x14ac:dyDescent="0.3">
      <c r="A40" s="214" t="s">
        <v>58</v>
      </c>
      <c r="B40" s="214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69</v>
      </c>
      <c r="G1" s="3" t="s">
        <v>82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70</v>
      </c>
      <c r="G2" s="2" t="s">
        <v>83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71</v>
      </c>
      <c r="G3" s="2" t="s">
        <v>84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72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73</v>
      </c>
    </row>
    <row r="6" spans="1:7" x14ac:dyDescent="0.3">
      <c r="A6" s="4"/>
      <c r="B6" s="4" t="s">
        <v>43</v>
      </c>
      <c r="C6" s="4"/>
      <c r="D6" s="4"/>
      <c r="E6" s="4"/>
      <c r="F6" s="21" t="s">
        <v>74</v>
      </c>
    </row>
    <row r="7" spans="1:7" x14ac:dyDescent="0.3">
      <c r="B7" s="4" t="s">
        <v>55</v>
      </c>
      <c r="F7" s="21" t="s">
        <v>75</v>
      </c>
    </row>
    <row r="8" spans="1:7" x14ac:dyDescent="0.3">
      <c r="F8" s="21" t="s">
        <v>76</v>
      </c>
    </row>
    <row r="9" spans="1:7" x14ac:dyDescent="0.3">
      <c r="A9" s="3"/>
      <c r="B9" s="3"/>
      <c r="F9" s="21" t="s">
        <v>77</v>
      </c>
    </row>
    <row r="10" spans="1:7" x14ac:dyDescent="0.3">
      <c r="F10" s="21" t="s">
        <v>78</v>
      </c>
    </row>
    <row r="13" spans="1:7" x14ac:dyDescent="0.3">
      <c r="A13" s="7"/>
      <c r="B13" s="7"/>
      <c r="C13" s="3"/>
      <c r="D13" s="215"/>
      <c r="E13" s="215"/>
      <c r="F13" s="215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2025-05-02T17:17:25Z</dcterms:modified>
</cp:coreProperties>
</file>