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ЦяКнига"/>
  <mc:AlternateContent xmlns:mc="http://schemas.openxmlformats.org/markup-compatibility/2006">
    <mc:Choice Requires="x15">
      <x15ac:absPath xmlns:x15ac="http://schemas.microsoft.com/office/spreadsheetml/2010/11/ac" url="C:\Users\Іра\Desktop\Papers\KTU&amp;DCU\Submission_May2025\"/>
    </mc:Choice>
  </mc:AlternateContent>
  <xr:revisionPtr revIDLastSave="0" documentId="13_ncr:1_{A9982586-EA40-4DBE-A0CF-8DD97604BA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tro" sheetId="11" r:id="rId1"/>
    <sheet name="1_Model_G(0)" sheetId="3" r:id="rId2"/>
    <sheet name="2_Model_G(t)" sheetId="8" r:id="rId3"/>
    <sheet name="3_G(0)_vs_G(t)" sheetId="9" r:id="rId4"/>
    <sheet name="Calc" sheetId="7" state="hidden" r:id="rId5"/>
    <sheet name="Drop" sheetId="6" state="hidden" r:id="rId6"/>
  </sheets>
  <definedNames>
    <definedName name="_xlnm._FilterDatabase" localSheetId="1" hidden="1">'1_Model_G(0)'!$A$2:$F$11</definedName>
    <definedName name="_xlnm._FilterDatabase" localSheetId="2" hidden="1">'2_Model_G(t)'!$A$2:$F$10</definedName>
    <definedName name="_xlnm._FilterDatabase" localSheetId="3" hidden="1">'3_G(0)_vs_G(t)'!$A$22:$L$27</definedName>
    <definedName name="_xlnm._FilterDatabase" localSheetId="5" hidden="1">Drop!$A$1:$C$8</definedName>
    <definedName name="Building">Drop!$B$2:$B$7</definedName>
    <definedName name="DT_Scale">Drop!$A$2:$A$5</definedName>
    <definedName name="LoD">Drop!$F$2:$F$10</definedName>
    <definedName name="LoD_2.1_2.3">Calc!$A$21:$A$23</definedName>
    <definedName name="LoD_3.0_3.3">Calc!$A$25:$A$28</definedName>
    <definedName name="Schedule">Drop!$G$2:$G$3</definedName>
    <definedName name="Sequence">Drop!$D$2:$D$4</definedName>
    <definedName name="Survey">Drop!$E$2:$E$3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9" l="1"/>
  <c r="C33" i="9"/>
  <c r="B11" i="9"/>
  <c r="B10" i="9"/>
  <c r="G11" i="9"/>
  <c r="G10" i="9"/>
  <c r="B6" i="9"/>
  <c r="A3" i="9"/>
  <c r="F3" i="9" s="1"/>
  <c r="B7" i="8"/>
  <c r="A3" i="8"/>
  <c r="AX6" i="8" l="1"/>
  <c r="AX7" i="8" s="1"/>
  <c r="AZ8" i="3"/>
  <c r="AZ9" i="3" s="1"/>
  <c r="Q5" i="8"/>
  <c r="C11" i="9" s="1"/>
  <c r="AC6" i="3"/>
  <c r="C10" i="9" s="1"/>
  <c r="C48" i="7"/>
  <c r="G42" i="7"/>
  <c r="AZ15" i="8"/>
  <c r="AA19" i="9" s="1"/>
  <c r="AJ15" i="8"/>
  <c r="T15" i="8"/>
  <c r="K19" i="9" s="1"/>
  <c r="P15" i="8"/>
  <c r="I19" i="9" s="1"/>
  <c r="J15" i="8"/>
  <c r="F19" i="9" s="1"/>
  <c r="A43" i="9"/>
  <c r="A41" i="9"/>
  <c r="A40" i="9"/>
  <c r="N29" i="8"/>
  <c r="H27" i="9" s="1"/>
  <c r="B48" i="7" s="1"/>
  <c r="J48" i="7" s="1"/>
  <c r="K48" i="7" s="1"/>
  <c r="P37" i="9" s="1"/>
  <c r="AP15" i="8"/>
  <c r="V19" i="9" s="1"/>
  <c r="F42" i="7" s="1"/>
  <c r="S19" i="9"/>
  <c r="N30" i="3"/>
  <c r="H26" i="9" s="1"/>
  <c r="AZ16" i="3"/>
  <c r="AA18" i="9" s="1"/>
  <c r="AP16" i="3"/>
  <c r="AJ16" i="3"/>
  <c r="T16" i="3"/>
  <c r="P16" i="3"/>
  <c r="J16" i="3"/>
  <c r="F18" i="9" s="1"/>
  <c r="B3" i="9"/>
  <c r="L27" i="9"/>
  <c r="K27" i="9"/>
  <c r="J27" i="9"/>
  <c r="I27" i="9"/>
  <c r="G27" i="9"/>
  <c r="F27" i="9"/>
  <c r="E27" i="9"/>
  <c r="D27" i="9"/>
  <c r="C27" i="9"/>
  <c r="B27" i="9"/>
  <c r="L26" i="9"/>
  <c r="K26" i="9"/>
  <c r="J26" i="9"/>
  <c r="I26" i="9"/>
  <c r="G26" i="9"/>
  <c r="F26" i="9"/>
  <c r="E26" i="9"/>
  <c r="D26" i="9"/>
  <c r="C26" i="9"/>
  <c r="B26" i="9"/>
  <c r="Z19" i="9"/>
  <c r="Y19" i="9"/>
  <c r="X19" i="9"/>
  <c r="W19" i="9"/>
  <c r="U19" i="9"/>
  <c r="T19" i="9"/>
  <c r="R19" i="9"/>
  <c r="Q19" i="9"/>
  <c r="P19" i="9"/>
  <c r="O19" i="9"/>
  <c r="N19" i="9"/>
  <c r="M19" i="9"/>
  <c r="L19" i="9"/>
  <c r="J19" i="9"/>
  <c r="H19" i="9"/>
  <c r="G19" i="9"/>
  <c r="E19" i="9"/>
  <c r="D19" i="9"/>
  <c r="C19" i="9"/>
  <c r="B19" i="9"/>
  <c r="Z18" i="9"/>
  <c r="Y18" i="9"/>
  <c r="X18" i="9"/>
  <c r="W18" i="9"/>
  <c r="U18" i="9"/>
  <c r="T18" i="9"/>
  <c r="R18" i="9"/>
  <c r="Q18" i="9"/>
  <c r="P18" i="9"/>
  <c r="O18" i="9"/>
  <c r="N18" i="9"/>
  <c r="M18" i="9"/>
  <c r="L18" i="9"/>
  <c r="J18" i="9"/>
  <c r="H18" i="9"/>
  <c r="G18" i="9"/>
  <c r="E18" i="9"/>
  <c r="D18" i="9"/>
  <c r="C18" i="9"/>
  <c r="B18" i="9"/>
  <c r="B3" i="8"/>
  <c r="V18" i="9"/>
  <c r="E11" i="9" l="1"/>
  <c r="R31" i="9"/>
  <c r="B34" i="7" s="1"/>
  <c r="V31" i="9" s="1"/>
  <c r="C36" i="9" s="1"/>
  <c r="E10" i="9"/>
  <c r="R32" i="9" s="1"/>
  <c r="B35" i="7" s="1"/>
  <c r="V32" i="9" s="1"/>
  <c r="D37" i="9" s="1"/>
  <c r="L31" i="9"/>
  <c r="L33" i="9" s="1"/>
  <c r="B33" i="7" s="1"/>
  <c r="O33" i="9" s="1"/>
  <c r="B37" i="9" s="1"/>
  <c r="F31" i="9"/>
  <c r="F33" i="9" s="1"/>
  <c r="B32" i="7" s="1"/>
  <c r="I33" i="9" s="1"/>
  <c r="B36" i="9" s="1"/>
  <c r="H42" i="7"/>
  <c r="B42" i="7"/>
  <c r="S18" i="9"/>
  <c r="E42" i="7" s="1"/>
  <c r="K18" i="9"/>
  <c r="D42" i="7" s="1"/>
  <c r="I18" i="9"/>
  <c r="C42" i="7" s="1"/>
  <c r="A11" i="7"/>
  <c r="A10" i="7"/>
  <c r="A3" i="7"/>
  <c r="A4" i="7"/>
  <c r="C37" i="9" l="1"/>
  <c r="D36" i="9"/>
  <c r="J42" i="7"/>
  <c r="K42" i="7" s="1"/>
  <c r="P36" i="9" s="1"/>
  <c r="L4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DC6F5-784E-4842-AA86-C0D3EB007B3B}" keepAlive="1" name="Запит – Таблиця1" description="Підключення до запита &quot;Таблиця1&quot; у книзі." type="5" refreshedVersion="0" background="1">
    <dbPr connection="Provider=Microsoft.Mashup.OleDb.1;Data Source=$Workbook$;Location=Таблиця1;Extended Properties=&quot;&quot;" command="SELECT * FROM [Таблиця1]"/>
  </connection>
</connections>
</file>

<file path=xl/sharedStrings.xml><?xml version="1.0" encoding="utf-8"?>
<sst xmlns="http://schemas.openxmlformats.org/spreadsheetml/2006/main" count="426" uniqueCount="185">
  <si>
    <t>Completeness</t>
  </si>
  <si>
    <t>Commission</t>
  </si>
  <si>
    <t>Excess item</t>
  </si>
  <si>
    <t>Conditional</t>
  </si>
  <si>
    <t>Number of excess items</t>
  </si>
  <si>
    <t>Rate of excess items</t>
  </si>
  <si>
    <t xml:space="preserve">Number of duplicate items </t>
  </si>
  <si>
    <t>Optional</t>
  </si>
  <si>
    <t>Omission</t>
  </si>
  <si>
    <t>Missing items</t>
  </si>
  <si>
    <t>Number of missing items</t>
  </si>
  <si>
    <t>Rate of missing items</t>
  </si>
  <si>
    <t>Consistency</t>
  </si>
  <si>
    <t>Conceptual schema non-compliance</t>
  </si>
  <si>
    <t>Conceptual schema compliance</t>
  </si>
  <si>
    <t xml:space="preserve">Number of items not compliant </t>
  </si>
  <si>
    <t>Not compliant rate</t>
  </si>
  <si>
    <t>Accuracy</t>
  </si>
  <si>
    <t>Positional absolute (external)</t>
  </si>
  <si>
    <t>Mandatory</t>
  </si>
  <si>
    <t>Positional relative (internal)</t>
  </si>
  <si>
    <t>Temporal Quality</t>
  </si>
  <si>
    <t>Chronological order</t>
  </si>
  <si>
    <t>The number of chronological errors</t>
  </si>
  <si>
    <t>Chronological error rate</t>
  </si>
  <si>
    <t>Temporal consistency</t>
  </si>
  <si>
    <t>Temporal accuracy</t>
  </si>
  <si>
    <t xml:space="preserve">Number of incorrectly classified features </t>
  </si>
  <si>
    <t>Misclassification rate</t>
  </si>
  <si>
    <t>Interoperability</t>
  </si>
  <si>
    <t xml:space="preserve">Compliance </t>
  </si>
  <si>
    <t>Interoperability issues</t>
  </si>
  <si>
    <t>Interoperability issue rate</t>
  </si>
  <si>
    <t>Generalization</t>
  </si>
  <si>
    <t>Level of Detail compliance</t>
  </si>
  <si>
    <t>Number of generalization discrepancies</t>
  </si>
  <si>
    <t>Generalization discrepancy rate</t>
  </si>
  <si>
    <t>Building part</t>
  </si>
  <si>
    <t>Building</t>
  </si>
  <si>
    <t>Site</t>
  </si>
  <si>
    <t>Urban</t>
  </si>
  <si>
    <t xml:space="preserve">Building life cycle stage </t>
  </si>
  <si>
    <t>Pre-construction</t>
  </si>
  <si>
    <t>End of life</t>
  </si>
  <si>
    <t>DT Scale</t>
  </si>
  <si>
    <t>Evaluation of model G(0)</t>
  </si>
  <si>
    <t>Sample selection</t>
  </si>
  <si>
    <t>Evaluation categoty</t>
  </si>
  <si>
    <t>Sequence</t>
  </si>
  <si>
    <t>Parallel</t>
  </si>
  <si>
    <t>Sequential</t>
  </si>
  <si>
    <t>Mixed</t>
  </si>
  <si>
    <t>Survey</t>
  </si>
  <si>
    <t>Image-based</t>
  </si>
  <si>
    <t>Range-based</t>
  </si>
  <si>
    <t>Beyond life cycle</t>
  </si>
  <si>
    <t>(optional)</t>
  </si>
  <si>
    <t>Sample scale</t>
  </si>
  <si>
    <t>Feature-based</t>
  </si>
  <si>
    <t>Scale-based</t>
  </si>
  <si>
    <t>Construction  A5</t>
  </si>
  <si>
    <t>Use B1-B2</t>
  </si>
  <si>
    <t>Use B3-B5</t>
  </si>
  <si>
    <t>DQ Measure</t>
  </si>
  <si>
    <t>DQ Element type</t>
  </si>
  <si>
    <t>DQ Element sub-type</t>
  </si>
  <si>
    <t>YES</t>
  </si>
  <si>
    <t>NO</t>
  </si>
  <si>
    <t>Total number of features</t>
  </si>
  <si>
    <t>LoD</t>
  </si>
  <si>
    <t>LoD 2.0</t>
  </si>
  <si>
    <t>LoD 2.1</t>
  </si>
  <si>
    <t>LoD 2.2</t>
  </si>
  <si>
    <t>LoD 2.3</t>
  </si>
  <si>
    <t>LoD 3.0</t>
  </si>
  <si>
    <t>LoD 3.1</t>
  </si>
  <si>
    <t>LoD 3.2</t>
  </si>
  <si>
    <t>LoD 3.3</t>
  </si>
  <si>
    <t>LoD 4</t>
  </si>
  <si>
    <r>
      <t>Number of previous model updates (T</t>
    </r>
    <r>
      <rPr>
        <b/>
        <vertAlign val="subscript"/>
        <sz val="10"/>
        <color theme="1"/>
        <rFont val="Times New Roman"/>
        <family val="1"/>
        <charset val="204"/>
      </rPr>
      <t>1</t>
    </r>
    <r>
      <rPr>
        <b/>
        <sz val="10"/>
        <color theme="1"/>
        <rFont val="Times New Roman"/>
        <family val="1"/>
        <charset val="204"/>
      </rPr>
      <t>, T</t>
    </r>
    <r>
      <rPr>
        <b/>
        <vertAlign val="subscript"/>
        <sz val="10"/>
        <color theme="1"/>
        <rFont val="Times New Roman"/>
        <family val="1"/>
        <charset val="204"/>
      </rPr>
      <t>2</t>
    </r>
    <r>
      <rPr>
        <b/>
        <sz val="10"/>
        <color theme="1"/>
        <rFont val="Times New Roman"/>
        <family val="1"/>
        <charset val="204"/>
      </rPr>
      <t>,..T</t>
    </r>
    <r>
      <rPr>
        <b/>
        <vertAlign val="subscript"/>
        <sz val="10"/>
        <color theme="1"/>
        <rFont val="Times New Roman"/>
        <family val="1"/>
        <charset val="204"/>
      </rPr>
      <t>n</t>
    </r>
    <r>
      <rPr>
        <b/>
        <sz val="10"/>
        <color theme="1"/>
        <rFont val="Times New Roman"/>
        <family val="1"/>
        <charset val="204"/>
      </rPr>
      <t>)</t>
    </r>
  </si>
  <si>
    <t>Data acquisition sequence</t>
  </si>
  <si>
    <t>Survey type</t>
  </si>
  <si>
    <t>Schedule</t>
  </si>
  <si>
    <t>Planned</t>
  </si>
  <si>
    <t>Event-driven</t>
  </si>
  <si>
    <t>GDT Scale</t>
  </si>
  <si>
    <t>GDT Scale value</t>
  </si>
  <si>
    <t>AGR</t>
  </si>
  <si>
    <t>1000 mm/px</t>
  </si>
  <si>
    <t>Suggested LoD</t>
  </si>
  <si>
    <t>Verified LoD</t>
  </si>
  <si>
    <t>LoD 2.1 -2.3</t>
  </si>
  <si>
    <t>500-1000</t>
  </si>
  <si>
    <t>LoD 3.0-3.3</t>
  </si>
  <si>
    <t>250-500</t>
  </si>
  <si>
    <t>LoD 2.1 - 2.3</t>
  </si>
  <si>
    <t>LoD 3.0 - 3.3</t>
  </si>
  <si>
    <t>LoD 2.1: 500 mm/px</t>
  </si>
  <si>
    <t>LoD 2.2: 500 mm/px</t>
  </si>
  <si>
    <t xml:space="preserve">LoD 2.3: 500 mm/px and 50 mm/px for roof overhangs </t>
  </si>
  <si>
    <t>LoD 3.0: 250 mm/px</t>
  </si>
  <si>
    <t xml:space="preserve">LoD 3.1: 250 mm/px and 50 mm/px for roof overhangs </t>
  </si>
  <si>
    <t>LoD 3.2: 250 mm/px; and 50 mm/px for roofs and walls and 250 mm/px for openings on roofs and walls</t>
  </si>
  <si>
    <t>LoD 3.3: 250 mm/px and 50 mm/px for roofs and walls details</t>
  </si>
  <si>
    <t>Value</t>
  </si>
  <si>
    <t>1.1. Electing a GDT characteristics</t>
  </si>
  <si>
    <t>1.2. Electing a sample for evaluation</t>
  </si>
  <si>
    <t>1.3. Electing parameters for GDT updating</t>
  </si>
  <si>
    <t>1.4. Verification of the model's LoD</t>
  </si>
  <si>
    <t>1.5. Electing Data Quality Elements for Feature-based evaluation</t>
  </si>
  <si>
    <t>1.5. Electing Data Quality Elements for Scale-based evaluation</t>
  </si>
  <si>
    <t>AGR of model G(0)</t>
  </si>
  <si>
    <t>AGR of model G(t)</t>
  </si>
  <si>
    <t>Evaluation of model G(t)</t>
  </si>
  <si>
    <t>2.3. Verification of the model's LoD</t>
  </si>
  <si>
    <t>2.4. Electing Data Quality Elements for Feature-based evaluation</t>
  </si>
  <si>
    <t>Model G(0)</t>
  </si>
  <si>
    <t>Model G(t)</t>
  </si>
  <si>
    <t>Sample</t>
  </si>
  <si>
    <t>Unit</t>
  </si>
  <si>
    <t>2.1. GDT characteristics</t>
  </si>
  <si>
    <t>2.2. Sample for evaluation</t>
  </si>
  <si>
    <t>2.4. Enter Data Quality Elements values for Scale-based evaluation</t>
  </si>
  <si>
    <t>3.1. GDT characteristics</t>
  </si>
  <si>
    <t>3.2. Sample for evaluation</t>
  </si>
  <si>
    <t>3.3. Verification of the models' LoD</t>
  </si>
  <si>
    <t>G(0) AGR</t>
  </si>
  <si>
    <t>G(t) AGR</t>
  </si>
  <si>
    <t>Models' AGR</t>
  </si>
  <si>
    <t>3.4. Summary Table G(0) vs. G(t) for Feature-based evaluation</t>
  </si>
  <si>
    <t>3.4. Summary Table G(0) vs. G(t) for Scale-based evaluation</t>
  </si>
  <si>
    <t xml:space="preserve">Photogrammetry processing method </t>
  </si>
  <si>
    <t>Camera sensor size, mm</t>
  </si>
  <si>
    <t>Focal length, mm</t>
  </si>
  <si>
    <t>Flight high, m</t>
  </si>
  <si>
    <t>Image width, px</t>
  </si>
  <si>
    <t>Ground Sample Distance (GSD), m</t>
  </si>
  <si>
    <t>Model resolution control</t>
  </si>
  <si>
    <t>Resolution achieved</t>
  </si>
  <si>
    <t>Models aligment data (optional)</t>
  </si>
  <si>
    <r>
      <t xml:space="preserve">Mean of geometric deviations </t>
    </r>
    <r>
      <rPr>
        <sz val="11"/>
        <color theme="1"/>
        <rFont val="Aptos Narrow"/>
        <family val="2"/>
      </rPr>
      <t>μ</t>
    </r>
  </si>
  <si>
    <r>
      <t xml:space="preserve">Standart deviation </t>
    </r>
    <r>
      <rPr>
        <sz val="11"/>
        <color theme="1"/>
        <rFont val="Aptos Narrow"/>
        <family val="2"/>
      </rPr>
      <t>σ</t>
    </r>
  </si>
  <si>
    <r>
      <t>Deviation threshold δ</t>
    </r>
    <r>
      <rPr>
        <b/>
        <vertAlign val="subscript"/>
        <sz val="11"/>
        <color rgb="FF000000"/>
        <rFont val="Times New Roman"/>
        <family val="1"/>
        <charset val="204"/>
      </rPr>
      <t>pos</t>
    </r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</si>
  <si>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</si>
  <si>
    <r>
      <t>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</si>
  <si>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3.5. Decision model based on Mandatory DQ Elements</t>
  </si>
  <si>
    <t>RESULT</t>
  </si>
  <si>
    <t>Feasibility of geometry updates</t>
  </si>
  <si>
    <t>Result</t>
  </si>
  <si>
    <t>Resolurion</t>
  </si>
  <si>
    <t>for feature-based evaluation</t>
  </si>
  <si>
    <t>for scale-based evaluation</t>
  </si>
  <si>
    <t>Legend</t>
  </si>
  <si>
    <t>Decline in all metrics for model G(t). Unsuitable for the updating process</t>
  </si>
  <si>
    <t>Only one of three conditions is fulfilled. Decline in metrics for model G(t). Unsuitable for the updating process.</t>
  </si>
  <si>
    <t>Two of three conditions are fulfilled. Model is suitable for partial updating.</t>
  </si>
  <si>
    <t>Model G(t) outperforms model G(0). Suitable for updating.</t>
  </si>
  <si>
    <t>Feature-based evaluation. Condition 1</t>
  </si>
  <si>
    <t>Scale-based evaluation. Condition 1</t>
  </si>
  <si>
    <t>Model Resolution Validation. Conditions 2-3</t>
  </si>
  <si>
    <t>How to use this file:</t>
  </si>
  <si>
    <t>1. Enter baseline data:</t>
  </si>
  <si>
    <r>
      <t xml:space="preserve">Select relevant </t>
    </r>
    <r>
      <rPr>
        <b/>
        <i/>
        <sz val="12"/>
        <color theme="1"/>
        <rFont val="Times New Roman"/>
        <family val="1"/>
        <charset val="204"/>
      </rPr>
      <t>Data Quality (DQ) Elements</t>
    </r>
    <r>
      <rPr>
        <sz val="12"/>
        <color theme="1"/>
        <rFont val="Times New Roman"/>
        <family val="1"/>
        <charset val="204"/>
      </rPr>
      <t xml:space="preserve"> (hover over hints for explanations) and enter values where required, based on your project data</t>
    </r>
  </si>
  <si>
    <t>2. Enter updated model data:</t>
  </si>
  <si>
    <t>3. Compare models:</t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</si>
  <si>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2_Model_G(t)</t>
    </r>
    <r>
      <rPr>
        <sz val="12"/>
        <color theme="1"/>
        <rFont val="Times New Roman"/>
        <family val="1"/>
        <charset val="204"/>
      </rPr>
      <t xml:space="preserve"> and input data for your updated model</t>
    </r>
  </si>
  <si>
    <r>
      <t xml:space="preserve">In </t>
    </r>
    <r>
      <rPr>
        <b/>
        <i/>
        <sz val="12"/>
        <color theme="1"/>
        <rFont val="Times New Roman"/>
        <family val="1"/>
        <charset val="204"/>
      </rPr>
      <t>Sheet 3_G(0)_vs_G(t)</t>
    </r>
    <r>
      <rPr>
        <sz val="12"/>
        <color theme="1"/>
        <rFont val="Times New Roman"/>
        <family val="1"/>
        <charset val="204"/>
      </rPr>
      <t>, view the results of the model comparison</t>
    </r>
  </si>
  <si>
    <r>
      <t xml:space="preserve">For a more precise evaluation, define </t>
    </r>
    <r>
      <rPr>
        <b/>
        <sz val="12"/>
        <color theme="1"/>
        <rFont val="Times New Roman"/>
        <family val="1"/>
        <charset val="204"/>
      </rPr>
      <t>Deviation Thresholds</t>
    </r>
    <r>
      <rPr>
        <sz val="12"/>
        <color theme="1"/>
        <rFont val="Times New Roman"/>
        <family val="1"/>
        <charset val="204"/>
      </rPr>
      <t xml:space="preserve"> in the Decision model</t>
    </r>
  </si>
  <si>
    <r>
      <t>For help or feedback (which is very welcome), please contact:</t>
    </r>
    <r>
      <rPr>
        <i/>
        <sz val="12"/>
        <color theme="1"/>
        <rFont val="Times New Roman"/>
        <family val="1"/>
        <charset val="204"/>
      </rPr>
      <t xml:space="preserve"> </t>
    </r>
    <r>
      <rPr>
        <b/>
        <i/>
        <sz val="12"/>
        <color theme="1"/>
        <rFont val="Times New Roman"/>
        <family val="1"/>
        <charset val="204"/>
      </rPr>
      <t>iryna.osadcha@ktu.lt</t>
    </r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</si>
  <si>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1_Model_G(0)</t>
    </r>
    <r>
      <rPr>
        <sz val="12"/>
        <color theme="1"/>
        <rFont val="Times New Roman"/>
        <family val="1"/>
        <charset val="204"/>
      </rPr>
      <t xml:space="preserve"> and input data for your initial (baseline) model. Data entry cells are highlighted in </t>
    </r>
    <r>
      <rPr>
        <b/>
        <i/>
        <sz val="12"/>
        <color theme="1"/>
        <rFont val="Times New Roman"/>
        <family val="1"/>
        <charset val="204"/>
      </rPr>
      <t>grey</t>
    </r>
  </si>
  <si>
    <r>
      <t xml:space="preserve">Choose the evaluation sample </t>
    </r>
    <r>
      <rPr>
        <i/>
        <sz val="12"/>
        <color theme="1"/>
        <rFont val="Times New Roman"/>
        <family val="1"/>
        <charset val="204"/>
      </rPr>
      <t>(</t>
    </r>
    <r>
      <rPr>
        <b/>
        <i/>
        <sz val="12"/>
        <color theme="1"/>
        <rFont val="Times New Roman"/>
        <family val="1"/>
        <charset val="204"/>
      </rPr>
      <t>scale-based</t>
    </r>
    <r>
      <rPr>
        <i/>
        <sz val="12"/>
        <color theme="1"/>
        <rFont val="Times New Roman"/>
        <family val="1"/>
        <charset val="204"/>
      </rPr>
      <t xml:space="preserve"> or </t>
    </r>
    <r>
      <rPr>
        <b/>
        <i/>
        <sz val="12"/>
        <color theme="1"/>
        <rFont val="Times New Roman"/>
        <family val="1"/>
        <charset val="204"/>
      </rPr>
      <t>feature-based</t>
    </r>
    <r>
      <rPr>
        <i/>
        <sz val="12"/>
        <color theme="1"/>
        <rFont val="Times New Roman"/>
        <family val="1"/>
        <charset val="204"/>
      </rPr>
      <t xml:space="preserve">) </t>
    </r>
    <r>
      <rPr>
        <sz val="12"/>
        <color theme="1"/>
        <rFont val="Times New Roman"/>
        <family val="1"/>
        <charset val="204"/>
      </rPr>
      <t>— this selection determines the table structure you will see for data entry</t>
    </r>
  </si>
  <si>
    <r>
      <t>Selected</t>
    </r>
    <r>
      <rPr>
        <b/>
        <i/>
        <sz val="12"/>
        <color theme="1"/>
        <rFont val="Times New Roman"/>
        <family val="1"/>
        <charset val="204"/>
      </rPr>
      <t xml:space="preserve"> DQ Elements</t>
    </r>
    <r>
      <rPr>
        <sz val="12"/>
        <color theme="1"/>
        <rFont val="Times New Roman"/>
        <family val="1"/>
        <charset val="204"/>
      </rPr>
      <t xml:space="preserve"> from Step 1 will be </t>
    </r>
    <r>
      <rPr>
        <b/>
        <i/>
        <sz val="12"/>
        <color theme="1"/>
        <rFont val="Times New Roman"/>
        <family val="1"/>
        <charset val="204"/>
      </rPr>
      <t>automatically transfered</t>
    </r>
    <r>
      <rPr>
        <sz val="12"/>
        <color theme="1"/>
        <rFont val="Times New Roman"/>
        <family val="1"/>
        <charset val="204"/>
      </rPr>
      <t xml:space="preserve"> to ensure consistency in evaluation</t>
    </r>
  </si>
  <si>
    <t>1.4.1. Information for image-based data acquisition</t>
  </si>
  <si>
    <t>2.3.1. Information for image-based data acquisition</t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</si>
  <si>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  <r>
      <rPr>
        <b/>
        <sz val="11"/>
        <color theme="1"/>
        <rFont val="Times New Roman"/>
        <family val="1"/>
        <charset val="204"/>
      </rPr>
      <t xml:space="preserve"> vs. 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</si>
  <si>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Feature’s RSME</t>
  </si>
  <si>
    <t>Score</t>
  </si>
  <si>
    <t>Percentage of evaluation parameters where G(t) outperforms G(0) (based on Conditional and Optional DQ Elements)</t>
  </si>
  <si>
    <t>Aerotriangulation</t>
  </si>
  <si>
    <t>px</t>
  </si>
  <si>
    <r>
      <t>For more details, please refer to the related paper (</t>
    </r>
    <r>
      <rPr>
        <i/>
        <sz val="12"/>
        <color theme="2"/>
        <rFont val="Times New Roman"/>
        <family val="1"/>
        <charset val="204"/>
      </rPr>
      <t>link</t>
    </r>
    <r>
      <rPr>
        <sz val="12"/>
        <color theme="1"/>
        <rFont val="Times New Roman"/>
        <family val="1"/>
        <charset val="204"/>
      </rPr>
      <t>). To view the calculations, navigate to Review &gt; Unprotect Sheet (no password required)</t>
    </r>
  </si>
  <si>
    <t>MODEL G(2022)</t>
  </si>
  <si>
    <t>MODEL G(2024)</t>
  </si>
  <si>
    <t>MODEL G(2022) vs. MODEL G(2024)</t>
  </si>
  <si>
    <t>Framework for Assessing and Updating Geometric Digital Twins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</si>
</sst>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8.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vertAlign val="subscript"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28"/>
      <color theme="6"/>
      <name val="Times New Roman"/>
      <family val="1"/>
      <charset val="204"/>
    </font>
    <font>
      <b/>
      <sz val="9"/>
      <color theme="6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Aptos Narrow"/>
      <family val="2"/>
    </font>
    <font>
      <b/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vertAlign val="subscript"/>
      <sz val="11"/>
      <color rgb="FF000000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2"/>
      <color theme="9" tint="-0.249977111117893"/>
      <name val="Calibri"/>
      <family val="2"/>
      <scheme val="minor"/>
    </font>
    <font>
      <sz val="14"/>
      <color theme="9" tint="-0.249977111117893"/>
      <name val="Times New Roman"/>
      <family val="1"/>
      <charset val="204"/>
    </font>
    <font>
      <b/>
      <sz val="12"/>
      <color theme="9" tint="-0.249977111117893"/>
      <name val="Times New Roman"/>
      <family val="1"/>
      <charset val="204"/>
    </font>
    <font>
      <b/>
      <sz val="22"/>
      <color theme="8"/>
      <name val="Times New Roman"/>
      <family val="1"/>
      <charset val="204"/>
    </font>
    <font>
      <i/>
      <sz val="12"/>
      <color theme="2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8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4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9" fillId="8" borderId="9" xfId="0" applyFont="1" applyFill="1" applyBorder="1"/>
    <xf numFmtId="0" fontId="9" fillId="8" borderId="4" xfId="0" applyFont="1" applyFill="1" applyBorder="1"/>
    <xf numFmtId="0" fontId="9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9" fillId="0" borderId="1" xfId="0" applyFont="1" applyBorder="1"/>
    <xf numFmtId="0" fontId="2" fillId="0" borderId="4" xfId="0" applyFont="1" applyBorder="1" applyAlignment="1">
      <alignment horizontal="left" vertical="center" wrapText="1"/>
    </xf>
    <xf numFmtId="2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justify" vertical="center" wrapText="1"/>
    </xf>
    <xf numFmtId="0" fontId="20" fillId="0" borderId="0" xfId="0" applyFont="1"/>
    <xf numFmtId="0" fontId="17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3" fillId="2" borderId="1" xfId="0" applyFont="1" applyFill="1" applyBorder="1"/>
    <xf numFmtId="0" fontId="4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wrapText="1"/>
    </xf>
    <xf numFmtId="0" fontId="3" fillId="0" borderId="0" xfId="0" applyFont="1" applyAlignment="1">
      <alignment horizontal="left" vertical="center"/>
    </xf>
    <xf numFmtId="10" fontId="4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164" fontId="2" fillId="12" borderId="10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 wrapText="1"/>
      <protection hidden="1"/>
    </xf>
    <xf numFmtId="1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12" borderId="1" xfId="0" applyNumberFormat="1" applyFont="1" applyFill="1" applyBorder="1" applyAlignment="1" applyProtection="1">
      <alignment horizontal="center" vertical="center"/>
      <protection hidden="1"/>
    </xf>
    <xf numFmtId="1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164" fontId="2" fillId="11" borderId="10" xfId="0" applyNumberFormat="1" applyFont="1" applyFill="1" applyBorder="1" applyAlignment="1" applyProtection="1">
      <alignment horizontal="center" vertical="center"/>
      <protection hidden="1"/>
    </xf>
    <xf numFmtId="164" fontId="2" fillId="11" borderId="1" xfId="0" applyNumberFormat="1" applyFont="1" applyFill="1" applyBorder="1" applyAlignment="1" applyProtection="1">
      <alignment horizontal="center" vertical="center"/>
      <protection hidden="1"/>
    </xf>
    <xf numFmtId="0" fontId="2" fillId="11" borderId="1" xfId="0" applyFont="1" applyFill="1" applyBorder="1" applyAlignment="1" applyProtection="1">
      <alignment horizontal="center" vertical="center"/>
      <protection hidden="1"/>
    </xf>
    <xf numFmtId="1" fontId="2" fillId="11" borderId="1" xfId="0" applyNumberFormat="1" applyFont="1" applyFill="1" applyBorder="1" applyAlignment="1" applyProtection="1">
      <alignment horizontal="center" vertical="center"/>
      <protection hidden="1"/>
    </xf>
    <xf numFmtId="2" fontId="2" fillId="11" borderId="1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/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1" fontId="2" fillId="11" borderId="1" xfId="0" applyNumberFormat="1" applyFont="1" applyFill="1" applyBorder="1" applyAlignment="1" applyProtection="1">
      <alignment horizontal="center"/>
      <protection hidden="1"/>
    </xf>
    <xf numFmtId="2" fontId="2" fillId="11" borderId="1" xfId="0" applyNumberFormat="1" applyFont="1" applyFill="1" applyBorder="1" applyAlignment="1" applyProtection="1">
      <alignment horizontal="center"/>
      <protection hidden="1"/>
    </xf>
    <xf numFmtId="164" fontId="2" fillId="11" borderId="1" xfId="0" applyNumberFormat="1" applyFont="1" applyFill="1" applyBorder="1" applyAlignment="1" applyProtection="1">
      <alignment horizontal="center"/>
      <protection hidden="1"/>
    </xf>
    <xf numFmtId="164" fontId="9" fillId="8" borderId="1" xfId="0" applyNumberFormat="1" applyFont="1" applyFill="1" applyBorder="1" applyAlignment="1" applyProtection="1">
      <alignment horizontal="center" vertical="center"/>
      <protection locked="0"/>
    </xf>
    <xf numFmtId="164" fontId="13" fillId="0" borderId="1" xfId="0" applyNumberFormat="1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7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horizontal="center"/>
      <protection hidden="1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left" vertical="center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locked="0"/>
    </xf>
    <xf numFmtId="1" fontId="2" fillId="8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2" fillId="1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2" fontId="2" fillId="0" borderId="0" xfId="0" applyNumberFormat="1" applyFont="1" applyAlignment="1" applyProtection="1">
      <alignment horizontal="center" vertical="center"/>
      <protection hidden="1"/>
    </xf>
    <xf numFmtId="0" fontId="2" fillId="1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20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1" fontId="3" fillId="8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center" vertical="center" wrapText="1"/>
      <protection hidden="1"/>
    </xf>
    <xf numFmtId="10" fontId="1" fillId="0" borderId="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 wrapText="1"/>
      <protection hidden="1"/>
    </xf>
    <xf numFmtId="10" fontId="1" fillId="0" borderId="0" xfId="0" applyNumberFormat="1" applyFont="1" applyAlignment="1">
      <alignment horizontal="center" vertical="center" wrapText="1"/>
    </xf>
    <xf numFmtId="0" fontId="8" fillId="9" borderId="0" xfId="0" applyFont="1" applyFill="1" applyAlignment="1">
      <alignment horizontal="left"/>
    </xf>
    <xf numFmtId="164" fontId="4" fillId="0" borderId="1" xfId="0" applyNumberFormat="1" applyFont="1" applyBorder="1" applyAlignment="1" applyProtection="1">
      <alignment horizontal="center" vertical="center"/>
      <protection hidden="1"/>
    </xf>
    <xf numFmtId="10" fontId="4" fillId="0" borderId="1" xfId="0" applyNumberFormat="1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>
      <alignment horizontal="left" vertical="center"/>
    </xf>
    <xf numFmtId="0" fontId="2" fillId="1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4" fillId="13" borderId="10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17" fillId="0" borderId="0" xfId="0" applyFont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164" fontId="9" fillId="0" borderId="5" xfId="0" applyNumberFormat="1" applyFont="1" applyBorder="1" applyAlignment="1" applyProtection="1">
      <alignment horizontal="center" vertical="center"/>
      <protection hidden="1"/>
    </xf>
    <xf numFmtId="164" fontId="9" fillId="0" borderId="13" xfId="0" applyNumberFormat="1" applyFont="1" applyBorder="1" applyAlignment="1" applyProtection="1">
      <alignment horizontal="center" vertical="center"/>
      <protection hidden="1"/>
    </xf>
    <xf numFmtId="164" fontId="9" fillId="0" borderId="10" xfId="0" applyNumberFormat="1" applyFont="1" applyBorder="1" applyAlignment="1" applyProtection="1">
      <alignment horizontal="center" vertical="center"/>
      <protection hidden="1"/>
    </xf>
    <xf numFmtId="0" fontId="9" fillId="8" borderId="5" xfId="0" applyFont="1" applyFill="1" applyBorder="1" applyAlignment="1" applyProtection="1">
      <alignment horizontal="center" vertical="center"/>
      <protection locked="0"/>
    </xf>
    <xf numFmtId="0" fontId="9" fillId="8" borderId="13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0" fontId="9" fillId="0" borderId="1" xfId="0" applyNumberFormat="1" applyFont="1" applyBorder="1" applyAlignment="1" applyProtection="1">
      <alignment horizontal="center"/>
      <protection hidden="1"/>
    </xf>
    <xf numFmtId="0" fontId="22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9" fillId="0" borderId="1" xfId="0" applyFont="1" applyBorder="1" applyAlignment="1" applyProtection="1">
      <alignment horizontal="center"/>
      <protection hidden="1"/>
    </xf>
    <xf numFmtId="164" fontId="9" fillId="0" borderId="1" xfId="0" applyNumberFormat="1" applyFont="1" applyBorder="1" applyAlignment="1" applyProtection="1">
      <alignment horizontal="center"/>
      <protection hidden="1"/>
    </xf>
    <xf numFmtId="0" fontId="9" fillId="8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0" fillId="0" borderId="0" xfId="0" applyFont="1" applyAlignment="1">
      <alignment horizontal="left" vertical="center" wrapText="1"/>
    </xf>
  </cellXfs>
  <cellStyles count="1">
    <cellStyle name="Звичайний" xfId="0" builtinId="0"/>
  </cellStyles>
  <dxfs count="283"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4E8C-A5E6-541398C4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C-42FF-B83D-80DCCDAF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9-4690-BACD-CCB7872D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7-4242-8A12-E9CD3082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fmlaLink="Calc!$A$1" lockText="1" noThreeD="1"/>
</file>

<file path=xl/ctrlProps/ctrlProp10.xml><?xml version="1.0" encoding="utf-8"?>
<formControlPr xmlns="http://schemas.microsoft.com/office/spreadsheetml/2009/9/main" objectType="CheckBox" fmlaLink="Calc!$J$1" lockText="1" noThreeD="1"/>
</file>

<file path=xl/ctrlProps/ctrlProp11.xml><?xml version="1.0" encoding="utf-8"?>
<formControlPr xmlns="http://schemas.microsoft.com/office/spreadsheetml/2009/9/main" objectType="CheckBox" fmlaLink="Calc!$K$1" lockText="1" noThreeD="1"/>
</file>

<file path=xl/ctrlProps/ctrlProp12.xml><?xml version="1.0" encoding="utf-8"?>
<formControlPr xmlns="http://schemas.microsoft.com/office/spreadsheetml/2009/9/main" objectType="CheckBox" fmlaLink="Calc!$L$1" lockText="1" noThreeD="1"/>
</file>

<file path=xl/ctrlProps/ctrlProp13.xml><?xml version="1.0" encoding="utf-8"?>
<formControlPr xmlns="http://schemas.microsoft.com/office/spreadsheetml/2009/9/main" objectType="CheckBox" fmlaLink="Calc!$M$1" lockText="1" noThreeD="1"/>
</file>

<file path=xl/ctrlProps/ctrlProp14.xml><?xml version="1.0" encoding="utf-8"?>
<formControlPr xmlns="http://schemas.microsoft.com/office/spreadsheetml/2009/9/main" objectType="CheckBox" fmlaLink="Calc!$N$1" lockText="1" noThreeD="1"/>
</file>

<file path=xl/ctrlProps/ctrlProp15.xml><?xml version="1.0" encoding="utf-8"?>
<formControlPr xmlns="http://schemas.microsoft.com/office/spreadsheetml/2009/9/main" objectType="CheckBox" fmlaLink="Calc!$O$1" lockText="1" noThreeD="1"/>
</file>

<file path=xl/ctrlProps/ctrlProp16.xml><?xml version="1.0" encoding="utf-8"?>
<formControlPr xmlns="http://schemas.microsoft.com/office/spreadsheetml/2009/9/main" objectType="CheckBox" fmlaLink="Calc!$P$1" lockText="1" noThreeD="1"/>
</file>

<file path=xl/ctrlProps/ctrlProp17.xml><?xml version="1.0" encoding="utf-8"?>
<formControlPr xmlns="http://schemas.microsoft.com/office/spreadsheetml/2009/9/main" objectType="CheckBox" fmlaLink="Calc!$Q$1" lockText="1" noThreeD="1"/>
</file>

<file path=xl/ctrlProps/ctrlProp18.xml><?xml version="1.0" encoding="utf-8"?>
<formControlPr xmlns="http://schemas.microsoft.com/office/spreadsheetml/2009/9/main" objectType="CheckBox" fmlaLink="Calc!$R$1" lockText="1" noThreeD="1"/>
</file>

<file path=xl/ctrlProps/ctrlProp19.xml><?xml version="1.0" encoding="utf-8"?>
<formControlPr xmlns="http://schemas.microsoft.com/office/spreadsheetml/2009/9/main" objectType="CheckBox" fmlaLink="Calc!$T$1" lockText="1" noThreeD="1"/>
</file>

<file path=xl/ctrlProps/ctrlProp2.xml><?xml version="1.0" encoding="utf-8"?>
<formControlPr xmlns="http://schemas.microsoft.com/office/spreadsheetml/2009/9/main" objectType="CheckBox" fmlaLink="Calc!$B$1" lockText="1" noThreeD="1"/>
</file>

<file path=xl/ctrlProps/ctrlProp20.xml><?xml version="1.0" encoding="utf-8"?>
<formControlPr xmlns="http://schemas.microsoft.com/office/spreadsheetml/2009/9/main" objectType="CheckBox" fmlaLink="Calc!$U$1" lockText="1" noThreeD="1"/>
</file>

<file path=xl/ctrlProps/ctrlProp21.xml><?xml version="1.0" encoding="utf-8"?>
<formControlPr xmlns="http://schemas.microsoft.com/office/spreadsheetml/2009/9/main" objectType="CheckBox" fmlaLink="Calc!$V$1" lockText="1" noThreeD="1"/>
</file>

<file path=xl/ctrlProps/ctrlProp22.xml><?xml version="1.0" encoding="utf-8"?>
<formControlPr xmlns="http://schemas.microsoft.com/office/spreadsheetml/2009/9/main" objectType="CheckBox" fmlaLink="Calc!$W$1" lockText="1" noThreeD="1"/>
</file>

<file path=xl/ctrlProps/ctrlProp23.xml><?xml version="1.0" encoding="utf-8"?>
<formControlPr xmlns="http://schemas.microsoft.com/office/spreadsheetml/2009/9/main" objectType="CheckBox" fmlaLink="Calc!$X$1" lockText="1" noThreeD="1"/>
</file>

<file path=xl/ctrlProps/ctrlProp24.xml><?xml version="1.0" encoding="utf-8"?>
<formControlPr xmlns="http://schemas.microsoft.com/office/spreadsheetml/2009/9/main" objectType="CheckBox" fmlaLink="Calc!$Y$1" lockText="1" noThreeD="1"/>
</file>

<file path=xl/ctrlProps/ctrlProp25.xml><?xml version="1.0" encoding="utf-8"?>
<formControlPr xmlns="http://schemas.microsoft.com/office/spreadsheetml/2009/9/main" objectType="CheckBox" fmlaLink="Calc!$Z$1" lockText="1" noThreeD="1"/>
</file>

<file path=xl/ctrlProps/ctrlProp26.xml><?xml version="1.0" encoding="utf-8"?>
<formControlPr xmlns="http://schemas.microsoft.com/office/spreadsheetml/2009/9/main" objectType="CheckBox" fmlaLink="Calc!$S$1" lockText="1" noThreeD="1"/>
</file>

<file path=xl/ctrlProps/ctrlProp27.xml><?xml version="1.0" encoding="utf-8"?>
<formControlPr xmlns="http://schemas.microsoft.com/office/spreadsheetml/2009/9/main" objectType="CheckBox" checked="Checked" fmlaLink="Calc!$A$8" lockText="1" noThreeD="1"/>
</file>

<file path=xl/ctrlProps/ctrlProp28.xml><?xml version="1.0" encoding="utf-8"?>
<formControlPr xmlns="http://schemas.microsoft.com/office/spreadsheetml/2009/9/main" objectType="CheckBox" checked="Checked" fmlaLink="Calc!$B$8" lockText="1" noThreeD="1"/>
</file>

<file path=xl/ctrlProps/ctrlProp29.xml><?xml version="1.0" encoding="utf-8"?>
<formControlPr xmlns="http://schemas.microsoft.com/office/spreadsheetml/2009/9/main" objectType="CheckBox" fmlaLink="Calc!$C$8" lockText="1" noThreeD="1"/>
</file>

<file path=xl/ctrlProps/ctrlProp3.xml><?xml version="1.0" encoding="utf-8"?>
<formControlPr xmlns="http://schemas.microsoft.com/office/spreadsheetml/2009/9/main" objectType="CheckBox" fmlaLink="Calc!$C$1" lockText="1" noThreeD="1"/>
</file>

<file path=xl/ctrlProps/ctrlProp30.xml><?xml version="1.0" encoding="utf-8"?>
<formControlPr xmlns="http://schemas.microsoft.com/office/spreadsheetml/2009/9/main" objectType="CheckBox" checked="Checked" fmlaLink="Calc!$D$8" lockText="1" noThreeD="1"/>
</file>

<file path=xl/ctrlProps/ctrlProp31.xml><?xml version="1.0" encoding="utf-8"?>
<formControlPr xmlns="http://schemas.microsoft.com/office/spreadsheetml/2009/9/main" objectType="CheckBox" fmlaLink="Calc!$E$8" lockText="1" noThreeD="1"/>
</file>

<file path=xl/ctrlProps/ctrlProp32.xml><?xml version="1.0" encoding="utf-8"?>
<formControlPr xmlns="http://schemas.microsoft.com/office/spreadsheetml/2009/9/main" objectType="CheckBox" fmlaLink="Calc!$F$8" lockText="1" noThreeD="1"/>
</file>

<file path=xl/ctrlProps/ctrlProp33.xml><?xml version="1.0" encoding="utf-8"?>
<formControlPr xmlns="http://schemas.microsoft.com/office/spreadsheetml/2009/9/main" objectType="CheckBox" fmlaLink="Calc!$G$8" lockText="1" noThreeD="1"/>
</file>

<file path=xl/ctrlProps/ctrlProp34.xml><?xml version="1.0" encoding="utf-8"?>
<formControlPr xmlns="http://schemas.microsoft.com/office/spreadsheetml/2009/9/main" objectType="CheckBox" checked="Checked" fmlaLink="Calc!$H$8" lockText="1" noThreeD="1"/>
</file>

<file path=xl/ctrlProps/ctrlProp35.xml><?xml version="1.0" encoding="utf-8"?>
<formControlPr xmlns="http://schemas.microsoft.com/office/spreadsheetml/2009/9/main" objectType="CheckBox" fmlaLink="Calc!$K$8" lockText="1" noThreeD="1"/>
</file>

<file path=xl/ctrlProps/ctrlProp36.xml><?xml version="1.0" encoding="utf-8"?>
<formControlPr xmlns="http://schemas.microsoft.com/office/spreadsheetml/2009/9/main" objectType="CheckBox" fmlaLink="Calc!$I$8" lockText="1" noThreeD="1"/>
</file>

<file path=xl/ctrlProps/ctrlProp37.xml><?xml version="1.0" encoding="utf-8"?>
<formControlPr xmlns="http://schemas.microsoft.com/office/spreadsheetml/2009/9/main" objectType="CheckBox" fmlaLink="Calc!$J$8" lockText="1" noThreeD="1"/>
</file>

<file path=xl/ctrlProps/ctrlProp38.xml><?xml version="1.0" encoding="utf-8"?>
<formControlPr xmlns="http://schemas.microsoft.com/office/spreadsheetml/2009/9/main" objectType="CheckBox" fmlaLink="Calc!$A$1" lockText="1" noThreeD="1"/>
</file>

<file path=xl/ctrlProps/ctrlProp39.xml><?xml version="1.0" encoding="utf-8"?>
<formControlPr xmlns="http://schemas.microsoft.com/office/spreadsheetml/2009/9/main" objectType="CheckBox" fmlaLink="Calc!$B$1" lockText="1" noThreeD="1"/>
</file>

<file path=xl/ctrlProps/ctrlProp4.xml><?xml version="1.0" encoding="utf-8"?>
<formControlPr xmlns="http://schemas.microsoft.com/office/spreadsheetml/2009/9/main" objectType="CheckBox" fmlaLink="Calc!$D$1" lockText="1" noThreeD="1"/>
</file>

<file path=xl/ctrlProps/ctrlProp40.xml><?xml version="1.0" encoding="utf-8"?>
<formControlPr xmlns="http://schemas.microsoft.com/office/spreadsheetml/2009/9/main" objectType="CheckBox" fmlaLink="Calc!$C$1" lockText="1" noThreeD="1"/>
</file>

<file path=xl/ctrlProps/ctrlProp41.xml><?xml version="1.0" encoding="utf-8"?>
<formControlPr xmlns="http://schemas.microsoft.com/office/spreadsheetml/2009/9/main" objectType="CheckBox" fmlaLink="Calc!$D$1" lockText="1" noThreeD="1"/>
</file>

<file path=xl/ctrlProps/ctrlProp42.xml><?xml version="1.0" encoding="utf-8"?>
<formControlPr xmlns="http://schemas.microsoft.com/office/spreadsheetml/2009/9/main" objectType="CheckBox" fmlaLink="Calc!$E$1" lockText="1" noThreeD="1"/>
</file>

<file path=xl/ctrlProps/ctrlProp43.xml><?xml version="1.0" encoding="utf-8"?>
<formControlPr xmlns="http://schemas.microsoft.com/office/spreadsheetml/2009/9/main" objectType="CheckBox" fmlaLink="Calc!$F$1" lockText="1" noThreeD="1"/>
</file>

<file path=xl/ctrlProps/ctrlProp44.xml><?xml version="1.0" encoding="utf-8"?>
<formControlPr xmlns="http://schemas.microsoft.com/office/spreadsheetml/2009/9/main" objectType="CheckBox" fmlaLink="Calc!$G$1" lockText="1" noThreeD="1"/>
</file>

<file path=xl/ctrlProps/ctrlProp45.xml><?xml version="1.0" encoding="utf-8"?>
<formControlPr xmlns="http://schemas.microsoft.com/office/spreadsheetml/2009/9/main" objectType="CheckBox" fmlaLink="Calc!$H$1" lockText="1" noThreeD="1"/>
</file>

<file path=xl/ctrlProps/ctrlProp46.xml><?xml version="1.0" encoding="utf-8"?>
<formControlPr xmlns="http://schemas.microsoft.com/office/spreadsheetml/2009/9/main" objectType="CheckBox" fmlaLink="Calc!$I$1" lockText="1" noThreeD="1"/>
</file>

<file path=xl/ctrlProps/ctrlProp47.xml><?xml version="1.0" encoding="utf-8"?>
<formControlPr xmlns="http://schemas.microsoft.com/office/spreadsheetml/2009/9/main" objectType="CheckBox" fmlaLink="Calc!$J$1" lockText="1" noThreeD="1"/>
</file>

<file path=xl/ctrlProps/ctrlProp48.xml><?xml version="1.0" encoding="utf-8"?>
<formControlPr xmlns="http://schemas.microsoft.com/office/spreadsheetml/2009/9/main" objectType="CheckBox" fmlaLink="Calc!$K$1" lockText="1" noThreeD="1"/>
</file>

<file path=xl/ctrlProps/ctrlProp49.xml><?xml version="1.0" encoding="utf-8"?>
<formControlPr xmlns="http://schemas.microsoft.com/office/spreadsheetml/2009/9/main" objectType="CheckBox" fmlaLink="Calc!$L$1" lockText="1" noThreeD="1"/>
</file>

<file path=xl/ctrlProps/ctrlProp5.xml><?xml version="1.0" encoding="utf-8"?>
<formControlPr xmlns="http://schemas.microsoft.com/office/spreadsheetml/2009/9/main" objectType="CheckBox" fmlaLink="Calc!$E$1" lockText="1" noThreeD="1"/>
</file>

<file path=xl/ctrlProps/ctrlProp50.xml><?xml version="1.0" encoding="utf-8"?>
<formControlPr xmlns="http://schemas.microsoft.com/office/spreadsheetml/2009/9/main" objectType="CheckBox" fmlaLink="Calc!$M$1" lockText="1" noThreeD="1"/>
</file>

<file path=xl/ctrlProps/ctrlProp51.xml><?xml version="1.0" encoding="utf-8"?>
<formControlPr xmlns="http://schemas.microsoft.com/office/spreadsheetml/2009/9/main" objectType="CheckBox" fmlaLink="Calc!$N$1" lockText="1" noThreeD="1"/>
</file>

<file path=xl/ctrlProps/ctrlProp52.xml><?xml version="1.0" encoding="utf-8"?>
<formControlPr xmlns="http://schemas.microsoft.com/office/spreadsheetml/2009/9/main" objectType="CheckBox" fmlaLink="Calc!$O$1" lockText="1" noThreeD="1"/>
</file>

<file path=xl/ctrlProps/ctrlProp53.xml><?xml version="1.0" encoding="utf-8"?>
<formControlPr xmlns="http://schemas.microsoft.com/office/spreadsheetml/2009/9/main" objectType="CheckBox" fmlaLink="Calc!$P$1" lockText="1" noThreeD="1"/>
</file>

<file path=xl/ctrlProps/ctrlProp54.xml><?xml version="1.0" encoding="utf-8"?>
<formControlPr xmlns="http://schemas.microsoft.com/office/spreadsheetml/2009/9/main" objectType="CheckBox" fmlaLink="Calc!$Q$1" lockText="1" noThreeD="1"/>
</file>

<file path=xl/ctrlProps/ctrlProp55.xml><?xml version="1.0" encoding="utf-8"?>
<formControlPr xmlns="http://schemas.microsoft.com/office/spreadsheetml/2009/9/main" objectType="CheckBox" fmlaLink="Calc!$R$1" lockText="1" noThreeD="1"/>
</file>

<file path=xl/ctrlProps/ctrlProp56.xml><?xml version="1.0" encoding="utf-8"?>
<formControlPr xmlns="http://schemas.microsoft.com/office/spreadsheetml/2009/9/main" objectType="CheckBox" fmlaLink="Calc!$T$1" lockText="1" noThreeD="1"/>
</file>

<file path=xl/ctrlProps/ctrlProp57.xml><?xml version="1.0" encoding="utf-8"?>
<formControlPr xmlns="http://schemas.microsoft.com/office/spreadsheetml/2009/9/main" objectType="CheckBox" fmlaLink="Calc!$U$1" lockText="1" noThreeD="1"/>
</file>

<file path=xl/ctrlProps/ctrlProp58.xml><?xml version="1.0" encoding="utf-8"?>
<formControlPr xmlns="http://schemas.microsoft.com/office/spreadsheetml/2009/9/main" objectType="CheckBox" fmlaLink="Calc!$V$1" lockText="1" noThreeD="1"/>
</file>

<file path=xl/ctrlProps/ctrlProp59.xml><?xml version="1.0" encoding="utf-8"?>
<formControlPr xmlns="http://schemas.microsoft.com/office/spreadsheetml/2009/9/main" objectType="CheckBox" fmlaLink="Calc!$W$1" lockText="1" noThreeD="1"/>
</file>

<file path=xl/ctrlProps/ctrlProp6.xml><?xml version="1.0" encoding="utf-8"?>
<formControlPr xmlns="http://schemas.microsoft.com/office/spreadsheetml/2009/9/main" objectType="CheckBox" fmlaLink="Calc!$F$1" lockText="1" noThreeD="1"/>
</file>

<file path=xl/ctrlProps/ctrlProp60.xml><?xml version="1.0" encoding="utf-8"?>
<formControlPr xmlns="http://schemas.microsoft.com/office/spreadsheetml/2009/9/main" objectType="CheckBox" fmlaLink="Calc!$X$1" lockText="1" noThreeD="1"/>
</file>

<file path=xl/ctrlProps/ctrlProp61.xml><?xml version="1.0" encoding="utf-8"?>
<formControlPr xmlns="http://schemas.microsoft.com/office/spreadsheetml/2009/9/main" objectType="CheckBox" fmlaLink="Calc!$Y$1" lockText="1" noThreeD="1"/>
</file>

<file path=xl/ctrlProps/ctrlProp62.xml><?xml version="1.0" encoding="utf-8"?>
<formControlPr xmlns="http://schemas.microsoft.com/office/spreadsheetml/2009/9/main" objectType="CheckBox" fmlaLink="Calc!$Z$1" lockText="1" noThreeD="1"/>
</file>

<file path=xl/ctrlProps/ctrlProp63.xml><?xml version="1.0" encoding="utf-8"?>
<formControlPr xmlns="http://schemas.microsoft.com/office/spreadsheetml/2009/9/main" objectType="CheckBox" fmlaLink="Calc!$S$1" lockText="1" noThreeD="1"/>
</file>

<file path=xl/ctrlProps/ctrlProp64.xml><?xml version="1.0" encoding="utf-8"?>
<formControlPr xmlns="http://schemas.microsoft.com/office/spreadsheetml/2009/9/main" objectType="CheckBox" checked="Checked" fmlaLink="Calc!$A$8" lockText="1" noThreeD="1"/>
</file>

<file path=xl/ctrlProps/ctrlProp65.xml><?xml version="1.0" encoding="utf-8"?>
<formControlPr xmlns="http://schemas.microsoft.com/office/spreadsheetml/2009/9/main" objectType="CheckBox" checked="Checked" fmlaLink="Calc!$B$8" lockText="1" noThreeD="1"/>
</file>

<file path=xl/ctrlProps/ctrlProp66.xml><?xml version="1.0" encoding="utf-8"?>
<formControlPr xmlns="http://schemas.microsoft.com/office/spreadsheetml/2009/9/main" objectType="CheckBox" fmlaLink="Calc!$C$8" lockText="1" noThreeD="1"/>
</file>

<file path=xl/ctrlProps/ctrlProp67.xml><?xml version="1.0" encoding="utf-8"?>
<formControlPr xmlns="http://schemas.microsoft.com/office/spreadsheetml/2009/9/main" objectType="CheckBox" checked="Checked" fmlaLink="Calc!$D$8" lockText="1" noThreeD="1"/>
</file>

<file path=xl/ctrlProps/ctrlProp68.xml><?xml version="1.0" encoding="utf-8"?>
<formControlPr xmlns="http://schemas.microsoft.com/office/spreadsheetml/2009/9/main" objectType="CheckBox" fmlaLink="Calc!$E$8" lockText="1" noThreeD="1"/>
</file>

<file path=xl/ctrlProps/ctrlProp69.xml><?xml version="1.0" encoding="utf-8"?>
<formControlPr xmlns="http://schemas.microsoft.com/office/spreadsheetml/2009/9/main" objectType="CheckBox" fmlaLink="Calc!$F$8" lockText="1" noThreeD="1"/>
</file>

<file path=xl/ctrlProps/ctrlProp7.xml><?xml version="1.0" encoding="utf-8"?>
<formControlPr xmlns="http://schemas.microsoft.com/office/spreadsheetml/2009/9/main" objectType="CheckBox" fmlaLink="Calc!$G$1" lockText="1" noThreeD="1"/>
</file>

<file path=xl/ctrlProps/ctrlProp70.xml><?xml version="1.0" encoding="utf-8"?>
<formControlPr xmlns="http://schemas.microsoft.com/office/spreadsheetml/2009/9/main" objectType="CheckBox" fmlaLink="Calc!$G$8" lockText="1" noThreeD="1"/>
</file>

<file path=xl/ctrlProps/ctrlProp71.xml><?xml version="1.0" encoding="utf-8"?>
<formControlPr xmlns="http://schemas.microsoft.com/office/spreadsheetml/2009/9/main" objectType="CheckBox" checked="Checked" fmlaLink="Calc!$H$8" lockText="1" noThreeD="1"/>
</file>

<file path=xl/ctrlProps/ctrlProp72.xml><?xml version="1.0" encoding="utf-8"?>
<formControlPr xmlns="http://schemas.microsoft.com/office/spreadsheetml/2009/9/main" objectType="CheckBox" fmlaLink="Calc!$K$8" lockText="1" noThreeD="1"/>
</file>

<file path=xl/ctrlProps/ctrlProp73.xml><?xml version="1.0" encoding="utf-8"?>
<formControlPr xmlns="http://schemas.microsoft.com/office/spreadsheetml/2009/9/main" objectType="CheckBox" fmlaLink="Calc!$I$8" lockText="1" noThreeD="1"/>
</file>

<file path=xl/ctrlProps/ctrlProp74.xml><?xml version="1.0" encoding="utf-8"?>
<formControlPr xmlns="http://schemas.microsoft.com/office/spreadsheetml/2009/9/main" objectType="CheckBox" fmlaLink="Calc!$J$8" lockText="1" noThreeD="1"/>
</file>

<file path=xl/ctrlProps/ctrlProp8.xml><?xml version="1.0" encoding="utf-8"?>
<formControlPr xmlns="http://schemas.microsoft.com/office/spreadsheetml/2009/9/main" objectType="CheckBox" fmlaLink="Calc!$H$1" lockText="1" noThreeD="1"/>
</file>

<file path=xl/ctrlProps/ctrlProp9.xml><?xml version="1.0" encoding="utf-8"?>
<formControlPr xmlns="http://schemas.microsoft.com/office/spreadsheetml/2009/9/main" objectType="CheckBox" fmlaLink="Calc!$I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5</xdr:row>
      <xdr:rowOff>99359</xdr:rowOff>
    </xdr:to>
    <xdr:pic>
      <xdr:nvPicPr>
        <xdr:cNvPr id="3" name="Графіка 2" descr="Wave Gesture outline">
          <a:extLst>
            <a:ext uri="{FF2B5EF4-FFF2-40B4-BE49-F238E27FC236}">
              <a16:creationId xmlns:a16="http://schemas.microsoft.com/office/drawing/2014/main" id="{94201936-468B-37A8-2AF1-7055BA5DC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184150</xdr:rowOff>
        </xdr:from>
        <xdr:to>
          <xdr:col>3</xdr:col>
          <xdr:colOff>0</xdr:colOff>
          <xdr:row>15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0</xdr:colOff>
          <xdr:row>15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17</xdr:col>
          <xdr:colOff>0</xdr:colOff>
          <xdr:row>15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14</xdr:row>
          <xdr:rowOff>0</xdr:rowOff>
        </xdr:from>
        <xdr:to>
          <xdr:col>19</xdr:col>
          <xdr:colOff>0</xdr:colOff>
          <xdr:row>15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</xdr:row>
          <xdr:rowOff>0</xdr:rowOff>
        </xdr:from>
        <xdr:to>
          <xdr:col>21</xdr:col>
          <xdr:colOff>0</xdr:colOff>
          <xdr:row>15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14</xdr:row>
          <xdr:rowOff>0</xdr:rowOff>
        </xdr:from>
        <xdr:to>
          <xdr:col>23</xdr:col>
          <xdr:colOff>0</xdr:colOff>
          <xdr:row>15</xdr:row>
          <xdr:rowOff>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14</xdr:row>
          <xdr:rowOff>0</xdr:rowOff>
        </xdr:from>
        <xdr:to>
          <xdr:col>25</xdr:col>
          <xdr:colOff>0</xdr:colOff>
          <xdr:row>15</xdr:row>
          <xdr:rowOff>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14</xdr:row>
          <xdr:rowOff>0</xdr:rowOff>
        </xdr:from>
        <xdr:to>
          <xdr:col>27</xdr:col>
          <xdr:colOff>0</xdr:colOff>
          <xdr:row>15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14</xdr:row>
          <xdr:rowOff>0</xdr:rowOff>
        </xdr:from>
        <xdr:to>
          <xdr:col>29</xdr:col>
          <xdr:colOff>0</xdr:colOff>
          <xdr:row>15</xdr:row>
          <xdr:rowOff>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14</xdr:row>
          <xdr:rowOff>0</xdr:rowOff>
        </xdr:from>
        <xdr:to>
          <xdr:col>31</xdr:col>
          <xdr:colOff>0</xdr:colOff>
          <xdr:row>15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14</xdr:row>
          <xdr:rowOff>0</xdr:rowOff>
        </xdr:from>
        <xdr:to>
          <xdr:col>33</xdr:col>
          <xdr:colOff>0</xdr:colOff>
          <xdr:row>15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14</xdr:row>
          <xdr:rowOff>0</xdr:rowOff>
        </xdr:from>
        <xdr:to>
          <xdr:col>35</xdr:col>
          <xdr:colOff>0</xdr:colOff>
          <xdr:row>15</xdr:row>
          <xdr:rowOff>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14</xdr:row>
          <xdr:rowOff>0</xdr:rowOff>
        </xdr:from>
        <xdr:to>
          <xdr:col>37</xdr:col>
          <xdr:colOff>0</xdr:colOff>
          <xdr:row>15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14</xdr:row>
          <xdr:rowOff>0</xdr:rowOff>
        </xdr:from>
        <xdr:to>
          <xdr:col>41</xdr:col>
          <xdr:colOff>0</xdr:colOff>
          <xdr:row>15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14</xdr:row>
          <xdr:rowOff>0</xdr:rowOff>
        </xdr:from>
        <xdr:to>
          <xdr:col>43</xdr:col>
          <xdr:colOff>0</xdr:colOff>
          <xdr:row>15</xdr:row>
          <xdr:rowOff>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14</xdr:row>
          <xdr:rowOff>0</xdr:rowOff>
        </xdr:from>
        <xdr:to>
          <xdr:col>45</xdr:col>
          <xdr:colOff>0</xdr:colOff>
          <xdr:row>15</xdr:row>
          <xdr:rowOff>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14</xdr:row>
          <xdr:rowOff>0</xdr:rowOff>
        </xdr:from>
        <xdr:to>
          <xdr:col>47</xdr:col>
          <xdr:colOff>0</xdr:colOff>
          <xdr:row>15</xdr:row>
          <xdr:rowOff>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14</xdr:row>
          <xdr:rowOff>0</xdr:rowOff>
        </xdr:from>
        <xdr:to>
          <xdr:col>49</xdr:col>
          <xdr:colOff>0</xdr:colOff>
          <xdr:row>15</xdr:row>
          <xdr:rowOff>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14</xdr:row>
          <xdr:rowOff>0</xdr:rowOff>
        </xdr:from>
        <xdr:to>
          <xdr:col>51</xdr:col>
          <xdr:colOff>0</xdr:colOff>
          <xdr:row>15</xdr:row>
          <xdr:rowOff>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14</xdr:row>
          <xdr:rowOff>0</xdr:rowOff>
        </xdr:from>
        <xdr:to>
          <xdr:col>53</xdr:col>
          <xdr:colOff>0</xdr:colOff>
          <xdr:row>15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17</xdr:row>
      <xdr:rowOff>54429</xdr:rowOff>
    </xdr:from>
    <xdr:to>
      <xdr:col>53</xdr:col>
      <xdr:colOff>0</xdr:colOff>
      <xdr:row>23</xdr:row>
      <xdr:rowOff>9072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D15B3DA-E04E-B148-D58B-1CEA5988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14</xdr:row>
          <xdr:rowOff>0</xdr:rowOff>
        </xdr:from>
        <xdr:to>
          <xdr:col>39</xdr:col>
          <xdr:colOff>0</xdr:colOff>
          <xdr:row>15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28</xdr:row>
          <xdr:rowOff>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28</xdr:row>
          <xdr:rowOff>0</xdr:rowOff>
        </xdr:from>
        <xdr:to>
          <xdr:col>5</xdr:col>
          <xdr:colOff>6350</xdr:colOff>
          <xdr:row>29</xdr:row>
          <xdr:rowOff>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28</xdr:row>
          <xdr:rowOff>0</xdr:rowOff>
        </xdr:from>
        <xdr:to>
          <xdr:col>14</xdr:col>
          <xdr:colOff>177800</xdr:colOff>
          <xdr:row>29</xdr:row>
          <xdr:rowOff>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28</xdr:row>
          <xdr:rowOff>0</xdr:rowOff>
        </xdr:from>
        <xdr:to>
          <xdr:col>17</xdr:col>
          <xdr:colOff>0</xdr:colOff>
          <xdr:row>29</xdr:row>
          <xdr:rowOff>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28</xdr:row>
          <xdr:rowOff>0</xdr:rowOff>
        </xdr:from>
        <xdr:to>
          <xdr:col>23</xdr:col>
          <xdr:colOff>0</xdr:colOff>
          <xdr:row>29</xdr:row>
          <xdr:rowOff>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28</xdr:row>
          <xdr:rowOff>0</xdr:rowOff>
        </xdr:from>
        <xdr:to>
          <xdr:col>19</xdr:col>
          <xdr:colOff>0</xdr:colOff>
          <xdr:row>29</xdr:row>
          <xdr:rowOff>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28</xdr:row>
          <xdr:rowOff>0</xdr:rowOff>
        </xdr:from>
        <xdr:to>
          <xdr:col>21</xdr:col>
          <xdr:colOff>0</xdr:colOff>
          <xdr:row>29</xdr:row>
          <xdr:rowOff>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9769</xdr:colOff>
      <xdr:row>31</xdr:row>
      <xdr:rowOff>24423</xdr:rowOff>
    </xdr:from>
    <xdr:to>
      <xdr:col>23</xdr:col>
      <xdr:colOff>9768</xdr:colOff>
      <xdr:row>37</xdr:row>
      <xdr:rowOff>33494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5125FA4-B43D-489D-9A51-A325811A5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184150</xdr:rowOff>
        </xdr:from>
        <xdr:to>
          <xdr:col>3</xdr:col>
          <xdr:colOff>0</xdr:colOff>
          <xdr:row>14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0</xdr:colOff>
          <xdr:row>14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0</xdr:colOff>
          <xdr:row>14</xdr:row>
          <xdr:rowOff>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13</xdr:row>
          <xdr:rowOff>0</xdr:rowOff>
        </xdr:from>
        <xdr:to>
          <xdr:col>17</xdr:col>
          <xdr:colOff>0</xdr:colOff>
          <xdr:row>14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13</xdr:row>
          <xdr:rowOff>0</xdr:rowOff>
        </xdr:from>
        <xdr:to>
          <xdr:col>19</xdr:col>
          <xdr:colOff>0</xdr:colOff>
          <xdr:row>14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</xdr:row>
          <xdr:rowOff>0</xdr:rowOff>
        </xdr:from>
        <xdr:to>
          <xdr:col>21</xdr:col>
          <xdr:colOff>0</xdr:colOff>
          <xdr:row>14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13</xdr:row>
          <xdr:rowOff>0</xdr:rowOff>
        </xdr:from>
        <xdr:to>
          <xdr:col>23</xdr:col>
          <xdr:colOff>0</xdr:colOff>
          <xdr:row>14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13</xdr:row>
          <xdr:rowOff>0</xdr:rowOff>
        </xdr:from>
        <xdr:to>
          <xdr:col>25</xdr:col>
          <xdr:colOff>0</xdr:colOff>
          <xdr:row>14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13</xdr:row>
          <xdr:rowOff>0</xdr:rowOff>
        </xdr:from>
        <xdr:to>
          <xdr:col>27</xdr:col>
          <xdr:colOff>0</xdr:colOff>
          <xdr:row>14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13</xdr:row>
          <xdr:rowOff>0</xdr:rowOff>
        </xdr:from>
        <xdr:to>
          <xdr:col>29</xdr:col>
          <xdr:colOff>0</xdr:colOff>
          <xdr:row>14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13</xdr:row>
          <xdr:rowOff>0</xdr:rowOff>
        </xdr:from>
        <xdr:to>
          <xdr:col>31</xdr:col>
          <xdr:colOff>0</xdr:colOff>
          <xdr:row>14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13</xdr:row>
          <xdr:rowOff>0</xdr:rowOff>
        </xdr:from>
        <xdr:to>
          <xdr:col>33</xdr:col>
          <xdr:colOff>0</xdr:colOff>
          <xdr:row>14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13</xdr:row>
          <xdr:rowOff>0</xdr:rowOff>
        </xdr:from>
        <xdr:to>
          <xdr:col>35</xdr:col>
          <xdr:colOff>0</xdr:colOff>
          <xdr:row>14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13</xdr:row>
          <xdr:rowOff>0</xdr:rowOff>
        </xdr:from>
        <xdr:to>
          <xdr:col>37</xdr:col>
          <xdr:colOff>0</xdr:colOff>
          <xdr:row>14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13</xdr:row>
          <xdr:rowOff>0</xdr:rowOff>
        </xdr:from>
        <xdr:to>
          <xdr:col>41</xdr:col>
          <xdr:colOff>0</xdr:colOff>
          <xdr:row>14</xdr:row>
          <xdr:rowOff>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13</xdr:row>
          <xdr:rowOff>0</xdr:rowOff>
        </xdr:from>
        <xdr:to>
          <xdr:col>43</xdr:col>
          <xdr:colOff>0</xdr:colOff>
          <xdr:row>14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13</xdr:row>
          <xdr:rowOff>0</xdr:rowOff>
        </xdr:from>
        <xdr:to>
          <xdr:col>45</xdr:col>
          <xdr:colOff>0</xdr:colOff>
          <xdr:row>14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13</xdr:row>
          <xdr:rowOff>0</xdr:rowOff>
        </xdr:from>
        <xdr:to>
          <xdr:col>47</xdr:col>
          <xdr:colOff>0</xdr:colOff>
          <xdr:row>14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13</xdr:row>
          <xdr:rowOff>0</xdr:rowOff>
        </xdr:from>
        <xdr:to>
          <xdr:col>49</xdr:col>
          <xdr:colOff>0</xdr:colOff>
          <xdr:row>14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13</xdr:row>
          <xdr:rowOff>0</xdr:rowOff>
        </xdr:from>
        <xdr:to>
          <xdr:col>51</xdr:col>
          <xdr:colOff>0</xdr:colOff>
          <xdr:row>14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13</xdr:row>
          <xdr:rowOff>0</xdr:rowOff>
        </xdr:from>
        <xdr:to>
          <xdr:col>53</xdr:col>
          <xdr:colOff>0</xdr:colOff>
          <xdr:row>14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16</xdr:row>
      <xdr:rowOff>52293</xdr:rowOff>
    </xdr:from>
    <xdr:to>
      <xdr:col>53</xdr:col>
      <xdr:colOff>0</xdr:colOff>
      <xdr:row>22</xdr:row>
      <xdr:rowOff>9071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0D3E801-36AA-4FDF-8BCD-4A0A89B5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13</xdr:row>
          <xdr:rowOff>0</xdr:rowOff>
        </xdr:from>
        <xdr:to>
          <xdr:col>39</xdr:col>
          <xdr:colOff>0</xdr:colOff>
          <xdr:row>14</xdr:row>
          <xdr:rowOff>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27</xdr:row>
          <xdr:rowOff>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27</xdr:row>
          <xdr:rowOff>0</xdr:rowOff>
        </xdr:from>
        <xdr:to>
          <xdr:col>5</xdr:col>
          <xdr:colOff>6350</xdr:colOff>
          <xdr:row>28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27</xdr:row>
          <xdr:rowOff>0</xdr:rowOff>
        </xdr:from>
        <xdr:to>
          <xdr:col>14</xdr:col>
          <xdr:colOff>177800</xdr:colOff>
          <xdr:row>28</xdr:row>
          <xdr:rowOff>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27</xdr:row>
          <xdr:rowOff>0</xdr:rowOff>
        </xdr:from>
        <xdr:to>
          <xdr:col>17</xdr:col>
          <xdr:colOff>0</xdr:colOff>
          <xdr:row>28</xdr:row>
          <xdr:rowOff>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27</xdr:row>
          <xdr:rowOff>0</xdr:rowOff>
        </xdr:from>
        <xdr:to>
          <xdr:col>23</xdr:col>
          <xdr:colOff>0</xdr:colOff>
          <xdr:row>28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27</xdr:row>
          <xdr:rowOff>0</xdr:rowOff>
        </xdr:from>
        <xdr:to>
          <xdr:col>19</xdr:col>
          <xdr:colOff>0</xdr:colOff>
          <xdr:row>28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27</xdr:row>
          <xdr:rowOff>0</xdr:rowOff>
        </xdr:from>
        <xdr:to>
          <xdr:col>21</xdr:col>
          <xdr:colOff>0</xdr:colOff>
          <xdr:row>28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36285</xdr:rowOff>
    </xdr:from>
    <xdr:to>
      <xdr:col>22</xdr:col>
      <xdr:colOff>185056</xdr:colOff>
      <xdr:row>36</xdr:row>
      <xdr:rowOff>45356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C0245DD2-4D0A-4818-A834-59D72A457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7.xml"/><Relationship Id="rId18" Type="http://schemas.openxmlformats.org/officeDocument/2006/relationships/ctrlProp" Target="../ctrlProps/ctrlProp52.xml"/><Relationship Id="rId26" Type="http://schemas.openxmlformats.org/officeDocument/2006/relationships/ctrlProp" Target="../ctrlProps/ctrlProp60.xml"/><Relationship Id="rId39" Type="http://schemas.openxmlformats.org/officeDocument/2006/relationships/ctrlProp" Target="../ctrlProps/ctrlProp73.xml"/><Relationship Id="rId21" Type="http://schemas.openxmlformats.org/officeDocument/2006/relationships/ctrlProp" Target="../ctrlProps/ctrlProp55.xml"/><Relationship Id="rId34" Type="http://schemas.openxmlformats.org/officeDocument/2006/relationships/ctrlProp" Target="../ctrlProps/ctrlProp68.xml"/><Relationship Id="rId7" Type="http://schemas.openxmlformats.org/officeDocument/2006/relationships/ctrlProp" Target="../ctrlProps/ctrlProp41.xml"/><Relationship Id="rId12" Type="http://schemas.openxmlformats.org/officeDocument/2006/relationships/ctrlProp" Target="../ctrlProps/ctrlProp46.xml"/><Relationship Id="rId17" Type="http://schemas.openxmlformats.org/officeDocument/2006/relationships/ctrlProp" Target="../ctrlProps/ctrlProp51.xml"/><Relationship Id="rId25" Type="http://schemas.openxmlformats.org/officeDocument/2006/relationships/ctrlProp" Target="../ctrlProps/ctrlProp59.xml"/><Relationship Id="rId33" Type="http://schemas.openxmlformats.org/officeDocument/2006/relationships/ctrlProp" Target="../ctrlProps/ctrlProp67.xml"/><Relationship Id="rId38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50.xml"/><Relationship Id="rId20" Type="http://schemas.openxmlformats.org/officeDocument/2006/relationships/ctrlProp" Target="../ctrlProps/ctrlProp54.xml"/><Relationship Id="rId29" Type="http://schemas.openxmlformats.org/officeDocument/2006/relationships/ctrlProp" Target="../ctrlProps/ctrlProp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24" Type="http://schemas.openxmlformats.org/officeDocument/2006/relationships/ctrlProp" Target="../ctrlProps/ctrlProp58.xml"/><Relationship Id="rId32" Type="http://schemas.openxmlformats.org/officeDocument/2006/relationships/ctrlProp" Target="../ctrlProps/ctrlProp66.xml"/><Relationship Id="rId37" Type="http://schemas.openxmlformats.org/officeDocument/2006/relationships/ctrlProp" Target="../ctrlProps/ctrlProp71.xml"/><Relationship Id="rId40" Type="http://schemas.openxmlformats.org/officeDocument/2006/relationships/ctrlProp" Target="../ctrlProps/ctrlProp74.xml"/><Relationship Id="rId5" Type="http://schemas.openxmlformats.org/officeDocument/2006/relationships/ctrlProp" Target="../ctrlProps/ctrlProp39.xml"/><Relationship Id="rId15" Type="http://schemas.openxmlformats.org/officeDocument/2006/relationships/ctrlProp" Target="../ctrlProps/ctrlProp49.xml"/><Relationship Id="rId23" Type="http://schemas.openxmlformats.org/officeDocument/2006/relationships/ctrlProp" Target="../ctrlProps/ctrlProp57.xml"/><Relationship Id="rId28" Type="http://schemas.openxmlformats.org/officeDocument/2006/relationships/ctrlProp" Target="../ctrlProps/ctrlProp62.xml"/><Relationship Id="rId36" Type="http://schemas.openxmlformats.org/officeDocument/2006/relationships/ctrlProp" Target="../ctrlProps/ctrlProp70.xml"/><Relationship Id="rId10" Type="http://schemas.openxmlformats.org/officeDocument/2006/relationships/ctrlProp" Target="../ctrlProps/ctrlProp44.xml"/><Relationship Id="rId19" Type="http://schemas.openxmlformats.org/officeDocument/2006/relationships/ctrlProp" Target="../ctrlProps/ctrlProp53.xml"/><Relationship Id="rId31" Type="http://schemas.openxmlformats.org/officeDocument/2006/relationships/ctrlProp" Target="../ctrlProps/ctrlProp65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Relationship Id="rId14" Type="http://schemas.openxmlformats.org/officeDocument/2006/relationships/ctrlProp" Target="../ctrlProps/ctrlProp48.xml"/><Relationship Id="rId22" Type="http://schemas.openxmlformats.org/officeDocument/2006/relationships/ctrlProp" Target="../ctrlProps/ctrlProp56.xml"/><Relationship Id="rId27" Type="http://schemas.openxmlformats.org/officeDocument/2006/relationships/ctrlProp" Target="../ctrlProps/ctrlProp61.xml"/><Relationship Id="rId30" Type="http://schemas.openxmlformats.org/officeDocument/2006/relationships/ctrlProp" Target="../ctrlProps/ctrlProp64.xml"/><Relationship Id="rId35" Type="http://schemas.openxmlformats.org/officeDocument/2006/relationships/ctrlProp" Target="../ctrlProps/ctrlProp69.xml"/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C19F-DCBB-46A7-839D-10684AD8DAB7}">
  <dimension ref="A1:W22"/>
  <sheetViews>
    <sheetView showGridLines="0" showRowColHeaders="0" tabSelected="1" zoomScale="85" zoomScaleNormal="85" workbookViewId="0">
      <selection activeCell="W1" sqref="W1"/>
    </sheetView>
  </sheetViews>
  <sheetFormatPr defaultRowHeight="14.5" x14ac:dyDescent="0.35"/>
  <sheetData>
    <row r="1" spans="1:23" ht="20" customHeight="1" x14ac:dyDescent="0.35">
      <c r="C1" s="218" t="s">
        <v>184</v>
      </c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98"/>
      <c r="W1" s="98"/>
    </row>
    <row r="2" spans="1:23" ht="20" customHeight="1" x14ac:dyDescent="0.35"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98"/>
      <c r="W2" s="98"/>
    </row>
    <row r="3" spans="1:23" ht="20" customHeight="1" x14ac:dyDescent="0.35"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</row>
    <row r="4" spans="1:23" x14ac:dyDescent="0.35">
      <c r="C4" s="99" t="s">
        <v>160</v>
      </c>
      <c r="D4" s="99"/>
      <c r="E4" s="99"/>
      <c r="F4" s="99"/>
      <c r="G4" s="99"/>
    </row>
    <row r="5" spans="1:23" x14ac:dyDescent="0.35">
      <c r="C5" s="99"/>
      <c r="D5" s="99"/>
      <c r="E5" s="99"/>
      <c r="F5" s="99"/>
      <c r="G5" s="99"/>
    </row>
    <row r="8" spans="1:23" ht="17.5" x14ac:dyDescent="0.35">
      <c r="A8" s="23" t="s">
        <v>161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23" ht="15.5" x14ac:dyDescent="0.35">
      <c r="A9" s="13"/>
      <c r="B9" s="100" t="s">
        <v>169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3"/>
    </row>
    <row r="10" spans="1:23" ht="15.5" x14ac:dyDescent="0.35">
      <c r="A10" s="13"/>
      <c r="B10" s="45" t="s">
        <v>170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23" ht="15.5" x14ac:dyDescent="0.35">
      <c r="A11" s="13"/>
      <c r="B11" s="45" t="s">
        <v>162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23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23" ht="17.5" x14ac:dyDescent="0.35">
      <c r="A13" s="23" t="s">
        <v>163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23" ht="15.5" x14ac:dyDescent="0.35">
      <c r="A14" s="13"/>
      <c r="B14" s="45" t="s">
        <v>165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23" ht="15.5" x14ac:dyDescent="0.35">
      <c r="A15" s="13"/>
      <c r="B15" s="45" t="s">
        <v>171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23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7.5" x14ac:dyDescent="0.35">
      <c r="A17" s="23" t="s">
        <v>164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.5" x14ac:dyDescent="0.35">
      <c r="A18" s="13"/>
      <c r="B18" s="45" t="s">
        <v>166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.5" x14ac:dyDescent="0.35">
      <c r="A19" s="13"/>
      <c r="B19" s="45" t="s">
        <v>167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.5" x14ac:dyDescent="0.35">
      <c r="A21" s="45" t="s">
        <v>180</v>
      </c>
    </row>
    <row r="22" spans="1:14" ht="15.5" x14ac:dyDescent="0.35">
      <c r="A22" s="45" t="s">
        <v>168</v>
      </c>
    </row>
  </sheetData>
  <sheetProtection sheet="1" objects="1" scenarios="1"/>
  <mergeCells count="3">
    <mergeCell ref="C4:G5"/>
    <mergeCell ref="B9:M9"/>
    <mergeCell ref="C1:U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6E89-6AA0-442D-86C2-6E0262F2CB6E}">
  <sheetPr codeName="Аркуш1"/>
  <dimension ref="A1:BE31"/>
  <sheetViews>
    <sheetView showGridLines="0" showRowColHeaders="0" zoomScale="55" zoomScaleNormal="55" workbookViewId="0">
      <selection activeCell="BD1" sqref="BD1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7" ht="17.5" x14ac:dyDescent="0.35">
      <c r="A1" s="119" t="s">
        <v>105</v>
      </c>
      <c r="B1" s="119"/>
      <c r="C1" s="119"/>
      <c r="D1" s="119"/>
      <c r="E1" s="119"/>
      <c r="F1" s="11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7" ht="34.5" customHeight="1" x14ac:dyDescent="0.3">
      <c r="A2" s="47" t="s">
        <v>85</v>
      </c>
      <c r="B2" s="136" t="s">
        <v>86</v>
      </c>
      <c r="C2" s="136"/>
      <c r="D2" s="136"/>
      <c r="E2" s="136"/>
      <c r="F2" s="136" t="s">
        <v>41</v>
      </c>
      <c r="G2" s="136"/>
      <c r="H2" s="136"/>
      <c r="I2" s="136" t="s">
        <v>111</v>
      </c>
      <c r="J2" s="136"/>
      <c r="K2" s="11"/>
      <c r="L2" s="11"/>
      <c r="M2" s="11"/>
      <c r="N2" s="139" t="s">
        <v>181</v>
      </c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T2" s="155" t="s">
        <v>172</v>
      </c>
      <c r="AU2" s="155"/>
      <c r="AV2" s="155"/>
      <c r="AW2" s="155"/>
      <c r="AX2" s="155"/>
      <c r="AY2" s="155"/>
      <c r="AZ2" s="155"/>
      <c r="BA2" s="155"/>
      <c r="BB2" s="155"/>
      <c r="BC2" s="155"/>
    </row>
    <row r="3" spans="1:57" ht="15" customHeight="1" x14ac:dyDescent="0.35">
      <c r="A3" s="97" t="s">
        <v>38</v>
      </c>
      <c r="B3" s="135" t="s">
        <v>56</v>
      </c>
      <c r="C3" s="135"/>
      <c r="D3" s="135"/>
      <c r="E3" s="135"/>
      <c r="F3" s="103" t="s">
        <v>62</v>
      </c>
      <c r="G3" s="103"/>
      <c r="H3" s="103"/>
      <c r="I3" s="107">
        <v>20.763999999999999</v>
      </c>
      <c r="J3" s="107"/>
      <c r="AT3" s="102" t="s">
        <v>132</v>
      </c>
      <c r="AU3" s="102"/>
      <c r="AV3" s="102"/>
      <c r="AW3" s="102"/>
      <c r="AX3" s="102"/>
      <c r="AY3" s="102"/>
      <c r="AZ3" s="101">
        <v>13.2</v>
      </c>
      <c r="BA3" s="101"/>
      <c r="BB3" s="101"/>
      <c r="BC3" s="101"/>
    </row>
    <row r="4" spans="1:57" ht="13" x14ac:dyDescent="0.35">
      <c r="A4" s="104"/>
      <c r="B4" s="104"/>
      <c r="C4" s="104"/>
      <c r="D4" s="104"/>
      <c r="E4" s="104"/>
      <c r="F4" s="104"/>
      <c r="AT4" s="102" t="s">
        <v>133</v>
      </c>
      <c r="AU4" s="102"/>
      <c r="AV4" s="102"/>
      <c r="AW4" s="102"/>
      <c r="AX4" s="102"/>
      <c r="AY4" s="102"/>
      <c r="AZ4" s="101">
        <v>10.39</v>
      </c>
      <c r="BA4" s="101"/>
      <c r="BB4" s="101"/>
      <c r="BC4" s="101"/>
    </row>
    <row r="5" spans="1:57" ht="17.5" x14ac:dyDescent="0.35">
      <c r="A5" s="119" t="s">
        <v>106</v>
      </c>
      <c r="B5" s="119"/>
      <c r="C5" s="119"/>
      <c r="D5" s="119"/>
      <c r="E5" s="119"/>
      <c r="F5" s="119"/>
      <c r="G5" s="9"/>
      <c r="H5" s="9"/>
      <c r="I5" s="9"/>
      <c r="J5" s="9"/>
      <c r="K5" s="9"/>
      <c r="L5" s="9"/>
      <c r="M5" s="9"/>
      <c r="N5" s="119" t="s">
        <v>107</v>
      </c>
      <c r="O5" s="119"/>
      <c r="P5" s="119"/>
      <c r="Q5" s="119"/>
      <c r="R5" s="119"/>
      <c r="S5" s="119"/>
      <c r="T5" s="119"/>
      <c r="U5" s="119"/>
      <c r="V5" s="119"/>
      <c r="W5" s="9"/>
      <c r="X5" s="9"/>
      <c r="Y5" s="9"/>
      <c r="Z5" s="119" t="s">
        <v>108</v>
      </c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T5" s="102" t="s">
        <v>134</v>
      </c>
      <c r="AU5" s="102"/>
      <c r="AV5" s="102"/>
      <c r="AW5" s="102"/>
      <c r="AX5" s="102"/>
      <c r="AY5" s="102"/>
      <c r="AZ5" s="103">
        <v>80</v>
      </c>
      <c r="BA5" s="103"/>
      <c r="BB5" s="103"/>
      <c r="BC5" s="103"/>
      <c r="BD5" s="29"/>
    </row>
    <row r="6" spans="1:57" ht="15" x14ac:dyDescent="0.35">
      <c r="A6" s="133" t="s">
        <v>45</v>
      </c>
      <c r="B6" s="133"/>
      <c r="C6" s="133"/>
      <c r="D6" s="133"/>
      <c r="E6" s="133"/>
      <c r="F6" s="133"/>
      <c r="G6" s="12"/>
      <c r="H6" s="12"/>
      <c r="I6" s="12"/>
      <c r="J6" s="12"/>
      <c r="K6" s="12"/>
      <c r="L6" s="12"/>
      <c r="M6" s="12"/>
      <c r="N6" s="120" t="s">
        <v>79</v>
      </c>
      <c r="O6" s="120"/>
      <c r="P6" s="120"/>
      <c r="Q6" s="120"/>
      <c r="R6" s="120"/>
      <c r="S6" s="120"/>
      <c r="T6" s="120"/>
      <c r="U6" s="108">
        <v>0</v>
      </c>
      <c r="V6" s="108"/>
      <c r="W6" s="12"/>
      <c r="X6" s="12"/>
      <c r="Y6" s="12"/>
      <c r="Z6" s="48" t="s">
        <v>89</v>
      </c>
      <c r="AA6" s="48"/>
      <c r="AB6" s="48"/>
      <c r="AC6" s="106" t="str">
        <f>IF(I3="","",IF(I3&gt;1000,"LoD 2.0",IF(AND(I3&gt;=500,I3&lt;=1000),"LoD 2.1 - 2.3",IF(AND(I3&gt;=250,I3&lt;500),"LoD 3.0 - 3.3","LoD 3.3 - LoD 4"))))</f>
        <v>LoD 3.3 - LoD 4</v>
      </c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T6" s="102" t="s">
        <v>135</v>
      </c>
      <c r="AU6" s="102"/>
      <c r="AV6" s="102"/>
      <c r="AW6" s="102"/>
      <c r="AX6" s="102"/>
      <c r="AY6" s="102"/>
      <c r="AZ6" s="103">
        <v>5472</v>
      </c>
      <c r="BA6" s="103"/>
      <c r="BB6" s="103"/>
      <c r="BC6" s="103"/>
    </row>
    <row r="7" spans="1:57" ht="15" customHeight="1" x14ac:dyDescent="0.35">
      <c r="A7" s="22" t="s">
        <v>46</v>
      </c>
      <c r="B7" s="103" t="s">
        <v>59</v>
      </c>
      <c r="C7" s="103"/>
      <c r="D7" s="103"/>
      <c r="E7" s="103"/>
      <c r="F7" s="103"/>
      <c r="N7" s="120" t="s">
        <v>82</v>
      </c>
      <c r="O7" s="120"/>
      <c r="P7" s="120"/>
      <c r="Q7" s="120"/>
      <c r="R7" s="120"/>
      <c r="S7" s="120"/>
      <c r="T7" s="120"/>
      <c r="U7" s="141" t="s">
        <v>83</v>
      </c>
      <c r="V7" s="141"/>
      <c r="Z7" s="120" t="s">
        <v>90</v>
      </c>
      <c r="AA7" s="120"/>
      <c r="AB7" s="120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T7" s="102" t="s">
        <v>131</v>
      </c>
      <c r="AU7" s="102"/>
      <c r="AV7" s="102"/>
      <c r="AW7" s="102"/>
      <c r="AX7" s="102"/>
      <c r="AY7" s="102"/>
      <c r="AZ7" s="103" t="s">
        <v>178</v>
      </c>
      <c r="BA7" s="103"/>
      <c r="BB7" s="103"/>
      <c r="BC7" s="103"/>
    </row>
    <row r="8" spans="1:57" ht="13" x14ac:dyDescent="0.35">
      <c r="A8" s="68" t="s">
        <v>57</v>
      </c>
      <c r="B8" s="134"/>
      <c r="C8" s="135"/>
      <c r="D8" s="135"/>
      <c r="E8" s="135"/>
      <c r="F8" s="135"/>
      <c r="G8" s="118"/>
      <c r="H8" s="118"/>
      <c r="I8" s="118"/>
      <c r="J8" s="118"/>
      <c r="K8" s="118"/>
      <c r="L8" s="10"/>
      <c r="M8" s="10"/>
      <c r="N8" s="120" t="s">
        <v>80</v>
      </c>
      <c r="O8" s="120"/>
      <c r="P8" s="120"/>
      <c r="Q8" s="120"/>
      <c r="R8" s="120"/>
      <c r="S8" s="120"/>
      <c r="T8" s="120"/>
      <c r="U8" s="103" t="s">
        <v>51</v>
      </c>
      <c r="V8" s="103"/>
      <c r="W8" s="10"/>
      <c r="X8" s="10"/>
      <c r="Y8" s="10"/>
      <c r="Z8" s="120" t="s">
        <v>175</v>
      </c>
      <c r="AA8" s="120"/>
      <c r="AB8" s="120"/>
      <c r="AC8" s="107">
        <v>0.15</v>
      </c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T8" s="156" t="s">
        <v>136</v>
      </c>
      <c r="AU8" s="156"/>
      <c r="AV8" s="156"/>
      <c r="AW8" s="156"/>
      <c r="AX8" s="156"/>
      <c r="AY8" s="156"/>
      <c r="AZ8" s="157">
        <f>IF(OR(AZ3=0, AZ4=0, AZ5=0, AZ6=0), "", ((AZ3/AZ6) * (AZ5/AZ4)) * 1000)</f>
        <v>18.573864883575634</v>
      </c>
      <c r="BA8" s="157"/>
      <c r="BB8" s="157"/>
      <c r="BC8" s="157"/>
      <c r="BD8" s="41"/>
      <c r="BE8" s="41"/>
    </row>
    <row r="9" spans="1:57" ht="15" customHeight="1" x14ac:dyDescent="0.35">
      <c r="A9" s="68" t="s">
        <v>68</v>
      </c>
      <c r="B9" s="138"/>
      <c r="C9" s="138"/>
      <c r="D9" s="138"/>
      <c r="E9" s="138"/>
      <c r="F9" s="138"/>
      <c r="G9" s="118"/>
      <c r="H9" s="118"/>
      <c r="I9" s="118"/>
      <c r="J9" s="118"/>
      <c r="K9" s="118"/>
      <c r="L9" s="10"/>
      <c r="M9" s="10"/>
      <c r="N9" s="120" t="s">
        <v>81</v>
      </c>
      <c r="O9" s="120"/>
      <c r="P9" s="120"/>
      <c r="Q9" s="120"/>
      <c r="R9" s="120"/>
      <c r="S9" s="120"/>
      <c r="T9" s="120"/>
      <c r="U9" s="103" t="s">
        <v>53</v>
      </c>
      <c r="V9" s="103"/>
      <c r="W9" s="10"/>
      <c r="X9" s="10"/>
      <c r="Y9" s="10"/>
      <c r="Z9" s="10"/>
      <c r="AA9" s="10"/>
      <c r="AT9" s="156" t="s">
        <v>137</v>
      </c>
      <c r="AU9" s="156"/>
      <c r="AV9" s="156"/>
      <c r="AW9" s="156"/>
      <c r="AX9" s="156"/>
      <c r="AY9" s="156"/>
      <c r="AZ9" s="158">
        <f>IF(AND(I3&lt;&gt;"", OR(AZ3=0, AZ4=0, AZ5=0, AZ6=0)), "", IF(AND(AZ3&lt;&gt;0, AZ4&lt;&gt;0, AZ5&lt;&gt;0, AZ6&lt;&gt;0, I3&lt;&gt;0), AZ8/I3, ""))</f>
        <v>0.89452248524251754</v>
      </c>
      <c r="BA9" s="158"/>
      <c r="BB9" s="158"/>
      <c r="BC9" s="158"/>
    </row>
    <row r="10" spans="1:57" x14ac:dyDescent="0.35">
      <c r="A10" s="148"/>
      <c r="B10" s="148"/>
      <c r="C10" s="148"/>
      <c r="D10" s="148"/>
      <c r="E10" s="148"/>
      <c r="F10" s="14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57" ht="17.5" x14ac:dyDescent="0.35">
      <c r="A11" s="119" t="s">
        <v>109</v>
      </c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57" ht="26" customHeight="1" x14ac:dyDescent="0.35">
      <c r="A12" s="64" t="s">
        <v>47</v>
      </c>
      <c r="B12" s="114" t="s">
        <v>19</v>
      </c>
      <c r="C12" s="114"/>
      <c r="D12" s="114"/>
      <c r="E12" s="114"/>
      <c r="F12" s="121" t="s">
        <v>3</v>
      </c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3" t="s">
        <v>7</v>
      </c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</row>
    <row r="13" spans="1:57" ht="14.5" customHeight="1" x14ac:dyDescent="0.35">
      <c r="A13" s="65" t="s">
        <v>64</v>
      </c>
      <c r="B13" s="111" t="s">
        <v>12</v>
      </c>
      <c r="C13" s="111"/>
      <c r="D13" s="111"/>
      <c r="E13" s="111"/>
      <c r="F13" s="137" t="s">
        <v>0</v>
      </c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11" t="s">
        <v>12</v>
      </c>
      <c r="S13" s="111"/>
      <c r="T13" s="111"/>
      <c r="U13" s="111"/>
      <c r="V13" s="113" t="s">
        <v>29</v>
      </c>
      <c r="W13" s="113"/>
      <c r="X13" s="122" t="s">
        <v>33</v>
      </c>
      <c r="Y13" s="122"/>
      <c r="Z13" s="122"/>
      <c r="AA13" s="122"/>
      <c r="AB13" s="150" t="s">
        <v>0</v>
      </c>
      <c r="AC13" s="151"/>
      <c r="AD13" s="149" t="s">
        <v>12</v>
      </c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4" t="s">
        <v>29</v>
      </c>
      <c r="AW13" s="145"/>
      <c r="AX13" s="145"/>
      <c r="AY13" s="146"/>
      <c r="AZ13" s="142" t="s">
        <v>33</v>
      </c>
      <c r="BA13" s="143"/>
    </row>
    <row r="14" spans="1:57" ht="14.5" customHeight="1" x14ac:dyDescent="0.35">
      <c r="A14" s="65" t="s">
        <v>65</v>
      </c>
      <c r="B14" s="112" t="s">
        <v>17</v>
      </c>
      <c r="C14" s="112"/>
      <c r="D14" s="112"/>
      <c r="E14" s="112"/>
      <c r="F14" s="132" t="s">
        <v>1</v>
      </c>
      <c r="G14" s="132"/>
      <c r="H14" s="132"/>
      <c r="I14" s="132"/>
      <c r="J14" s="132"/>
      <c r="K14" s="132"/>
      <c r="L14" s="132" t="s">
        <v>8</v>
      </c>
      <c r="M14" s="132"/>
      <c r="N14" s="132"/>
      <c r="O14" s="132"/>
      <c r="P14" s="132"/>
      <c r="Q14" s="132"/>
      <c r="R14" s="111"/>
      <c r="S14" s="111"/>
      <c r="T14" s="111"/>
      <c r="U14" s="111"/>
      <c r="V14" s="113"/>
      <c r="W14" s="113"/>
      <c r="X14" s="122"/>
      <c r="Y14" s="122"/>
      <c r="Z14" s="122"/>
      <c r="AA14" s="122"/>
      <c r="AB14" s="150"/>
      <c r="AC14" s="151"/>
      <c r="AD14" s="147"/>
      <c r="AE14" s="147"/>
      <c r="AF14" s="147"/>
      <c r="AG14" s="147"/>
      <c r="AH14" s="147"/>
      <c r="AI14" s="147"/>
      <c r="AJ14" s="147"/>
      <c r="AK14" s="147"/>
      <c r="AL14" s="152" t="s">
        <v>21</v>
      </c>
      <c r="AM14" s="153"/>
      <c r="AN14" s="153"/>
      <c r="AO14" s="153"/>
      <c r="AP14" s="153"/>
      <c r="AQ14" s="153"/>
      <c r="AR14" s="153"/>
      <c r="AS14" s="153"/>
      <c r="AT14" s="153"/>
      <c r="AU14" s="154"/>
      <c r="AV14" s="144"/>
      <c r="AW14" s="145"/>
      <c r="AX14" s="145"/>
      <c r="AY14" s="146"/>
      <c r="AZ14" s="142"/>
      <c r="BA14" s="143"/>
    </row>
    <row r="15" spans="1:57" s="9" customFormat="1" ht="57" customHeight="1" x14ac:dyDescent="0.35">
      <c r="A15" s="66" t="s">
        <v>63</v>
      </c>
      <c r="B15" s="53" t="s">
        <v>18</v>
      </c>
      <c r="C15" s="54"/>
      <c r="D15" s="53" t="s">
        <v>20</v>
      </c>
      <c r="E15" s="54"/>
      <c r="F15" s="52" t="s">
        <v>2</v>
      </c>
      <c r="G15" s="49"/>
      <c r="H15" s="50" t="s">
        <v>4</v>
      </c>
      <c r="I15" s="49"/>
      <c r="J15" s="50" t="s">
        <v>5</v>
      </c>
      <c r="K15" s="49"/>
      <c r="L15" s="50" t="s">
        <v>9</v>
      </c>
      <c r="M15" s="49"/>
      <c r="N15" s="50" t="s">
        <v>10</v>
      </c>
      <c r="O15" s="49"/>
      <c r="P15" s="50" t="s">
        <v>11</v>
      </c>
      <c r="Q15" s="49"/>
      <c r="R15" s="50" t="s">
        <v>27</v>
      </c>
      <c r="S15" s="18"/>
      <c r="T15" s="50" t="s">
        <v>28</v>
      </c>
      <c r="U15" s="49"/>
      <c r="V15" s="51" t="s">
        <v>30</v>
      </c>
      <c r="W15" s="49"/>
      <c r="X15" s="50" t="s">
        <v>34</v>
      </c>
      <c r="Y15" s="49"/>
      <c r="Z15" s="52" t="s">
        <v>35</v>
      </c>
      <c r="AA15" s="55"/>
      <c r="AB15" s="53" t="s">
        <v>6</v>
      </c>
      <c r="AC15" s="54"/>
      <c r="AD15" s="53" t="s">
        <v>13</v>
      </c>
      <c r="AE15" s="54"/>
      <c r="AF15" s="53" t="s">
        <v>14</v>
      </c>
      <c r="AG15" s="54"/>
      <c r="AH15" s="53" t="s">
        <v>15</v>
      </c>
      <c r="AI15" s="54"/>
      <c r="AJ15" s="53" t="s">
        <v>16</v>
      </c>
      <c r="AK15" s="54"/>
      <c r="AL15" s="56" t="s">
        <v>22</v>
      </c>
      <c r="AM15" s="54"/>
      <c r="AN15" s="53" t="s">
        <v>23</v>
      </c>
      <c r="AO15" s="54"/>
      <c r="AP15" s="53" t="s">
        <v>24</v>
      </c>
      <c r="AQ15" s="54"/>
      <c r="AR15" s="53" t="s">
        <v>25</v>
      </c>
      <c r="AS15" s="54"/>
      <c r="AT15" s="57" t="s">
        <v>26</v>
      </c>
      <c r="AU15" s="20"/>
      <c r="AV15" s="53" t="s">
        <v>31</v>
      </c>
      <c r="AW15" s="54"/>
      <c r="AX15" s="57" t="s">
        <v>32</v>
      </c>
      <c r="AY15" s="54"/>
      <c r="AZ15" s="53" t="s">
        <v>36</v>
      </c>
      <c r="BA15" s="19"/>
    </row>
    <row r="16" spans="1:57" ht="13" x14ac:dyDescent="0.35">
      <c r="A16" s="69" t="s">
        <v>104</v>
      </c>
      <c r="B16" s="110"/>
      <c r="C16" s="110"/>
      <c r="D16" s="110"/>
      <c r="E16" s="110"/>
      <c r="F16" s="115"/>
      <c r="G16" s="115"/>
      <c r="H16" s="116"/>
      <c r="I16" s="116"/>
      <c r="J16" s="159" t="str">
        <f>IF(B9=0, " ", H16/B9)</f>
        <v xml:space="preserve"> </v>
      </c>
      <c r="K16" s="159"/>
      <c r="L16" s="115"/>
      <c r="M16" s="115"/>
      <c r="N16" s="116"/>
      <c r="O16" s="116"/>
      <c r="P16" s="131" t="str">
        <f>IF(B9=0, " ", N16/B9)</f>
        <v xml:space="preserve"> </v>
      </c>
      <c r="Q16" s="131"/>
      <c r="R16" s="109"/>
      <c r="S16" s="109"/>
      <c r="T16" s="131" t="str">
        <f>IF(B9=0, " ", R16/B9)</f>
        <v xml:space="preserve"> </v>
      </c>
      <c r="U16" s="131"/>
      <c r="V16" s="105"/>
      <c r="W16" s="105"/>
      <c r="X16" s="105"/>
      <c r="Y16" s="105"/>
      <c r="Z16" s="109"/>
      <c r="AA16" s="109"/>
      <c r="AB16" s="109"/>
      <c r="AC16" s="109"/>
      <c r="AD16" s="105"/>
      <c r="AE16" s="105"/>
      <c r="AF16" s="105"/>
      <c r="AG16" s="105"/>
      <c r="AH16" s="109"/>
      <c r="AI16" s="109"/>
      <c r="AJ16" s="131" t="str">
        <f>IF(B9=0, " ", AH16/B9)</f>
        <v xml:space="preserve"> </v>
      </c>
      <c r="AK16" s="131"/>
      <c r="AL16" s="105"/>
      <c r="AM16" s="105"/>
      <c r="AN16" s="109"/>
      <c r="AO16" s="109"/>
      <c r="AP16" s="131" t="str">
        <f>IF(U6=0, " ", AN16/U6)</f>
        <v xml:space="preserve"> </v>
      </c>
      <c r="AQ16" s="131"/>
      <c r="AR16" s="105"/>
      <c r="AS16" s="105"/>
      <c r="AT16" s="110"/>
      <c r="AU16" s="110"/>
      <c r="AV16" s="109"/>
      <c r="AW16" s="109"/>
      <c r="AX16" s="117"/>
      <c r="AY16" s="117"/>
      <c r="AZ16" s="131" t="str">
        <f>IF(B9=0, " ", Z16/B9)</f>
        <v xml:space="preserve"> </v>
      </c>
      <c r="BA16" s="131"/>
    </row>
    <row r="17" spans="1:27" ht="13" x14ac:dyDescent="0.35">
      <c r="A17" s="69" t="s">
        <v>119</v>
      </c>
      <c r="B17" s="105"/>
      <c r="C17" s="105"/>
      <c r="D17" s="105"/>
      <c r="E17" s="105"/>
    </row>
    <row r="25" spans="1:27" ht="17.5" x14ac:dyDescent="0.35">
      <c r="A25" s="119" t="s">
        <v>110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</row>
    <row r="26" spans="1:27" ht="13.5" customHeight="1" x14ac:dyDescent="0.35">
      <c r="A26" s="64" t="s">
        <v>47</v>
      </c>
      <c r="B26" s="114" t="s">
        <v>19</v>
      </c>
      <c r="C26" s="114"/>
      <c r="D26" s="114"/>
      <c r="E26" s="114"/>
      <c r="F26" s="121" t="s">
        <v>3</v>
      </c>
      <c r="G26" s="121"/>
      <c r="H26" s="121"/>
      <c r="I26" s="121"/>
      <c r="J26" s="123" t="s">
        <v>7</v>
      </c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</row>
    <row r="27" spans="1:27" ht="13" customHeight="1" x14ac:dyDescent="0.35">
      <c r="A27" s="65" t="s">
        <v>64</v>
      </c>
      <c r="B27" s="111" t="s">
        <v>12</v>
      </c>
      <c r="C27" s="111"/>
      <c r="D27" s="111"/>
      <c r="E27" s="111"/>
      <c r="F27" s="113" t="s">
        <v>29</v>
      </c>
      <c r="G27" s="113"/>
      <c r="H27" s="122" t="s">
        <v>33</v>
      </c>
      <c r="I27" s="122"/>
      <c r="J27" s="124" t="s">
        <v>12</v>
      </c>
      <c r="K27" s="124"/>
      <c r="L27" s="124"/>
      <c r="M27" s="124"/>
      <c r="N27" s="124"/>
      <c r="O27" s="124"/>
      <c r="P27" s="124"/>
      <c r="Q27" s="124"/>
      <c r="R27" s="124"/>
      <c r="S27" s="124"/>
      <c r="T27" s="125" t="s">
        <v>29</v>
      </c>
      <c r="U27" s="126"/>
      <c r="V27" s="126"/>
      <c r="W27" s="127"/>
      <c r="Z27" s="17"/>
      <c r="AA27" s="17"/>
    </row>
    <row r="28" spans="1:27" ht="13.5" customHeight="1" x14ac:dyDescent="0.35">
      <c r="A28" s="65" t="s">
        <v>65</v>
      </c>
      <c r="B28" s="112" t="s">
        <v>17</v>
      </c>
      <c r="C28" s="112"/>
      <c r="D28" s="112"/>
      <c r="E28" s="112"/>
      <c r="F28" s="113"/>
      <c r="G28" s="113"/>
      <c r="H28" s="122"/>
      <c r="I28" s="122"/>
      <c r="J28" s="112" t="s">
        <v>21</v>
      </c>
      <c r="K28" s="112"/>
      <c r="L28" s="112"/>
      <c r="M28" s="112"/>
      <c r="N28" s="112"/>
      <c r="O28" s="112"/>
      <c r="P28" s="112"/>
      <c r="Q28" s="112"/>
      <c r="R28" s="112"/>
      <c r="S28" s="112"/>
      <c r="T28" s="128"/>
      <c r="U28" s="129"/>
      <c r="V28" s="129"/>
      <c r="W28" s="130"/>
      <c r="Z28" s="17"/>
      <c r="AA28" s="17"/>
    </row>
    <row r="29" spans="1:27" ht="57" customHeight="1" x14ac:dyDescent="0.35">
      <c r="A29" s="66" t="s">
        <v>63</v>
      </c>
      <c r="B29" s="53" t="s">
        <v>18</v>
      </c>
      <c r="C29" s="60"/>
      <c r="D29" s="53" t="s">
        <v>20</v>
      </c>
      <c r="E29" s="60"/>
      <c r="F29" s="53" t="s">
        <v>30</v>
      </c>
      <c r="G29" s="60"/>
      <c r="H29" s="53" t="s">
        <v>34</v>
      </c>
      <c r="I29" s="60"/>
      <c r="J29" s="52" t="s">
        <v>22</v>
      </c>
      <c r="K29" s="58"/>
      <c r="L29" s="50" t="s">
        <v>23</v>
      </c>
      <c r="M29" s="58"/>
      <c r="N29" s="50" t="s">
        <v>24</v>
      </c>
      <c r="O29" s="58"/>
      <c r="P29" s="53" t="s">
        <v>25</v>
      </c>
      <c r="Q29" s="60"/>
      <c r="R29" s="53" t="s">
        <v>26</v>
      </c>
      <c r="S29" s="60"/>
      <c r="T29" s="52" t="s">
        <v>31</v>
      </c>
      <c r="U29" s="58"/>
      <c r="V29" s="50" t="s">
        <v>32</v>
      </c>
      <c r="W29" s="58"/>
    </row>
    <row r="30" spans="1:27" ht="13" x14ac:dyDescent="0.35">
      <c r="A30" s="69" t="s">
        <v>104</v>
      </c>
      <c r="B30" s="110">
        <v>1.25</v>
      </c>
      <c r="C30" s="110"/>
      <c r="D30" s="110">
        <v>0.67</v>
      </c>
      <c r="E30" s="110"/>
      <c r="F30" s="105"/>
      <c r="G30" s="105"/>
      <c r="H30" s="105" t="s">
        <v>77</v>
      </c>
      <c r="I30" s="105"/>
      <c r="J30" s="105"/>
      <c r="K30" s="105"/>
      <c r="L30" s="109"/>
      <c r="M30" s="109"/>
      <c r="N30" s="131" t="str">
        <f>IF(U6=0, " ", L30/U6)</f>
        <v xml:space="preserve"> </v>
      </c>
      <c r="O30" s="131"/>
      <c r="P30" s="105" t="s">
        <v>66</v>
      </c>
      <c r="Q30" s="105"/>
      <c r="R30" s="105"/>
      <c r="S30" s="105"/>
      <c r="T30" s="109"/>
      <c r="U30" s="109"/>
      <c r="V30" s="117"/>
      <c r="W30" s="117"/>
      <c r="X30" s="17"/>
      <c r="Y30" s="17"/>
      <c r="Z30" s="17"/>
      <c r="AA30" s="17"/>
    </row>
    <row r="31" spans="1:27" ht="13" x14ac:dyDescent="0.35">
      <c r="A31" s="69" t="s">
        <v>119</v>
      </c>
      <c r="B31" s="105" t="s">
        <v>179</v>
      </c>
      <c r="C31" s="105"/>
      <c r="D31" s="105" t="s">
        <v>179</v>
      </c>
      <c r="E31" s="105"/>
      <c r="R31" s="104"/>
      <c r="S31" s="104"/>
    </row>
  </sheetData>
  <sheetProtection sheet="1" objects="1" scenarios="1"/>
  <mergeCells count="118">
    <mergeCell ref="D17:E17"/>
    <mergeCell ref="AT16:AU16"/>
    <mergeCell ref="AV16:AW16"/>
    <mergeCell ref="AX16:AY16"/>
    <mergeCell ref="AZ16:BA16"/>
    <mergeCell ref="AJ16:AK16"/>
    <mergeCell ref="AL16:AM16"/>
    <mergeCell ref="AN16:AO16"/>
    <mergeCell ref="AP16:AQ16"/>
    <mergeCell ref="AR16:AS16"/>
    <mergeCell ref="J16:K16"/>
    <mergeCell ref="L16:M16"/>
    <mergeCell ref="V16:W16"/>
    <mergeCell ref="AH16:AI16"/>
    <mergeCell ref="N16:O16"/>
    <mergeCell ref="P16:Q16"/>
    <mergeCell ref="R16:S16"/>
    <mergeCell ref="T16:U16"/>
    <mergeCell ref="X16:Y16"/>
    <mergeCell ref="Z16:AA16"/>
    <mergeCell ref="AB16:AC16"/>
    <mergeCell ref="AD16:AE16"/>
    <mergeCell ref="AF16:AG16"/>
    <mergeCell ref="AZ13:BA14"/>
    <mergeCell ref="AV13:AY14"/>
    <mergeCell ref="AD14:AK14"/>
    <mergeCell ref="B2:E2"/>
    <mergeCell ref="B3:E3"/>
    <mergeCell ref="A4:F4"/>
    <mergeCell ref="A10:F10"/>
    <mergeCell ref="F12:AA12"/>
    <mergeCell ref="AB12:BA12"/>
    <mergeCell ref="R13:U14"/>
    <mergeCell ref="V13:W14"/>
    <mergeCell ref="AD13:AU13"/>
    <mergeCell ref="X13:AA14"/>
    <mergeCell ref="AB13:AC14"/>
    <mergeCell ref="B14:E14"/>
    <mergeCell ref="F14:K14"/>
    <mergeCell ref="AL14:AU14"/>
    <mergeCell ref="Z5:AP5"/>
    <mergeCell ref="AT2:BC2"/>
    <mergeCell ref="AT8:AY8"/>
    <mergeCell ref="AZ8:BC8"/>
    <mergeCell ref="AT9:AY9"/>
    <mergeCell ref="AZ9:BC9"/>
    <mergeCell ref="AT4:AY4"/>
    <mergeCell ref="A1:F1"/>
    <mergeCell ref="B12:E12"/>
    <mergeCell ref="B13:E13"/>
    <mergeCell ref="A6:F6"/>
    <mergeCell ref="B7:F7"/>
    <mergeCell ref="B8:F8"/>
    <mergeCell ref="A5:F5"/>
    <mergeCell ref="F2:H2"/>
    <mergeCell ref="F3:H3"/>
    <mergeCell ref="F13:Q13"/>
    <mergeCell ref="B9:F9"/>
    <mergeCell ref="N5:V5"/>
    <mergeCell ref="N6:T6"/>
    <mergeCell ref="I2:J2"/>
    <mergeCell ref="I3:J3"/>
    <mergeCell ref="N2:AP2"/>
    <mergeCell ref="N7:T7"/>
    <mergeCell ref="U7:V7"/>
    <mergeCell ref="N8:T8"/>
    <mergeCell ref="U8:V8"/>
    <mergeCell ref="Z8:AB8"/>
    <mergeCell ref="AC8:AP8"/>
    <mergeCell ref="Z7:AB7"/>
    <mergeCell ref="F27:G28"/>
    <mergeCell ref="B26:E26"/>
    <mergeCell ref="B16:C16"/>
    <mergeCell ref="D16:E16"/>
    <mergeCell ref="F16:G16"/>
    <mergeCell ref="H16:I16"/>
    <mergeCell ref="V30:W30"/>
    <mergeCell ref="G8:K8"/>
    <mergeCell ref="G9:K9"/>
    <mergeCell ref="A11:K11"/>
    <mergeCell ref="A25:K25"/>
    <mergeCell ref="N9:T9"/>
    <mergeCell ref="U9:V9"/>
    <mergeCell ref="F26:I26"/>
    <mergeCell ref="H27:I28"/>
    <mergeCell ref="J26:W26"/>
    <mergeCell ref="J27:S27"/>
    <mergeCell ref="J28:S28"/>
    <mergeCell ref="T27:W28"/>
    <mergeCell ref="L30:M30"/>
    <mergeCell ref="N30:O30"/>
    <mergeCell ref="P30:Q30"/>
    <mergeCell ref="L14:Q14"/>
    <mergeCell ref="B17:C17"/>
    <mergeCell ref="AZ3:BC3"/>
    <mergeCell ref="AZ4:BC4"/>
    <mergeCell ref="AT3:AY3"/>
    <mergeCell ref="AZ5:BC5"/>
    <mergeCell ref="AZ6:BC6"/>
    <mergeCell ref="AZ7:BC7"/>
    <mergeCell ref="R31:S31"/>
    <mergeCell ref="B31:C31"/>
    <mergeCell ref="D31:E31"/>
    <mergeCell ref="AT5:AY5"/>
    <mergeCell ref="AT6:AY6"/>
    <mergeCell ref="AT7:AY7"/>
    <mergeCell ref="AC6:AP6"/>
    <mergeCell ref="AC7:AP7"/>
    <mergeCell ref="U6:V6"/>
    <mergeCell ref="R30:S30"/>
    <mergeCell ref="T30:U30"/>
    <mergeCell ref="B30:C30"/>
    <mergeCell ref="D30:E30"/>
    <mergeCell ref="F30:G30"/>
    <mergeCell ref="H30:I30"/>
    <mergeCell ref="J30:K30"/>
    <mergeCell ref="B27:E27"/>
    <mergeCell ref="B28:E28"/>
  </mergeCells>
  <conditionalFormatting sqref="A8:F8">
    <cfRule type="expression" dxfId="282" priority="1">
      <formula>$B$7="Feature-based"</formula>
    </cfRule>
  </conditionalFormatting>
  <conditionalFormatting sqref="A9:F9">
    <cfRule type="expression" dxfId="281" priority="3">
      <formula>$B$7="Scale-based"</formula>
    </cfRule>
  </conditionalFormatting>
  <conditionalFormatting sqref="A25:X38">
    <cfRule type="expression" dxfId="280" priority="13">
      <formula>$B$7="Feature-based"</formula>
    </cfRule>
  </conditionalFormatting>
  <conditionalFormatting sqref="A11:BB24">
    <cfRule type="expression" dxfId="279" priority="19">
      <formula>$B$7="Scale-based"</formula>
    </cfRule>
  </conditionalFormatting>
  <conditionalFormatting sqref="B18">
    <cfRule type="expression" dxfId="278" priority="69">
      <formula>$C$17</formula>
    </cfRule>
  </conditionalFormatting>
  <conditionalFormatting sqref="B17:C17">
    <cfRule type="expression" dxfId="276" priority="6">
      <formula>$B$16</formula>
    </cfRule>
  </conditionalFormatting>
  <conditionalFormatting sqref="B31:C31">
    <cfRule type="expression" dxfId="274" priority="15">
      <formula>$B$30</formula>
    </cfRule>
  </conditionalFormatting>
  <conditionalFormatting sqref="B8:F8">
    <cfRule type="expression" dxfId="273" priority="62">
      <formula>$B$7</formula>
    </cfRule>
    <cfRule type="expression" dxfId="272" priority="60">
      <formula>$B$7="Scale-based"</formula>
    </cfRule>
  </conditionalFormatting>
  <conditionalFormatting sqref="B9:F9">
    <cfRule type="expression" priority="61">
      <formula>$B$7</formula>
    </cfRule>
    <cfRule type="expression" dxfId="271" priority="59">
      <formula>$B$7="Feature-based"</formula>
    </cfRule>
  </conditionalFormatting>
  <conditionalFormatting sqref="D17:E17">
    <cfRule type="expression" dxfId="269" priority="5">
      <formula>$D$16</formula>
    </cfRule>
  </conditionalFormatting>
  <conditionalFormatting sqref="D31:E31">
    <cfRule type="expression" dxfId="267" priority="14">
      <formula>$D$30</formula>
    </cfRule>
  </conditionalFormatting>
  <conditionalFormatting sqref="R31:S31">
    <cfRule type="expression" dxfId="252" priority="20">
      <formula>ISBLANK(R30)=FALSE</formula>
    </cfRule>
  </conditionalFormatting>
  <dataValidations count="49">
    <dataValidation type="list" allowBlank="1" showInputMessage="1" showErrorMessage="1" sqref="A3" xr:uid="{E396407F-1CDB-4F07-9DDE-E1E7975107A8}">
      <formula1>DT_Scale</formula1>
    </dataValidation>
    <dataValidation allowBlank="1" showInputMessage="1" showErrorMessage="1" prompt="Adherence to definitions or rules of the relevant conceptual schema" sqref="B13:E13 R13:U14 AD13:AU13 B27 J27" xr:uid="{F4C5E5CC-3502-4D6F-8E1B-0DF15E0ED5AB}"/>
    <dataValidation allowBlank="1" showInputMessage="1" showErrorMessage="1" prompt="Alignment of the model or sample with real-world context " sqref="B15 B29" xr:uid="{6D8CCBC0-D8E2-4C95-96E5-4C98FC25C9A9}"/>
    <dataValidation allowBlank="1" showInputMessage="1" showErrorMessage="1" prompt="Internal consistency of the model or sample" sqref="D15 D29" xr:uid="{44B2EA59-3963-4C92-B39B-868C56DBF0CA}"/>
    <dataValidation allowBlank="1" showInputMessage="1" showErrorMessage="1" prompt="The presence or absence of features in the model or sample" sqref="F13:Q13 AB13:AC14" xr:uid="{3D78D27D-8641-4129-B8D7-41D7DDC08368}"/>
    <dataValidation allowBlank="1" showInputMessage="1" showErrorMessage="1" prompt="Item is not correctly presented in the data" sqref="F15" xr:uid="{C87AE121-A4F3-4889-96B7-B63C9E970310}"/>
    <dataValidation allowBlank="1" showInputMessage="1" showErrorMessage="1" prompt="The number of items within the sample that are incorrectly represented or should not have been included" sqref="H15" xr:uid="{CDD9A5FC-EE71-48CF-8828-80CF81A0992A}"/>
    <dataValidation allowBlank="1" showInputMessage="1" showErrorMessage="1" prompt="The number of incorrect items within the sample relative to the total number of items represented" sqref="J15" xr:uid="{17CD340C-29B9-46A6-B5A9-6A9BCFC70412}"/>
    <dataValidation allowBlank="1" showInputMessage="1" showErrorMessage="1" prompt="A required item is missing in the sample" sqref="L15" xr:uid="{545DCB63-069E-4B29-8B72-1D560F316F34}"/>
    <dataValidation allowBlank="1" showInputMessage="1" showErrorMessage="1" prompt="Number of missing items that should have been presented in the sample" sqref="N15" xr:uid="{405E042C-D421-41AA-B5E7-55A8483944B2}"/>
    <dataValidation allowBlank="1" showInputMessage="1" showErrorMessage="1" prompt="The number of missing items in the sample relative to the total number of items represented" sqref="P15" xr:uid="{DE881F8C-72AD-4AA6-BA2C-3BA8D073A8BC}"/>
    <dataValidation allowBlank="1" showInputMessage="1" showErrorMessage="1" prompt="The total number of incorrectly classified features during the object recognition and classification process" sqref="R15" xr:uid="{24E710B3-0D93-40BD-B4B4-24B97DCDFF1E}"/>
    <dataValidation allowBlank="1" showInputMessage="1" showErrorMessage="1" prompt="The ratio of incorrectly classified features to the total number of features" sqref="T15" xr:uid="{0357BA4F-58E6-4B6F-BD0D-3FA7D445F3F9}"/>
    <dataValidation allowBlank="1" showInputMessage="1" showErrorMessage="1" prompt="The ability of the model to interact with other systems and datasets" sqref="F27 AV13:AY14 V13:W14 T27" xr:uid="{106082A1-3E74-4683-A92A-F6D524FE6A34}"/>
    <dataValidation allowBlank="1" showInputMessage="1" showErrorMessage="1" prompt="Compliance with interoperability requirements" sqref="V15 F29" xr:uid="{51DAE2D7-0773-4424-8366-61C601FCBF82}"/>
    <dataValidation allowBlank="1" showInputMessage="1" showErrorMessage="1" prompt="The Level of Detail of the model or sample" sqref="X13:AA14 AZ13:BA14 H27" xr:uid="{0AC52BA0-236E-473A-9041-168A287CDB39}"/>
    <dataValidation allowBlank="1" showInputMessage="1" showErrorMessage="1" prompt="The degree to which the model meets the required LoD for its intended use" sqref="X15 H29" xr:uid="{6C32AF8A-C655-4203-9448-248049F2E8EC}"/>
    <dataValidation allowBlank="1" showInputMessage="1" showErrorMessage="1" prompt="The total number of elements not meeting the required LoD" sqref="Z15" xr:uid="{C21DAD29-D7A7-4731-B4CF-8B869DBCA4F6}"/>
    <dataValidation allowBlank="1" showInputMessage="1" showErrorMessage="1" prompt="Total number of duplications of items within the sample" sqref="AB15" xr:uid="{EB13CF6E-848C-4311-81B2-B98EB19111D5}"/>
    <dataValidation allowBlank="1" showInputMessage="1" showErrorMessage="1" prompt="An item is not compliant with the definitions or rules of the relevant conceptual schema" sqref="AD15" xr:uid="{D04E23BD-AC4D-4AAE-898D-CE967FFCA082}"/>
    <dataValidation allowBlank="1" showInputMessage="1" showErrorMessage="1" prompt="An item is compliant with the definitions or rules of the relevant conceptual schema" sqref="AF15" xr:uid="{69C66F91-8BE1-4932-9B56-C5F6F64C32E5}"/>
    <dataValidation allowBlank="1" showInputMessage="1" showErrorMessage="1" prompt="Total number of items that are not compliant with the definitions or rules of the relevant conceptual schema" sqref="AH15" xr:uid="{213D6996-7AE9-41CE-8659-FD000FC038BF}"/>
    <dataValidation allowBlank="1" showInputMessage="1" showErrorMessage="1" prompt="The number of items that are not compliant with the definitions or rules of the relevant conceptual schema relative to the total number of items" sqref="AJ15" xr:uid="{82EB71C9-6B6F-4E09-AE22-C3440DF6DB0E}"/>
    <dataValidation allowBlank="1" showInputMessage="1" showErrorMessage="1" prompt="The total number of incorrectly ordered events" sqref="AN15 L29" xr:uid="{940C893B-F2CE-4643-987A-52C7E771C5B2}"/>
    <dataValidation allowBlank="1" showInputMessage="1" showErrorMessage="1" prompt="The ratio of incorrectly ordered events to the total number of events during the model updating process" sqref="N29" xr:uid="{195B308D-728D-4EF8-A62E-3DDBFFEBE63A}"/>
    <dataValidation allowBlank="1" showInputMessage="1" showErrorMessage="1" prompt="Is data temporally consistent (based on &quot;Data acquisition sequence&quot; and &quot;Survey type&quot;)" sqref="P29 AR15" xr:uid="{5CDD25E8-3490-4668-B818-7E59934B5B31}"/>
    <dataValidation allowBlank="1" showInputMessage="1" showErrorMessage="1" prompt="Accuracy of the temporal attributes of the data" sqref="AT15 R29" xr:uid="{483BAF65-EEAC-41BC-8402-04D0B29CF7AD}"/>
    <dataValidation allowBlank="1" showInputMessage="1" showErrorMessage="1" prompt="The total number of issues preventing seamless data exchange" sqref="AV15 T29" xr:uid="{0A421CF5-1823-4F79-9628-5544AB44006F}"/>
    <dataValidation allowBlank="1" showInputMessage="1" showErrorMessage="1" prompt="The ratio of interoperability issues to the total number of data exchange operations" sqref="AX15 V29" xr:uid="{1A91BD5F-746A-4DC9-9BAB-AAC95EA39918}"/>
    <dataValidation allowBlank="1" showInputMessage="1" showErrorMessage="1" prompt="The ratio of discrepancies to the total number of elements" sqref="AZ15" xr:uid="{0DD45C3A-30C9-4068-B16A-1780F21FF2DF}"/>
    <dataValidation allowBlank="1" showInputMessage="1" showErrorMessage="1" prompt="The event is incorrectly ordered against the other event during the model updating process" sqref="AL15 J29" xr:uid="{84EEABAF-963E-4D93-86AE-31B78FBC6776}"/>
    <dataValidation type="list" allowBlank="1" showInputMessage="1" showErrorMessage="1" sqref="F3:H3" xr:uid="{86581710-71F0-4420-B29E-96D92893EA2C}">
      <formula1>INDIRECT(A3)</formula1>
    </dataValidation>
    <dataValidation allowBlank="1" showInputMessage="1" showErrorMessage="1" prompt="Enter the number of features in your sample" sqref="B9:F9" xr:uid="{5AF476E0-403D-4097-A689-998B661F0ADE}"/>
    <dataValidation allowBlank="1" showInputMessage="1" showErrorMessage="1" promptTitle="Optional" prompt="Enter your scale value" sqref="B8:F8" xr:uid="{91C70E67-3020-460D-99FD-B3D628FC6C56}"/>
    <dataValidation type="list" allowBlank="1" showInputMessage="1" showErrorMessage="1" sqref="X16:Y16 H30:I30" xr:uid="{B9B0E584-B93B-40CF-BE17-1A7857121B75}">
      <formula1>LoD</formula1>
    </dataValidation>
    <dataValidation type="list" allowBlank="1" showInputMessage="1" showErrorMessage="1" sqref="U8:V8" xr:uid="{8F321B23-E766-4143-8DAB-E712086046AE}">
      <formula1>Sequence</formula1>
    </dataValidation>
    <dataValidation allowBlank="1" showInputMessage="1" showErrorMessage="1" prompt="Enter your value" sqref="U6:V6 AN16:AO16 L30:M30 AV16:AY16 T30:W30 H16:I16 N16:O16 R16:S16 Z16:AC16 AH16:AI16 AZ3:BC7" xr:uid="{3DE77513-3CF7-4F13-A55C-20513CD5B0A1}"/>
    <dataValidation type="list" allowBlank="1" showInputMessage="1" showErrorMessage="1" sqref="U9:V9" xr:uid="{E417E894-20EF-4FBC-A287-1BDD5EFFFD43}">
      <formula1>Survey</formula1>
    </dataValidation>
    <dataValidation allowBlank="1" showInputMessage="1" showErrorMessage="1" prompt="Enter your value (e.g. measured accuracy)" sqref="AT16:AU16 R30:S30" xr:uid="{15F90180-C15B-498A-A27A-AEFA5DD9FCEE}"/>
    <dataValidation type="list" allowBlank="1" showInputMessage="1" showErrorMessage="1" sqref="U7:V7" xr:uid="{074B78BD-1673-40E9-AE08-678155FE4A6D}">
      <formula1>Schedule</formula1>
    </dataValidation>
    <dataValidation allowBlank="1" showInputMessage="1" showErrorMessage="1" prompt="The ratio of incorrectly ordered events to the total number of events" sqref="AP15" xr:uid="{3D2EB2AC-E151-4DB5-A2EA-EB0F1D7E2438}"/>
    <dataValidation allowBlank="1" showInputMessage="1" showErrorMessage="1" prompt="Ensure consistency in measurement units (meters or pixels)" sqref="B16:E16 B30:E30" xr:uid="{7DEFB416-26BF-403E-81CC-F74C2106F289}"/>
    <dataValidation allowBlank="1" showInputMessage="1" showErrorMessage="1" prompt="Enter your value (mm/px)" sqref="I3:J3" xr:uid="{2BBED203-E245-4416-BB7B-F6E1F5A22858}"/>
    <dataValidation allowBlank="1" showInputMessage="1" showErrorMessage="1" prompt="Specify units" sqref="R31:S31 B31 D31 B17:E17" xr:uid="{E1001137-C11B-4387-ADAD-2A4A7F604E9D}"/>
    <dataValidation allowBlank="1" showInputMessage="1" showErrorMessage="1" prompt="Enter your information if applicable" sqref="AT2" xr:uid="{7D2D4502-9593-4736-B1A1-6D48CFD935F6}"/>
    <dataValidation allowBlank="1" showInputMessage="1" showErrorMessage="1" prompt="Compare the theoretical resolution achievable based on the camera specifications (GSD) with the actual resolution of the model (AGR)" sqref="AT9:AY9" xr:uid="{D490981A-2EB6-4082-BCEE-5CB22F39465E}"/>
    <dataValidation allowBlank="1" showInputMessage="1" showErrorMessage="1" promptTitle="Optional" prompt="Localized verification of LoD based on the visibility of feature details" sqref="Z8:AB8" xr:uid="{D45C539A-D394-492C-AA8D-A3F71C9B6835}"/>
    <dataValidation allowBlank="1" showInputMessage="1" showErrorMessage="1" promptTitle="Optional" prompt="Enter your value" sqref="AC8:AP8" xr:uid="{FC337371-9C9E-41CB-B572-DE06305DCCF8}"/>
    <dataValidation type="list" allowBlank="1" showInputMessage="1" showErrorMessage="1" prompt="Select from the list for LoD 2.1-3.2" sqref="AC7:AP7" xr:uid="{F14438E7-D937-4D45-8A14-F294CC358D1C}">
      <formula1>IF(AC6="LoD 2.1 - 2.3", LoD_2.1_2.3, IF(AC6="LoD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2" r:id="rId4" name="Check Box 20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184150</xdr:rowOff>
                  </from>
                  <to>
                    <xdr:col>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5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6" name="Check Box 22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7" name="Check Box 2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8" name="Check Box 24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9" name="Check Box 25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0" name="Check Box 26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11" name="Check Box 28">
              <controlPr defaultSize="0" autoFill="0" autoLine="0" autoPict="0">
                <anchor moveWithCells="1">
                  <from>
                    <xdr:col>16</xdr:col>
                    <xdr:colOff>0</xdr:colOff>
                    <xdr:row>14</xdr:row>
                    <xdr:rowOff>0</xdr:rowOff>
                  </from>
                  <to>
                    <xdr:col>17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12" name="Check Box 29">
              <controlPr defaultSize="0" autoFill="0" autoLine="0" autoPict="0">
                <anchor moveWithCells="1">
                  <from>
                    <xdr:col>18</xdr:col>
                    <xdr:colOff>0</xdr:colOff>
                    <xdr:row>14</xdr:row>
                    <xdr:rowOff>0</xdr:rowOff>
                  </from>
                  <to>
                    <xdr:col>19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13" name="Check Box 30">
              <controlPr defaultSize="0" autoFill="0" autoLine="0" autoPict="0">
                <anchor moveWithCells="1">
                  <from>
                    <xdr:col>20</xdr:col>
                    <xdr:colOff>0</xdr:colOff>
                    <xdr:row>14</xdr:row>
                    <xdr:rowOff>0</xdr:rowOff>
                  </from>
                  <to>
                    <xdr:col>21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14" name="Check Box 31">
              <controlPr defaultSize="0" autoFill="0" autoLine="0" autoPict="0">
                <anchor moveWithCells="1">
                  <from>
                    <xdr:col>22</xdr:col>
                    <xdr:colOff>0</xdr:colOff>
                    <xdr:row>14</xdr:row>
                    <xdr:rowOff>0</xdr:rowOff>
                  </from>
                  <to>
                    <xdr:col>23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15" name="Check Box 33">
              <controlPr defaultSize="0" autoFill="0" autoLine="0" autoPict="0">
                <anchor moveWithCells="1">
                  <from>
                    <xdr:col>24</xdr:col>
                    <xdr:colOff>0</xdr:colOff>
                    <xdr:row>14</xdr:row>
                    <xdr:rowOff>0</xdr:rowOff>
                  </from>
                  <to>
                    <xdr:col>25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16" name="Check Box 34">
              <controlPr defaultSize="0" autoFill="0" autoLine="0" autoPict="0">
                <anchor moveWithCells="1">
                  <from>
                    <xdr:col>26</xdr:col>
                    <xdr:colOff>0</xdr:colOff>
                    <xdr:row>14</xdr:row>
                    <xdr:rowOff>0</xdr:rowOff>
                  </from>
                  <to>
                    <xdr:col>27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7" name="Check Box 35">
              <controlPr defaultSize="0" autoFill="0" autoLine="0" autoPict="0">
                <anchor moveWithCells="1">
                  <from>
                    <xdr:col>28</xdr:col>
                    <xdr:colOff>0</xdr:colOff>
                    <xdr:row>14</xdr:row>
                    <xdr:rowOff>0</xdr:rowOff>
                  </from>
                  <to>
                    <xdr:col>29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8" name="Check Box 36">
              <controlPr defaultSize="0" autoFill="0" autoLine="0" autoPict="0">
                <anchor moveWithCells="1">
                  <from>
                    <xdr:col>30</xdr:col>
                    <xdr:colOff>0</xdr:colOff>
                    <xdr:row>14</xdr:row>
                    <xdr:rowOff>0</xdr:rowOff>
                  </from>
                  <to>
                    <xdr:col>31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19" name="Check Box 37">
              <controlPr defaultSize="0" autoFill="0" autoLine="0" autoPict="0">
                <anchor moveWithCells="1">
                  <from>
                    <xdr:col>32</xdr:col>
                    <xdr:colOff>0</xdr:colOff>
                    <xdr:row>14</xdr:row>
                    <xdr:rowOff>0</xdr:rowOff>
                  </from>
                  <to>
                    <xdr:col>33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20" name="Check Box 38">
              <controlPr defaultSize="0" autoFill="0" autoLine="0" autoPict="0">
                <anchor moveWithCells="1">
                  <from>
                    <xdr:col>34</xdr:col>
                    <xdr:colOff>0</xdr:colOff>
                    <xdr:row>14</xdr:row>
                    <xdr:rowOff>0</xdr:rowOff>
                  </from>
                  <to>
                    <xdr:col>35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21" name="Check Box 39">
              <controlPr defaultSize="0" autoFill="0" autoLine="0" autoPict="0">
                <anchor moveWithCells="1">
                  <from>
                    <xdr:col>36</xdr:col>
                    <xdr:colOff>0</xdr:colOff>
                    <xdr:row>14</xdr:row>
                    <xdr:rowOff>0</xdr:rowOff>
                  </from>
                  <to>
                    <xdr:col>37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22" name="Check Box 41">
              <controlPr defaultSize="0" autoFill="0" autoLine="0" autoPict="0">
                <anchor moveWithCells="1">
                  <from>
                    <xdr:col>40</xdr:col>
                    <xdr:colOff>0</xdr:colOff>
                    <xdr:row>14</xdr:row>
                    <xdr:rowOff>0</xdr:rowOff>
                  </from>
                  <to>
                    <xdr:col>41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23" name="Check Box 42">
              <controlPr defaultSize="0" autoFill="0" autoLine="0" autoPict="0">
                <anchor moveWithCells="1">
                  <from>
                    <xdr:col>42</xdr:col>
                    <xdr:colOff>0</xdr:colOff>
                    <xdr:row>14</xdr:row>
                    <xdr:rowOff>0</xdr:rowOff>
                  </from>
                  <to>
                    <xdr:col>43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24" name="Check Box 44">
              <controlPr defaultSize="0" autoFill="0" autoLine="0" autoPict="0">
                <anchor moveWithCells="1">
                  <from>
                    <xdr:col>44</xdr:col>
                    <xdr:colOff>0</xdr:colOff>
                    <xdr:row>14</xdr:row>
                    <xdr:rowOff>0</xdr:rowOff>
                  </from>
                  <to>
                    <xdr:col>45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25" name="Check Box 45">
              <controlPr defaultSize="0" autoFill="0" autoLine="0" autoPict="0">
                <anchor moveWithCells="1">
                  <from>
                    <xdr:col>46</xdr:col>
                    <xdr:colOff>0</xdr:colOff>
                    <xdr:row>14</xdr:row>
                    <xdr:rowOff>0</xdr:rowOff>
                  </from>
                  <to>
                    <xdr:col>47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26" name="Check Box 46">
              <controlPr defaultSize="0" autoFill="0" autoLine="0" autoPict="0">
                <anchor moveWithCells="1">
                  <from>
                    <xdr:col>48</xdr:col>
                    <xdr:colOff>0</xdr:colOff>
                    <xdr:row>14</xdr:row>
                    <xdr:rowOff>0</xdr:rowOff>
                  </from>
                  <to>
                    <xdr:col>49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27" name="Check Box 47">
              <controlPr defaultSize="0" autoFill="0" autoLine="0" autoPict="0">
                <anchor moveWithCells="1">
                  <from>
                    <xdr:col>50</xdr:col>
                    <xdr:colOff>0</xdr:colOff>
                    <xdr:row>14</xdr:row>
                    <xdr:rowOff>0</xdr:rowOff>
                  </from>
                  <to>
                    <xdr:col>51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28" name="Check Box 48">
              <controlPr defaultSize="0" autoFill="0" autoLine="0" autoPict="0">
                <anchor moveWithCells="1">
                  <from>
                    <xdr:col>52</xdr:col>
                    <xdr:colOff>0</xdr:colOff>
                    <xdr:row>14</xdr:row>
                    <xdr:rowOff>0</xdr:rowOff>
                  </from>
                  <to>
                    <xdr:col>53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29" name="Check Box 52">
              <controlPr defaultSize="0" autoFill="0" autoLine="0" autoPict="0">
                <anchor moveWithCells="1">
                  <from>
                    <xdr:col>38</xdr:col>
                    <xdr:colOff>0</xdr:colOff>
                    <xdr:row>14</xdr:row>
                    <xdr:rowOff>0</xdr:rowOff>
                  </from>
                  <to>
                    <xdr:col>39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30" name="Check Box 82">
              <controlPr defaultSize="0" autoFill="0" autoLine="0" autoPict="0">
                <anchor moveWithCells="1">
                  <from>
                    <xdr:col>2</xdr:col>
                    <xdr:colOff>6350</xdr:colOff>
                    <xdr:row>28</xdr:row>
                    <xdr:rowOff>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31" name="Check Box 83">
              <controlPr defaultSize="0" autoFill="0" autoLine="0" autoPict="0">
                <anchor moveWithCells="1">
                  <from>
                    <xdr:col>4</xdr:col>
                    <xdr:colOff>6350</xdr:colOff>
                    <xdr:row>28</xdr:row>
                    <xdr:rowOff>0</xdr:rowOff>
                  </from>
                  <to>
                    <xdr:col>5</xdr:col>
                    <xdr:colOff>6350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32" name="Check Box 84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33" name="Check Box 8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34" name="Check Box 87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35" name="Check Box 88">
              <controlPr defaultSize="0" autoFill="0" autoLine="0" autoPict="0">
                <anchor moveWithCells="1">
                  <from>
                    <xdr:col>12</xdr:col>
                    <xdr:colOff>6350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36" name="Check Box 89">
              <controlPr defaultSize="0" autoFill="0" autoLine="0" autoPict="0">
                <anchor moveWithCells="1">
                  <from>
                    <xdr:col>14</xdr:col>
                    <xdr:colOff>6350</xdr:colOff>
                    <xdr:row>28</xdr:row>
                    <xdr:rowOff>0</xdr:rowOff>
                  </from>
                  <to>
                    <xdr:col>14</xdr:col>
                    <xdr:colOff>177800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37" name="Check Box 90">
              <controlPr defaultSize="0" autoFill="0" autoLine="0" autoPict="0">
                <anchor moveWithCells="1">
                  <from>
                    <xdr:col>16</xdr:col>
                    <xdr:colOff>0</xdr:colOff>
                    <xdr:row>28</xdr:row>
                    <xdr:rowOff>0</xdr:rowOff>
                  </from>
                  <to>
                    <xdr:col>17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38" name="Check Box 91">
              <controlPr defaultSize="0" autoFill="0" autoLine="0" autoPict="0">
                <anchor moveWithCells="1">
                  <from>
                    <xdr:col>22</xdr:col>
                    <xdr:colOff>0</xdr:colOff>
                    <xdr:row>28</xdr:row>
                    <xdr:rowOff>0</xdr:rowOff>
                  </from>
                  <to>
                    <xdr:col>23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39" name="Check Box 92">
              <controlPr defaultSize="0" autoFill="0" autoLine="0" autoPict="0">
                <anchor moveWithCells="1">
                  <from>
                    <xdr:col>18</xdr:col>
                    <xdr:colOff>0</xdr:colOff>
                    <xdr:row>28</xdr:row>
                    <xdr:rowOff>0</xdr:rowOff>
                  </from>
                  <to>
                    <xdr:col>19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40" name="Check Box 93">
              <controlPr defaultSize="0" autoFill="0" autoLine="0" autoPict="0">
                <anchor moveWithCells="1">
                  <from>
                    <xdr:col>20</xdr:col>
                    <xdr:colOff>0</xdr:colOff>
                    <xdr:row>28</xdr:row>
                    <xdr:rowOff>0</xdr:rowOff>
                  </from>
                  <to>
                    <xdr:col>21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5" id="{9E0342FA-D211-42D1-BECC-446D63449F8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74" id="{ED543DEC-05BC-4CE7-A800-2C067108BF4D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$C$15=TRUE</xm:f>
              </x14:cfvo>
            </x14:iconSet>
          </x14:cfRule>
          <xm:sqref>A18</xm:sqref>
        </x14:conditionalFormatting>
        <x14:conditionalFormatting xmlns:xm="http://schemas.microsoft.com/office/excel/2006/main">
          <x14:cfRule type="expression" priority="66" id="{7AEFE413-852D-44F7-9AEF-DE0E11D2EDC2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B16:C16</xm:sqref>
        </x14:conditionalFormatting>
        <x14:conditionalFormatting xmlns:xm="http://schemas.microsoft.com/office/excel/2006/main">
          <x14:cfRule type="expression" priority="33" id="{F799A5E4-93EE-45F3-B00D-EC386CB7AE69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B30:C30</xm:sqref>
        </x14:conditionalFormatting>
        <x14:conditionalFormatting xmlns:xm="http://schemas.microsoft.com/office/excel/2006/main">
          <x14:cfRule type="expression" priority="65" id="{6394CB74-C974-4135-B2F7-256F14030A2A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D16:E16</xm:sqref>
        </x14:conditionalFormatting>
        <x14:conditionalFormatting xmlns:xm="http://schemas.microsoft.com/office/excel/2006/main">
          <x14:cfRule type="expression" priority="32" id="{7CDC629E-E81D-432C-B16F-24F948424F66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D30:E30</xm:sqref>
        </x14:conditionalFormatting>
        <x14:conditionalFormatting xmlns:xm="http://schemas.microsoft.com/office/excel/2006/main">
          <x14:cfRule type="expression" priority="64" id="{E20CEBD4-8055-4219-BD7C-A988550D3DE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F16:G16</xm:sqref>
        </x14:conditionalFormatting>
        <x14:conditionalFormatting xmlns:xm="http://schemas.microsoft.com/office/excel/2006/main">
          <x14:cfRule type="expression" priority="31" id="{FFF7F3E2-0770-4F5A-ABE7-CDEBD0DDA9C3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F30:G30</xm:sqref>
        </x14:conditionalFormatting>
        <x14:conditionalFormatting xmlns:xm="http://schemas.microsoft.com/office/excel/2006/main">
          <x14:cfRule type="expression" priority="63" id="{D3229D5F-CB52-4B3B-950D-EC0CD34672D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H16:I16</xm:sqref>
        </x14:conditionalFormatting>
        <x14:conditionalFormatting xmlns:xm="http://schemas.microsoft.com/office/excel/2006/main">
          <x14:cfRule type="expression" priority="30" id="{7BD434F5-9CD2-42FE-A1B5-F07D3F709C0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H30:I30</xm:sqref>
        </x14:conditionalFormatting>
        <x14:conditionalFormatting xmlns:xm="http://schemas.microsoft.com/office/excel/2006/main">
          <x14:cfRule type="expression" priority="58" id="{6CB481B4-DAA7-49C7-9666-D0F7E6BDFECB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J16:K16</xm:sqref>
        </x14:conditionalFormatting>
        <x14:conditionalFormatting xmlns:xm="http://schemas.microsoft.com/office/excel/2006/main">
          <x14:cfRule type="expression" priority="29" id="{A3F57D04-E50D-4CBE-98AC-61FFA6B0B2C1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J30:K30</xm:sqref>
        </x14:conditionalFormatting>
        <x14:conditionalFormatting xmlns:xm="http://schemas.microsoft.com/office/excel/2006/main">
          <x14:cfRule type="expression" priority="55" id="{B12CD87C-D7D0-47A4-8E56-4A5F794E4793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L16:M16</xm:sqref>
        </x14:conditionalFormatting>
        <x14:conditionalFormatting xmlns:xm="http://schemas.microsoft.com/office/excel/2006/main">
          <x14:cfRule type="expression" priority="28" id="{854F3286-2001-4CA3-9571-853F8F615B21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L30:M30</xm:sqref>
        </x14:conditionalFormatting>
        <x14:conditionalFormatting xmlns:xm="http://schemas.microsoft.com/office/excel/2006/main">
          <x14:cfRule type="expression" priority="54" id="{DF5F40C5-2149-4BF7-9D69-3973C5A4776E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N16:O16</xm:sqref>
        </x14:conditionalFormatting>
        <x14:conditionalFormatting xmlns:xm="http://schemas.microsoft.com/office/excel/2006/main">
          <x14:cfRule type="expression" priority="27" id="{19411414-D0A8-40D4-A45E-EAC82BEC42C0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N30:O30</xm:sqref>
        </x14:conditionalFormatting>
        <x14:conditionalFormatting xmlns:xm="http://schemas.microsoft.com/office/excel/2006/main">
          <x14:cfRule type="expression" priority="53" id="{2FA634E2-19FF-476D-9936-3A100D5C9A0E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P16:Q16</xm:sqref>
        </x14:conditionalFormatting>
        <x14:conditionalFormatting xmlns:xm="http://schemas.microsoft.com/office/excel/2006/main">
          <x14:cfRule type="expression" priority="26" id="{DDECA24C-BEFB-4C4D-AB24-5A77599A2C1E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P30:Q30</xm:sqref>
        </x14:conditionalFormatting>
        <x14:conditionalFormatting xmlns:xm="http://schemas.microsoft.com/office/excel/2006/main">
          <x14:cfRule type="expression" priority="52" id="{57B9BD79-CA85-4165-B09B-8D641617C9DA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R16:S16</xm:sqref>
        </x14:conditionalFormatting>
        <x14:conditionalFormatting xmlns:xm="http://schemas.microsoft.com/office/excel/2006/main">
          <x14:cfRule type="expression" priority="25" id="{3A471E58-2A9A-498E-BC70-4769586FE4C6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R30:S30</xm:sqref>
        </x14:conditionalFormatting>
        <x14:conditionalFormatting xmlns:xm="http://schemas.microsoft.com/office/excel/2006/main">
          <x14:cfRule type="expression" priority="51" id="{F49B7CA4-03C5-46CE-9076-DC61EF1403EE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T16:U16</xm:sqref>
        </x14:conditionalFormatting>
        <x14:conditionalFormatting xmlns:xm="http://schemas.microsoft.com/office/excel/2006/main">
          <x14:cfRule type="expression" priority="24" id="{99C29806-F802-4D53-83C7-B8A330C31600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T30:U30</xm:sqref>
        </x14:conditionalFormatting>
        <x14:conditionalFormatting xmlns:xm="http://schemas.microsoft.com/office/excel/2006/main">
          <x14:cfRule type="expression" priority="50" id="{97064C9C-1825-4346-8F07-8B582EE0E2D0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V16:W16</xm:sqref>
        </x14:conditionalFormatting>
        <x14:conditionalFormatting xmlns:xm="http://schemas.microsoft.com/office/excel/2006/main">
          <x14:cfRule type="expression" priority="23" id="{B5225712-8221-4437-941D-4C43955E90C6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V30:W30</xm:sqref>
        </x14:conditionalFormatting>
        <x14:conditionalFormatting xmlns:xm="http://schemas.microsoft.com/office/excel/2006/main">
          <x14:cfRule type="expression" priority="49" id="{CB1F996B-1C4C-40C4-B0A2-78B4318CDB14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X16:Y16</xm:sqref>
        </x14:conditionalFormatting>
        <x14:conditionalFormatting xmlns:xm="http://schemas.microsoft.com/office/excel/2006/main">
          <x14:cfRule type="expression" priority="48" id="{E6854727-2437-45FC-BAC6-BD5B262AFCF4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Z16:AA16</xm:sqref>
        </x14:conditionalFormatting>
        <x14:conditionalFormatting xmlns:xm="http://schemas.microsoft.com/office/excel/2006/main">
          <x14:cfRule type="expression" priority="47" id="{45CDC72E-15E9-40D6-920E-902CB695576E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AB16:AC16</xm:sqref>
        </x14:conditionalFormatting>
        <x14:conditionalFormatting xmlns:xm="http://schemas.microsoft.com/office/excel/2006/main">
          <x14:cfRule type="expression" priority="46" id="{7D56546D-0219-4A1E-89F8-CCE91B7B7BE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AD16:AE16</xm:sqref>
        </x14:conditionalFormatting>
        <x14:conditionalFormatting xmlns:xm="http://schemas.microsoft.com/office/excel/2006/main">
          <x14:cfRule type="expression" priority="45" id="{275208EF-A3BF-481B-AEE3-6732CCD9532F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AF16:AG16</xm:sqref>
        </x14:conditionalFormatting>
        <x14:conditionalFormatting xmlns:xm="http://schemas.microsoft.com/office/excel/2006/main">
          <x14:cfRule type="expression" priority="44" id="{5CC9618E-48C3-4E04-92F1-6C3235CB3DE2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AH16:AI16</xm:sqref>
        </x14:conditionalFormatting>
        <x14:conditionalFormatting xmlns:xm="http://schemas.microsoft.com/office/excel/2006/main">
          <x14:cfRule type="expression" priority="43" id="{DF470BF0-9834-4F8D-A3D0-2C3EDBA3F174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AJ16:AK16</xm:sqref>
        </x14:conditionalFormatting>
        <x14:conditionalFormatting xmlns:xm="http://schemas.microsoft.com/office/excel/2006/main">
          <x14:cfRule type="expression" priority="41" id="{9081BD95-951D-4030-81C4-F8E9A90C03D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AL16:AM16</xm:sqref>
        </x14:conditionalFormatting>
        <x14:conditionalFormatting xmlns:xm="http://schemas.microsoft.com/office/excel/2006/main">
          <x14:cfRule type="expression" priority="40" id="{47917FB4-FB2D-4082-B299-845ABB96F686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AN16:AO16</xm:sqref>
        </x14:conditionalFormatting>
        <x14:conditionalFormatting xmlns:xm="http://schemas.microsoft.com/office/excel/2006/main">
          <x14:cfRule type="expression" priority="39" id="{B83CE0FB-8FB9-41CC-8BE3-C9242F724C24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AP16:AQ16</xm:sqref>
        </x14:conditionalFormatting>
        <x14:conditionalFormatting xmlns:xm="http://schemas.microsoft.com/office/excel/2006/main">
          <x14:cfRule type="expression" priority="38" id="{54D12429-0705-4CE7-B5BE-5D2F13C34959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AR16:AS16</xm:sqref>
        </x14:conditionalFormatting>
        <x14:conditionalFormatting xmlns:xm="http://schemas.microsoft.com/office/excel/2006/main">
          <x14:cfRule type="expression" priority="37" id="{544AC1C4-081A-4C77-A880-FF7AB9EBDD0E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AT16:AU16</xm:sqref>
        </x14:conditionalFormatting>
        <x14:conditionalFormatting xmlns:xm="http://schemas.microsoft.com/office/excel/2006/main">
          <x14:cfRule type="expression" priority="36" id="{D2D2E1D0-D277-4566-A6F8-9B0555CF6A35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AV16:AW16</xm:sqref>
        </x14:conditionalFormatting>
        <x14:conditionalFormatting xmlns:xm="http://schemas.microsoft.com/office/excel/2006/main">
          <x14:cfRule type="expression" priority="35" id="{97E4F79E-ED22-4224-BA6C-2C19DC343341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AX16:AY16</xm:sqref>
        </x14:conditionalFormatting>
        <x14:conditionalFormatting xmlns:xm="http://schemas.microsoft.com/office/excel/2006/main">
          <x14:cfRule type="expression" priority="34" id="{A5438C37-F459-4B72-A5C8-D08E8721C310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AZ16:BA16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6E0652-0855-4289-81CD-14298689675A}">
          <x14:formula1>
            <xm:f>Drop!$C$2:$C$3</xm:f>
          </x14:formula1>
          <xm:sqref>B7:E7</xm:sqref>
        </x14:dataValidation>
        <x14:dataValidation type="list" allowBlank="1" showInputMessage="1" showErrorMessage="1" xr:uid="{F1662DE8-A5E5-4773-8489-E82AF463D532}">
          <x14:formula1>
            <xm:f>Calc!$A$5:$A$6</xm:f>
          </x14:formula1>
          <xm:sqref>F16:G16 AR16:AS16 AL16:AM16 AD16:AG16 L16:M16 V16:W16 F30:G30 J30:K30 P30:Q30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F19B-C3F1-48AB-BF7D-44D1E006257F}">
  <dimension ref="A1:BA30"/>
  <sheetViews>
    <sheetView showGridLines="0" showRowColHeaders="0" zoomScale="55" zoomScaleNormal="55" workbookViewId="0">
      <selection activeCell="BD1" sqref="BD1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3" ht="17.5" x14ac:dyDescent="0.35">
      <c r="A1" s="119" t="s">
        <v>120</v>
      </c>
      <c r="B1" s="119"/>
      <c r="C1" s="119"/>
      <c r="D1" s="119"/>
      <c r="E1" s="119"/>
      <c r="F1" s="11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3" ht="34.5" customHeight="1" x14ac:dyDescent="0.3">
      <c r="A2" s="47" t="s">
        <v>85</v>
      </c>
      <c r="B2" s="136" t="s">
        <v>86</v>
      </c>
      <c r="C2" s="136"/>
      <c r="D2" s="136"/>
      <c r="E2" s="136"/>
      <c r="F2" s="136" t="s">
        <v>41</v>
      </c>
      <c r="G2" s="136"/>
      <c r="H2" s="136"/>
      <c r="I2" s="136" t="s">
        <v>112</v>
      </c>
      <c r="J2" s="136"/>
      <c r="K2" s="11"/>
      <c r="L2" s="11"/>
      <c r="M2" s="11"/>
      <c r="N2" s="139" t="s">
        <v>182</v>
      </c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40"/>
      <c r="AF2" s="40"/>
      <c r="AG2" s="40"/>
      <c r="AH2" s="161" t="s">
        <v>173</v>
      </c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  <c r="AU2" s="161"/>
    </row>
    <row r="3" spans="1:53" ht="13" x14ac:dyDescent="0.35">
      <c r="A3" s="73" t="str">
        <f>IF('1_Model_G(0)'!$A$3="", "", '1_Model_G(0)'!$A$3)</f>
        <v>Building</v>
      </c>
      <c r="B3" s="181" t="str">
        <f>'1_Model_G(0)'!B3</f>
        <v>(optional)</v>
      </c>
      <c r="C3" s="181"/>
      <c r="D3" s="181"/>
      <c r="E3" s="181"/>
      <c r="F3" s="103" t="s">
        <v>61</v>
      </c>
      <c r="G3" s="103"/>
      <c r="H3" s="103"/>
      <c r="I3" s="107">
        <v>23.242000000000001</v>
      </c>
      <c r="J3" s="107"/>
      <c r="AH3" s="102" t="s">
        <v>132</v>
      </c>
      <c r="AI3" s="102"/>
      <c r="AJ3" s="102"/>
      <c r="AK3" s="102"/>
      <c r="AL3" s="102"/>
      <c r="AM3" s="102"/>
      <c r="AN3" s="101">
        <v>6.4</v>
      </c>
      <c r="AO3" s="101"/>
      <c r="AP3" s="101"/>
      <c r="AQ3" s="101"/>
    </row>
    <row r="4" spans="1:53" ht="17.5" x14ac:dyDescent="0.35">
      <c r="A4" s="104"/>
      <c r="B4" s="104"/>
      <c r="C4" s="104"/>
      <c r="D4" s="104"/>
      <c r="E4" s="104"/>
      <c r="F4" s="104"/>
      <c r="N4" s="172" t="s">
        <v>114</v>
      </c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H4" s="102" t="s">
        <v>133</v>
      </c>
      <c r="AI4" s="102"/>
      <c r="AJ4" s="102"/>
      <c r="AK4" s="102"/>
      <c r="AL4" s="102"/>
      <c r="AM4" s="102"/>
      <c r="AN4" s="101">
        <v>4.72</v>
      </c>
      <c r="AO4" s="101"/>
      <c r="AP4" s="101"/>
      <c r="AQ4" s="101"/>
    </row>
    <row r="5" spans="1:53" ht="17.5" x14ac:dyDescent="0.35">
      <c r="A5" s="119" t="s">
        <v>121</v>
      </c>
      <c r="B5" s="119"/>
      <c r="C5" s="119"/>
      <c r="D5" s="119"/>
      <c r="E5" s="119"/>
      <c r="F5" s="119"/>
      <c r="G5" s="9"/>
      <c r="H5" s="9"/>
      <c r="I5" s="9"/>
      <c r="J5" s="9"/>
      <c r="K5" s="9"/>
      <c r="L5" s="9"/>
      <c r="M5" s="9"/>
      <c r="N5" s="166" t="s">
        <v>89</v>
      </c>
      <c r="O5" s="167"/>
      <c r="P5" s="168"/>
      <c r="Q5" s="169" t="str">
        <f>IF(I3="","",IF(I3&gt;1000,"LoD 2.0",IF(AND(I3&gt;=500,I3&lt;=1000),"LoD 2.1 - 2.3",IF(AND(I3&gt;=250,I3&lt;500),"LoD 3.0 - 3.3","LoD 3.3 - LoD 4"))))</f>
        <v>LoD 3.3 - LoD 4</v>
      </c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1"/>
      <c r="AH5" s="102" t="s">
        <v>134</v>
      </c>
      <c r="AI5" s="102"/>
      <c r="AJ5" s="102"/>
      <c r="AK5" s="102"/>
      <c r="AL5" s="102"/>
      <c r="AM5" s="102"/>
      <c r="AN5" s="103">
        <v>80</v>
      </c>
      <c r="AO5" s="103"/>
      <c r="AP5" s="103"/>
      <c r="AQ5" s="103"/>
    </row>
    <row r="6" spans="1:53" ht="15" customHeight="1" x14ac:dyDescent="0.35">
      <c r="A6" s="133" t="s">
        <v>113</v>
      </c>
      <c r="B6" s="133"/>
      <c r="C6" s="133"/>
      <c r="D6" s="133"/>
      <c r="E6" s="133"/>
      <c r="F6" s="133"/>
      <c r="G6" s="12"/>
      <c r="H6" s="12"/>
      <c r="I6" s="12"/>
      <c r="J6" s="12"/>
      <c r="K6" s="12"/>
      <c r="L6" s="12"/>
      <c r="M6" s="12"/>
      <c r="N6" s="120" t="s">
        <v>90</v>
      </c>
      <c r="O6" s="120"/>
      <c r="P6" s="120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H6" s="102" t="s">
        <v>135</v>
      </c>
      <c r="AI6" s="102"/>
      <c r="AJ6" s="102"/>
      <c r="AK6" s="102"/>
      <c r="AL6" s="102"/>
      <c r="AM6" s="102"/>
      <c r="AN6" s="103">
        <v>8000</v>
      </c>
      <c r="AO6" s="103"/>
      <c r="AP6" s="103"/>
      <c r="AQ6" s="103"/>
      <c r="AR6" s="156" t="s">
        <v>136</v>
      </c>
      <c r="AS6" s="156"/>
      <c r="AT6" s="156"/>
      <c r="AU6" s="156"/>
      <c r="AV6" s="156"/>
      <c r="AW6" s="156"/>
      <c r="AX6" s="162">
        <f>IF(OR(AN3=0, AN4=0, AN5=0, AN6=0), "", ((AN3/AN6)*(AN5/AN4))*1000)</f>
        <v>13.559322033898306</v>
      </c>
      <c r="AY6" s="162"/>
    </row>
    <row r="7" spans="1:53" ht="15" customHeight="1" x14ac:dyDescent="0.35">
      <c r="A7" s="22" t="s">
        <v>118</v>
      </c>
      <c r="B7" s="180" t="str">
        <f>IF('1_Model_G(0)'!B7="", "", '1_Model_G(0)'!B7)</f>
        <v>Scale-based</v>
      </c>
      <c r="C7" s="180"/>
      <c r="D7" s="180"/>
      <c r="E7" s="180"/>
      <c r="F7" s="180"/>
      <c r="N7" s="120" t="s">
        <v>175</v>
      </c>
      <c r="O7" s="120"/>
      <c r="P7" s="120"/>
      <c r="Q7" s="107">
        <v>0.21</v>
      </c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H7" s="102" t="s">
        <v>131</v>
      </c>
      <c r="AI7" s="102"/>
      <c r="AJ7" s="102"/>
      <c r="AK7" s="102"/>
      <c r="AL7" s="102"/>
      <c r="AM7" s="102"/>
      <c r="AN7" s="103" t="s">
        <v>178</v>
      </c>
      <c r="AO7" s="103"/>
      <c r="AP7" s="103"/>
      <c r="AQ7" s="103"/>
      <c r="AR7" s="156" t="s">
        <v>137</v>
      </c>
      <c r="AS7" s="156"/>
      <c r="AT7" s="156"/>
      <c r="AU7" s="156"/>
      <c r="AV7" s="156"/>
      <c r="AW7" s="156"/>
      <c r="AX7" s="163">
        <f>IF(AND(I3&lt;&gt;"", OR(AN3=0, AN4=0, AN5=0, AN6=0)), "", IF(AND(AN3&lt;&gt;0, AN4&lt;&gt;0, AN5&lt;&gt;0, AN6&lt;&gt;0, I3&lt;&gt;0), AX6/I3, ""))</f>
        <v>0.58339738550461684</v>
      </c>
      <c r="AY7" s="163"/>
    </row>
    <row r="8" spans="1:53" ht="15" customHeight="1" x14ac:dyDescent="0.35">
      <c r="A8" s="22" t="s">
        <v>68</v>
      </c>
      <c r="B8" s="103"/>
      <c r="C8" s="103"/>
      <c r="D8" s="103"/>
      <c r="E8" s="103"/>
      <c r="F8" s="103"/>
      <c r="N8" s="30"/>
      <c r="O8" s="30"/>
      <c r="P8" s="30"/>
      <c r="AH8" s="71"/>
      <c r="AI8" s="71"/>
      <c r="AJ8" s="71"/>
      <c r="AK8" s="71"/>
      <c r="AL8" s="71"/>
      <c r="AM8" s="71"/>
      <c r="AN8" s="21"/>
      <c r="AO8" s="21"/>
      <c r="AP8" s="21"/>
      <c r="AQ8" s="21"/>
      <c r="AR8" s="30"/>
      <c r="AS8" s="30"/>
      <c r="AT8" s="30"/>
      <c r="AU8" s="30"/>
      <c r="AV8" s="30"/>
      <c r="AW8" s="30"/>
      <c r="AX8" s="72"/>
      <c r="AY8" s="72"/>
    </row>
    <row r="9" spans="1:53" ht="13" x14ac:dyDescent="0.35">
      <c r="A9" s="1"/>
      <c r="B9" s="1"/>
      <c r="C9" s="1"/>
      <c r="D9" s="1"/>
      <c r="E9" s="1"/>
      <c r="F9" s="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H9" s="164"/>
      <c r="AI9" s="164"/>
      <c r="AJ9" s="164"/>
      <c r="AK9" s="164"/>
      <c r="AL9" s="164"/>
      <c r="AM9" s="164"/>
      <c r="AN9" s="165"/>
      <c r="AO9" s="165"/>
      <c r="AP9" s="165"/>
      <c r="AQ9" s="165"/>
      <c r="AR9" s="160"/>
      <c r="AS9" s="160"/>
      <c r="AT9" s="160"/>
      <c r="AU9" s="160"/>
    </row>
    <row r="10" spans="1:53" ht="17.5" x14ac:dyDescent="0.35">
      <c r="A10" s="119" t="s">
        <v>115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53" ht="26" customHeight="1" x14ac:dyDescent="0.35">
      <c r="A11" s="64" t="s">
        <v>47</v>
      </c>
      <c r="B11" s="114" t="s">
        <v>19</v>
      </c>
      <c r="C11" s="114"/>
      <c r="D11" s="114"/>
      <c r="E11" s="114"/>
      <c r="F11" s="121" t="s">
        <v>3</v>
      </c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3" t="s">
        <v>7</v>
      </c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</row>
    <row r="12" spans="1:53" ht="14.5" customHeight="1" x14ac:dyDescent="0.35">
      <c r="A12" s="65" t="s">
        <v>64</v>
      </c>
      <c r="B12" s="111" t="s">
        <v>12</v>
      </c>
      <c r="C12" s="111"/>
      <c r="D12" s="111"/>
      <c r="E12" s="111"/>
      <c r="F12" s="137" t="s">
        <v>0</v>
      </c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11" t="s">
        <v>12</v>
      </c>
      <c r="S12" s="111"/>
      <c r="T12" s="111"/>
      <c r="U12" s="111"/>
      <c r="V12" s="113" t="s">
        <v>29</v>
      </c>
      <c r="W12" s="113"/>
      <c r="X12" s="122" t="s">
        <v>33</v>
      </c>
      <c r="Y12" s="122"/>
      <c r="Z12" s="122"/>
      <c r="AA12" s="122"/>
      <c r="AB12" s="178" t="s">
        <v>0</v>
      </c>
      <c r="AC12" s="179"/>
      <c r="AD12" s="149" t="s">
        <v>12</v>
      </c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4" t="s">
        <v>29</v>
      </c>
      <c r="AW12" s="145"/>
      <c r="AX12" s="145"/>
      <c r="AY12" s="146"/>
      <c r="AZ12" s="122" t="s">
        <v>33</v>
      </c>
      <c r="BA12" s="122"/>
    </row>
    <row r="13" spans="1:53" ht="14.5" customHeight="1" x14ac:dyDescent="0.35">
      <c r="A13" s="65" t="s">
        <v>65</v>
      </c>
      <c r="B13" s="112" t="s">
        <v>17</v>
      </c>
      <c r="C13" s="112"/>
      <c r="D13" s="112"/>
      <c r="E13" s="112"/>
      <c r="F13" s="132" t="s">
        <v>1</v>
      </c>
      <c r="G13" s="132"/>
      <c r="H13" s="132"/>
      <c r="I13" s="132"/>
      <c r="J13" s="132"/>
      <c r="K13" s="132"/>
      <c r="L13" s="132" t="s">
        <v>8</v>
      </c>
      <c r="M13" s="132"/>
      <c r="N13" s="132"/>
      <c r="O13" s="132"/>
      <c r="P13" s="132"/>
      <c r="Q13" s="132"/>
      <c r="R13" s="111"/>
      <c r="S13" s="111"/>
      <c r="T13" s="111"/>
      <c r="U13" s="111"/>
      <c r="V13" s="113"/>
      <c r="W13" s="113"/>
      <c r="X13" s="122"/>
      <c r="Y13" s="122"/>
      <c r="Z13" s="122"/>
      <c r="AA13" s="122"/>
      <c r="AB13" s="178"/>
      <c r="AC13" s="179"/>
      <c r="AD13" s="147"/>
      <c r="AE13" s="147"/>
      <c r="AF13" s="147"/>
      <c r="AG13" s="147"/>
      <c r="AH13" s="147"/>
      <c r="AI13" s="147"/>
      <c r="AJ13" s="147"/>
      <c r="AK13" s="147"/>
      <c r="AL13" s="152" t="s">
        <v>21</v>
      </c>
      <c r="AM13" s="153"/>
      <c r="AN13" s="153"/>
      <c r="AO13" s="153"/>
      <c r="AP13" s="153"/>
      <c r="AQ13" s="153"/>
      <c r="AR13" s="153"/>
      <c r="AS13" s="153"/>
      <c r="AT13" s="153"/>
      <c r="AU13" s="154"/>
      <c r="AV13" s="144"/>
      <c r="AW13" s="145"/>
      <c r="AX13" s="145"/>
      <c r="AY13" s="146"/>
      <c r="AZ13" s="177"/>
      <c r="BA13" s="177"/>
    </row>
    <row r="14" spans="1:53" s="9" customFormat="1" ht="57" customHeight="1" x14ac:dyDescent="0.35">
      <c r="A14" s="66" t="s">
        <v>63</v>
      </c>
      <c r="B14" s="53" t="s">
        <v>18</v>
      </c>
      <c r="C14" s="54"/>
      <c r="D14" s="53" t="s">
        <v>20</v>
      </c>
      <c r="E14" s="54"/>
      <c r="F14" s="50" t="s">
        <v>2</v>
      </c>
      <c r="G14" s="49"/>
      <c r="H14" s="50" t="s">
        <v>4</v>
      </c>
      <c r="I14" s="49"/>
      <c r="J14" s="50" t="s">
        <v>5</v>
      </c>
      <c r="K14" s="49"/>
      <c r="L14" s="50" t="s">
        <v>9</v>
      </c>
      <c r="M14" s="49"/>
      <c r="N14" s="50" t="s">
        <v>10</v>
      </c>
      <c r="O14" s="49"/>
      <c r="P14" s="50" t="s">
        <v>11</v>
      </c>
      <c r="Q14" s="49"/>
      <c r="R14" s="50" t="s">
        <v>27</v>
      </c>
      <c r="S14" s="18"/>
      <c r="T14" s="50" t="s">
        <v>28</v>
      </c>
      <c r="U14" s="49"/>
      <c r="V14" s="51" t="s">
        <v>30</v>
      </c>
      <c r="W14" s="49"/>
      <c r="X14" s="50" t="s">
        <v>34</v>
      </c>
      <c r="Y14" s="49"/>
      <c r="Z14" s="52" t="s">
        <v>35</v>
      </c>
      <c r="AA14" s="49"/>
      <c r="AB14" s="53" t="s">
        <v>6</v>
      </c>
      <c r="AC14" s="54"/>
      <c r="AD14" s="53" t="s">
        <v>13</v>
      </c>
      <c r="AE14" s="54"/>
      <c r="AF14" s="53" t="s">
        <v>14</v>
      </c>
      <c r="AG14" s="54"/>
      <c r="AH14" s="53" t="s">
        <v>15</v>
      </c>
      <c r="AI14" s="54"/>
      <c r="AJ14" s="53" t="s">
        <v>16</v>
      </c>
      <c r="AK14" s="54"/>
      <c r="AL14" s="56" t="s">
        <v>22</v>
      </c>
      <c r="AM14" s="54"/>
      <c r="AN14" s="53" t="s">
        <v>23</v>
      </c>
      <c r="AO14" s="54"/>
      <c r="AP14" s="53" t="s">
        <v>24</v>
      </c>
      <c r="AQ14" s="54"/>
      <c r="AR14" s="53" t="s">
        <v>25</v>
      </c>
      <c r="AS14" s="54"/>
      <c r="AT14" s="57" t="s">
        <v>26</v>
      </c>
      <c r="AU14" s="20"/>
      <c r="AV14" s="53" t="s">
        <v>31</v>
      </c>
      <c r="AW14" s="54"/>
      <c r="AX14" s="57" t="s">
        <v>32</v>
      </c>
      <c r="AY14" s="54"/>
      <c r="AZ14" s="53" t="s">
        <v>36</v>
      </c>
      <c r="BA14" s="19"/>
    </row>
    <row r="15" spans="1:53" ht="13" x14ac:dyDescent="0.35">
      <c r="A15" s="69" t="s">
        <v>104</v>
      </c>
      <c r="B15" s="110"/>
      <c r="C15" s="110"/>
      <c r="D15" s="110"/>
      <c r="E15" s="110"/>
      <c r="F15" s="115"/>
      <c r="G15" s="115"/>
      <c r="H15" s="116"/>
      <c r="I15" s="116"/>
      <c r="J15" s="159" t="str">
        <f>IF(B8=0, " ", H15/B8)</f>
        <v xml:space="preserve"> </v>
      </c>
      <c r="K15" s="159"/>
      <c r="L15" s="115"/>
      <c r="M15" s="115"/>
      <c r="N15" s="116"/>
      <c r="O15" s="116"/>
      <c r="P15" s="131" t="str">
        <f>IF(B8=0, " ", N15/B8)</f>
        <v xml:space="preserve"> </v>
      </c>
      <c r="Q15" s="131"/>
      <c r="R15" s="109"/>
      <c r="S15" s="109"/>
      <c r="T15" s="131" t="str">
        <f>IF(B8=0, " ", R15/B8)</f>
        <v xml:space="preserve"> </v>
      </c>
      <c r="U15" s="131"/>
      <c r="V15" s="105"/>
      <c r="W15" s="105"/>
      <c r="X15" s="105"/>
      <c r="Y15" s="105"/>
      <c r="Z15" s="109"/>
      <c r="AA15" s="109"/>
      <c r="AB15" s="109"/>
      <c r="AC15" s="109"/>
      <c r="AD15" s="105"/>
      <c r="AE15" s="105"/>
      <c r="AF15" s="105"/>
      <c r="AG15" s="105"/>
      <c r="AH15" s="109"/>
      <c r="AI15" s="109"/>
      <c r="AJ15" s="131" t="str">
        <f>IF(B8=0, " ", AH15/B8)</f>
        <v xml:space="preserve"> </v>
      </c>
      <c r="AK15" s="131"/>
      <c r="AL15" s="105"/>
      <c r="AM15" s="105"/>
      <c r="AN15" s="109"/>
      <c r="AO15" s="109"/>
      <c r="AP15" s="131" t="str">
        <f>IF('1_Model_G(0)'!U6=0, " ", AN15/'1_Model_G(0)'!U6)</f>
        <v xml:space="preserve"> </v>
      </c>
      <c r="AQ15" s="131"/>
      <c r="AR15" s="105"/>
      <c r="AS15" s="105"/>
      <c r="AT15" s="110"/>
      <c r="AU15" s="110"/>
      <c r="AV15" s="109"/>
      <c r="AW15" s="109"/>
      <c r="AX15" s="117"/>
      <c r="AY15" s="117"/>
      <c r="AZ15" s="131" t="str">
        <f>IF(B8=0, " ", Z15/B8)</f>
        <v xml:space="preserve"> </v>
      </c>
      <c r="BA15" s="131"/>
    </row>
    <row r="16" spans="1:53" ht="13" x14ac:dyDescent="0.35">
      <c r="A16" s="69" t="s">
        <v>119</v>
      </c>
      <c r="B16" s="105"/>
      <c r="C16" s="105"/>
      <c r="D16" s="105"/>
      <c r="E16" s="105"/>
    </row>
    <row r="24" spans="1:27" ht="17.5" x14ac:dyDescent="0.35">
      <c r="A24" s="29" t="s">
        <v>122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27" ht="13.5" customHeight="1" x14ac:dyDescent="0.35">
      <c r="A25" s="64" t="s">
        <v>47</v>
      </c>
      <c r="B25" s="176" t="s">
        <v>19</v>
      </c>
      <c r="C25" s="114"/>
      <c r="D25" s="114"/>
      <c r="E25" s="114"/>
      <c r="F25" s="121" t="s">
        <v>3</v>
      </c>
      <c r="G25" s="121"/>
      <c r="H25" s="121"/>
      <c r="I25" s="121"/>
      <c r="J25" s="123" t="s">
        <v>7</v>
      </c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</row>
    <row r="26" spans="1:27" ht="13" customHeight="1" x14ac:dyDescent="0.35">
      <c r="A26" s="65" t="s">
        <v>64</v>
      </c>
      <c r="B26" s="173" t="s">
        <v>12</v>
      </c>
      <c r="C26" s="111"/>
      <c r="D26" s="111"/>
      <c r="E26" s="111"/>
      <c r="F26" s="113" t="s">
        <v>29</v>
      </c>
      <c r="G26" s="113"/>
      <c r="H26" s="122" t="s">
        <v>33</v>
      </c>
      <c r="I26" s="122"/>
      <c r="J26" s="124" t="s">
        <v>12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74" t="s">
        <v>29</v>
      </c>
      <c r="U26" s="174"/>
      <c r="V26" s="174"/>
      <c r="W26" s="174"/>
      <c r="Z26" s="17"/>
      <c r="AA26" s="17"/>
    </row>
    <row r="27" spans="1:27" ht="13.5" customHeight="1" x14ac:dyDescent="0.35">
      <c r="A27" s="65" t="s">
        <v>65</v>
      </c>
      <c r="B27" s="175" t="s">
        <v>17</v>
      </c>
      <c r="C27" s="112"/>
      <c r="D27" s="112"/>
      <c r="E27" s="112"/>
      <c r="F27" s="113"/>
      <c r="G27" s="113"/>
      <c r="H27" s="122"/>
      <c r="I27" s="122"/>
      <c r="J27" s="112" t="s">
        <v>21</v>
      </c>
      <c r="K27" s="112"/>
      <c r="L27" s="112"/>
      <c r="M27" s="112"/>
      <c r="N27" s="112"/>
      <c r="O27" s="112"/>
      <c r="P27" s="112"/>
      <c r="Q27" s="112"/>
      <c r="R27" s="112"/>
      <c r="S27" s="112"/>
      <c r="T27" s="174"/>
      <c r="U27" s="174"/>
      <c r="V27" s="174"/>
      <c r="W27" s="174"/>
      <c r="Z27" s="17"/>
      <c r="AA27" s="17"/>
    </row>
    <row r="28" spans="1:27" ht="57" customHeight="1" x14ac:dyDescent="0.35">
      <c r="A28" s="66" t="s">
        <v>63</v>
      </c>
      <c r="B28" s="52" t="s">
        <v>18</v>
      </c>
      <c r="C28" s="58"/>
      <c r="D28" s="50" t="s">
        <v>20</v>
      </c>
      <c r="E28" s="58"/>
      <c r="F28" s="52" t="s">
        <v>30</v>
      </c>
      <c r="G28" s="58"/>
      <c r="H28" s="50" t="s">
        <v>34</v>
      </c>
      <c r="I28" s="59"/>
      <c r="J28" s="53" t="s">
        <v>22</v>
      </c>
      <c r="K28" s="60"/>
      <c r="L28" s="53" t="s">
        <v>23</v>
      </c>
      <c r="M28" s="60"/>
      <c r="N28" s="53" t="s">
        <v>24</v>
      </c>
      <c r="O28" s="60"/>
      <c r="P28" s="53" t="s">
        <v>25</v>
      </c>
      <c r="Q28" s="60"/>
      <c r="R28" s="53" t="s">
        <v>26</v>
      </c>
      <c r="S28" s="60"/>
      <c r="T28" s="53" t="s">
        <v>31</v>
      </c>
      <c r="U28" s="60"/>
      <c r="V28" s="53" t="s">
        <v>32</v>
      </c>
      <c r="W28" s="60"/>
    </row>
    <row r="29" spans="1:27" ht="13" x14ac:dyDescent="0.35">
      <c r="A29" s="69" t="s">
        <v>104</v>
      </c>
      <c r="B29" s="110">
        <v>3.14</v>
      </c>
      <c r="C29" s="110"/>
      <c r="D29" s="110">
        <v>1.49</v>
      </c>
      <c r="E29" s="110"/>
      <c r="F29" s="105"/>
      <c r="G29" s="105"/>
      <c r="H29" s="105" t="s">
        <v>77</v>
      </c>
      <c r="I29" s="105"/>
      <c r="J29" s="105"/>
      <c r="K29" s="105"/>
      <c r="L29" s="109"/>
      <c r="M29" s="109"/>
      <c r="N29" s="131" t="str">
        <f>IF('1_Model_G(0)'!U6=0, " ", L29/'1_Model_G(0)'!U6)</f>
        <v xml:space="preserve"> </v>
      </c>
      <c r="O29" s="131"/>
      <c r="P29" s="105" t="s">
        <v>66</v>
      </c>
      <c r="Q29" s="105"/>
      <c r="R29" s="105"/>
      <c r="S29" s="105"/>
      <c r="T29" s="109"/>
      <c r="U29" s="109"/>
      <c r="V29" s="117"/>
      <c r="W29" s="117"/>
      <c r="X29" s="17"/>
      <c r="Y29" s="17"/>
      <c r="Z29" s="17"/>
      <c r="AA29" s="17"/>
    </row>
    <row r="30" spans="1:27" ht="13" x14ac:dyDescent="0.35">
      <c r="A30" s="69" t="s">
        <v>119</v>
      </c>
      <c r="B30" s="105" t="s">
        <v>179</v>
      </c>
      <c r="C30" s="105"/>
      <c r="D30" s="105" t="s">
        <v>179</v>
      </c>
      <c r="E30" s="105"/>
      <c r="R30" s="104"/>
      <c r="S30" s="104"/>
    </row>
  </sheetData>
  <sheetProtection sheet="1" objects="1" scenarios="1"/>
  <mergeCells count="108">
    <mergeCell ref="A10:K10"/>
    <mergeCell ref="B8:F8"/>
    <mergeCell ref="B7:F7"/>
    <mergeCell ref="A4:F4"/>
    <mergeCell ref="A5:F5"/>
    <mergeCell ref="A6:F6"/>
    <mergeCell ref="A1:F1"/>
    <mergeCell ref="B2:E2"/>
    <mergeCell ref="F2:H2"/>
    <mergeCell ref="I2:J2"/>
    <mergeCell ref="B3:E3"/>
    <mergeCell ref="F3:H3"/>
    <mergeCell ref="I3:J3"/>
    <mergeCell ref="AV12:AY13"/>
    <mergeCell ref="AZ12:BA13"/>
    <mergeCell ref="B13:E13"/>
    <mergeCell ref="F13:K13"/>
    <mergeCell ref="L13:Q13"/>
    <mergeCell ref="AD13:AK13"/>
    <mergeCell ref="AL13:AU13"/>
    <mergeCell ref="B11:E11"/>
    <mergeCell ref="F11:AA11"/>
    <mergeCell ref="AB11:BA11"/>
    <mergeCell ref="B12:E12"/>
    <mergeCell ref="F12:Q12"/>
    <mergeCell ref="R12:U13"/>
    <mergeCell ref="V12:W13"/>
    <mergeCell ref="X12:AA13"/>
    <mergeCell ref="AB12:AC13"/>
    <mergeCell ref="AD12:AU12"/>
    <mergeCell ref="AZ15:BA15"/>
    <mergeCell ref="B25:E25"/>
    <mergeCell ref="F25:I25"/>
    <mergeCell ref="J25:W25"/>
    <mergeCell ref="AL15:AM15"/>
    <mergeCell ref="AN15:AO15"/>
    <mergeCell ref="AP15:AQ15"/>
    <mergeCell ref="AR15:AS15"/>
    <mergeCell ref="AT15:AU15"/>
    <mergeCell ref="AV15:AW15"/>
    <mergeCell ref="Z15:AA15"/>
    <mergeCell ref="AB15:AC15"/>
    <mergeCell ref="AD15:AE15"/>
    <mergeCell ref="AF15:AG15"/>
    <mergeCell ref="AH15:AI15"/>
    <mergeCell ref="AJ15:AK15"/>
    <mergeCell ref="N15:O15"/>
    <mergeCell ref="P15:Q15"/>
    <mergeCell ref="R15:S15"/>
    <mergeCell ref="T15:U15"/>
    <mergeCell ref="V15:W15"/>
    <mergeCell ref="X15:Y15"/>
    <mergeCell ref="B15:C15"/>
    <mergeCell ref="D15:E15"/>
    <mergeCell ref="L29:M29"/>
    <mergeCell ref="B26:E26"/>
    <mergeCell ref="F26:G27"/>
    <mergeCell ref="H26:I27"/>
    <mergeCell ref="J26:S26"/>
    <mergeCell ref="T26:W27"/>
    <mergeCell ref="B27:E27"/>
    <mergeCell ref="J27:S27"/>
    <mergeCell ref="AX15:AY15"/>
    <mergeCell ref="F15:G15"/>
    <mergeCell ref="H15:I15"/>
    <mergeCell ref="J15:K15"/>
    <mergeCell ref="L15:M15"/>
    <mergeCell ref="B16:C16"/>
    <mergeCell ref="D16:E16"/>
    <mergeCell ref="B30:C30"/>
    <mergeCell ref="D30:E30"/>
    <mergeCell ref="R30:S30"/>
    <mergeCell ref="AH4:AM4"/>
    <mergeCell ref="AN4:AQ4"/>
    <mergeCell ref="AH5:AM5"/>
    <mergeCell ref="AN5:AQ5"/>
    <mergeCell ref="AH6:AM6"/>
    <mergeCell ref="AN6:AQ6"/>
    <mergeCell ref="Q6:AD6"/>
    <mergeCell ref="N6:P6"/>
    <mergeCell ref="AH7:AM7"/>
    <mergeCell ref="AN7:AQ7"/>
    <mergeCell ref="Q7:AD7"/>
    <mergeCell ref="N29:O29"/>
    <mergeCell ref="P29:Q29"/>
    <mergeCell ref="R29:S29"/>
    <mergeCell ref="T29:U29"/>
    <mergeCell ref="V29:W29"/>
    <mergeCell ref="B29:C29"/>
    <mergeCell ref="D29:E29"/>
    <mergeCell ref="F29:G29"/>
    <mergeCell ref="H29:I29"/>
    <mergeCell ref="J29:K29"/>
    <mergeCell ref="AR9:AU9"/>
    <mergeCell ref="AH2:AU2"/>
    <mergeCell ref="AR6:AW6"/>
    <mergeCell ref="AX6:AY6"/>
    <mergeCell ref="AR7:AW7"/>
    <mergeCell ref="AX7:AY7"/>
    <mergeCell ref="AH9:AM9"/>
    <mergeCell ref="AN9:AQ9"/>
    <mergeCell ref="N2:AD2"/>
    <mergeCell ref="AH3:AM3"/>
    <mergeCell ref="AN3:AQ3"/>
    <mergeCell ref="N5:P5"/>
    <mergeCell ref="Q5:AD5"/>
    <mergeCell ref="N4:AD4"/>
    <mergeCell ref="N7:P7"/>
  </mergeCells>
  <conditionalFormatting sqref="A8:F8">
    <cfRule type="expression" dxfId="232" priority="1">
      <formula>$B$7="Scale-based"</formula>
    </cfRule>
  </conditionalFormatting>
  <conditionalFormatting sqref="A24:X37">
    <cfRule type="expression" dxfId="231" priority="5">
      <formula>$B$7="Feature-based"</formula>
    </cfRule>
  </conditionalFormatting>
  <conditionalFormatting sqref="A10:BB23">
    <cfRule type="expression" dxfId="230" priority="8">
      <formula>$B$7="Scale-based"</formula>
    </cfRule>
  </conditionalFormatting>
  <conditionalFormatting sqref="B17">
    <cfRule type="expression" dxfId="229" priority="51">
      <formula>$C$16</formula>
    </cfRule>
  </conditionalFormatting>
  <conditionalFormatting sqref="B16:C16">
    <cfRule type="expression" dxfId="227" priority="3">
      <formula>$B$15</formula>
    </cfRule>
  </conditionalFormatting>
  <conditionalFormatting sqref="B30:C30">
    <cfRule type="expression" dxfId="225" priority="9">
      <formula>$B$29</formula>
    </cfRule>
  </conditionalFormatting>
  <conditionalFormatting sqref="D16:E16">
    <cfRule type="expression" dxfId="223" priority="2">
      <formula>$D$15</formula>
    </cfRule>
  </conditionalFormatting>
  <conditionalFormatting sqref="D30:E30">
    <cfRule type="expression" dxfId="221" priority="7">
      <formula>$D$29</formula>
    </cfRule>
  </conditionalFormatting>
  <conditionalFormatting sqref="R30:S30">
    <cfRule type="expression" dxfId="206" priority="6">
      <formula>ISBLANK(R29)=FALSE</formula>
    </cfRule>
  </conditionalFormatting>
  <dataValidations count="42">
    <dataValidation allowBlank="1" showInputMessage="1" showErrorMessage="1" prompt="Enter your value (mm/px)" sqref="I3:J3" xr:uid="{6B05D14A-16D8-4EA3-BA66-F57C3C13C57C}"/>
    <dataValidation allowBlank="1" showInputMessage="1" showErrorMessage="1" prompt="Ensure consistency in measurement units (meters or pixels)" sqref="B15:E15 B29:E29" xr:uid="{91DCC1D4-0358-491A-AA18-73C5DE47164D}"/>
    <dataValidation allowBlank="1" showInputMessage="1" showErrorMessage="1" prompt="The ratio of incorrectly ordered events to the total number of events" sqref="AP14" xr:uid="{4816B630-6520-4BF1-959C-5E8C5F060A1B}"/>
    <dataValidation allowBlank="1" showInputMessage="1" showErrorMessage="1" prompt="Enter your value (e.g. measured accuracy)" sqref="AT15:AU15 R29:S29" xr:uid="{B29255F8-9851-46B3-96CF-09884F07BE62}"/>
    <dataValidation allowBlank="1" showInputMessage="1" showErrorMessage="1" prompt="Is data temporally consistent (based on &quot;Data acquisition sequence&quot; and &quot;Survey type&quot;)" sqref="AR14 P28" xr:uid="{D71B0C71-4D18-4834-8E8E-466A47355A60}"/>
    <dataValidation allowBlank="1" showInputMessage="1" showErrorMessage="1" prompt="Enter your value" sqref="AH15:AI15 AN15:AO15 L29:M29 AV15:AY15 T29:W29 H15:I15 N15:O15 R15:S15 Z15:AC15 AN3:AQ7" xr:uid="{B1FF1A06-5A28-49D2-B7DA-68DDC30F4F57}"/>
    <dataValidation type="list" allowBlank="1" showInputMessage="1" showErrorMessage="1" sqref="X15:Y15 H29:I29" xr:uid="{C68B3A7A-A218-42D0-BFF8-BF8E5F995AA9}">
      <formula1>LoD</formula1>
    </dataValidation>
    <dataValidation allowBlank="1" showInputMessage="1" showErrorMessage="1" prompt="The event is incorrectly ordered against the other event during the model updating process" sqref="AL14 J28" xr:uid="{7415F0A8-2A4F-4C5C-B376-A7E72817A0FC}"/>
    <dataValidation allowBlank="1" showInputMessage="1" showErrorMessage="1" prompt="The ratio of discrepancies to the total number of elements" sqref="AZ14" xr:uid="{3A465293-64A9-4258-ABC8-A4AA70D43A81}"/>
    <dataValidation allowBlank="1" showInputMessage="1" showErrorMessage="1" prompt="The ratio of interoperability issues to the total number of data exchange operations" sqref="AX14 V28" xr:uid="{C5A9B63E-F342-437F-98D1-AF43C28D06D7}"/>
    <dataValidation allowBlank="1" showInputMessage="1" showErrorMessage="1" prompt="The total number of issues preventing seamless data exchange" sqref="AV14 T28" xr:uid="{9ED8B466-68B3-45AF-90BE-698DCB9EB502}"/>
    <dataValidation allowBlank="1" showInputMessage="1" showErrorMessage="1" prompt="Accuracy of the temporal attributes of the data" sqref="AT14 R28" xr:uid="{96C8360A-4268-400B-BC26-ECC1631BD11F}"/>
    <dataValidation allowBlank="1" showInputMessage="1" showErrorMessage="1" prompt="The ratio of incorrectly ordered events to the total number of events during the model updating process" sqref="N28" xr:uid="{7CA21D69-1501-46CB-B9AB-D8B9ED9A310B}"/>
    <dataValidation allowBlank="1" showInputMessage="1" showErrorMessage="1" prompt="The total number of incorrectly ordered events" sqref="AN14 L28" xr:uid="{EA0198C9-05D8-4A81-8F0D-25BA93D3051C}"/>
    <dataValidation allowBlank="1" showInputMessage="1" showErrorMessage="1" prompt="The number of items that are not compliant with the definitions or rules of the relevant conceptual schema relative to the total number of items" sqref="AJ14" xr:uid="{4BAA964F-4213-4790-BC61-A940795A0B28}"/>
    <dataValidation allowBlank="1" showInputMessage="1" showErrorMessage="1" prompt="Total number of items that are not compliant with the definitions or rules of the relevant conceptual schema" sqref="AH14" xr:uid="{EB8311C6-7410-4C01-A390-87E63705B144}"/>
    <dataValidation allowBlank="1" showInputMessage="1" showErrorMessage="1" prompt="An item is compliant with the definitions or rules of the relevant conceptual schema" sqref="AF14" xr:uid="{4E4DD0FC-8AEB-4E27-8B79-06AC4520E1D0}"/>
    <dataValidation allowBlank="1" showInputMessage="1" showErrorMessage="1" prompt="An item is not compliant with the definitions or rules of the relevant conceptual schema" sqref="AD14" xr:uid="{E3E36E78-31B2-4CDD-8904-15C27DB2FFEB}"/>
    <dataValidation allowBlank="1" showInputMessage="1" showErrorMessage="1" prompt="Total number of duplications of items within the sample" sqref="AB14" xr:uid="{E4BDE7A8-F7CE-4763-A16D-492BD8FFF566}"/>
    <dataValidation allowBlank="1" showInputMessage="1" showErrorMessage="1" prompt="The total number of elements not meeting the required LoD" sqref="Z14" xr:uid="{6CF4F29F-00FB-452D-A28C-26723DEC8D7E}"/>
    <dataValidation allowBlank="1" showInputMessage="1" showErrorMessage="1" prompt="The degree to which the model meets the required LoD for its intended use" sqref="X14 H28" xr:uid="{D3E8BC0A-389F-4C28-8B5C-8B67E6707FD6}"/>
    <dataValidation allowBlank="1" showInputMessage="1" showErrorMessage="1" prompt="The Level of Detail of the model or sample" sqref="X12:AA13 AZ12:BA13 H26" xr:uid="{C8941E97-CCC4-4D56-8336-BF62F55987F0}"/>
    <dataValidation allowBlank="1" showInputMessage="1" showErrorMessage="1" prompt="Compliance with interoperability requirements" sqref="V14 F28" xr:uid="{7B4259B3-EAB7-4CDC-9C63-C6D3DF419562}"/>
    <dataValidation allowBlank="1" showInputMessage="1" showErrorMessage="1" prompt="The ability of the model to interact with other systems and datasets" sqref="F26 AV12:AY13 V12:W13 T26" xr:uid="{C394410F-8EAD-4013-AD78-0EE7F1E61F57}"/>
    <dataValidation allowBlank="1" showInputMessage="1" showErrorMessage="1" prompt="The ratio of incorrectly classified features to the total number of features" sqref="T14" xr:uid="{2A197D37-B1FC-4E2B-9E29-DFDBAC169623}"/>
    <dataValidation allowBlank="1" showInputMessage="1" showErrorMessage="1" prompt="The total number of incorrectly classified features during the object recognition and classification process" sqref="R14" xr:uid="{A8B0AF49-90AD-4153-A493-57E9364BF3CA}"/>
    <dataValidation allowBlank="1" showInputMessage="1" showErrorMessage="1" prompt="The number of missing items in the sample relative to the total number of items represented" sqref="P14" xr:uid="{17AB2334-22C3-452D-BDD9-27552D2EFA07}"/>
    <dataValidation allowBlank="1" showInputMessage="1" showErrorMessage="1" prompt="Number of missing items that should have been presented in the sample" sqref="N14" xr:uid="{7FF61AC5-86E0-4D11-A8E0-4E6BE00AD960}"/>
    <dataValidation allowBlank="1" showInputMessage="1" showErrorMessage="1" prompt="A required item is missing in the sample" sqref="L14" xr:uid="{D3728CAD-6553-4298-94AC-206662701CE4}"/>
    <dataValidation allowBlank="1" showInputMessage="1" showErrorMessage="1" prompt="The number of incorrect items within the sample relative to the total number of items represented" sqref="J14" xr:uid="{A0DD37A5-1A14-4A84-99C5-232C19C2FEEF}"/>
    <dataValidation allowBlank="1" showInputMessage="1" showErrorMessage="1" prompt="The number of items within the sample that are incorrectly represented or should not have been included" sqref="H14" xr:uid="{889083D3-CCFC-45BD-8A70-F74315DDA078}"/>
    <dataValidation allowBlank="1" showInputMessage="1" showErrorMessage="1" prompt="Item is not correctly presented in the data" sqref="F14" xr:uid="{1103B234-AA0A-4708-83FC-CE6E7DE543A3}"/>
    <dataValidation allowBlank="1" showInputMessage="1" showErrorMessage="1" prompt="The presence or absence of features in the model or sample" sqref="F12:Q12 AB12:AC13" xr:uid="{05248D7B-D435-476A-AE68-96C8EE44B13C}"/>
    <dataValidation allowBlank="1" showInputMessage="1" showErrorMessage="1" prompt="Internal consistency of the model or sample" sqref="D14 D28" xr:uid="{CC1085DE-1F0C-4114-B673-4ACF89478840}"/>
    <dataValidation allowBlank="1" showInputMessage="1" showErrorMessage="1" prompt="Alignment of the model or sample with real-world context " sqref="B14 B28" xr:uid="{3734C704-7572-4745-A8D8-6490EA2E1423}"/>
    <dataValidation allowBlank="1" showInputMessage="1" showErrorMessage="1" prompt="Adherence to definitions or rules of the relevant conceptual schema" sqref="B12:E12 R12:U13 AD12:AU12 B26 J26" xr:uid="{E1979F44-07C8-42CC-84DE-40FC2AB7DCBC}"/>
    <dataValidation allowBlank="1" showInputMessage="1" showErrorMessage="1" prompt="Specify units" sqref="R30:S30 D30:E30 B30:C30 B16:C16 D16:E16" xr:uid="{59682DBE-E659-446A-84DF-4311AC1B2BD1}"/>
    <dataValidation allowBlank="1" showInputMessage="1" showErrorMessage="1" prompt="Enter your information if applicable" sqref="AH2" xr:uid="{4A9C3DD4-E792-42BD-8DFE-F44EA06C46E5}"/>
    <dataValidation allowBlank="1" showInputMessage="1" showErrorMessage="1" prompt="Compare the theoretical resolution achievable based on the camera specifications (GSD) with the actual resolution of the model (AGR)" sqref="AR7:AR8" xr:uid="{8F140BCA-F05F-4ECB-B2D4-0729702DB4D1}"/>
    <dataValidation allowBlank="1" showInputMessage="1" showErrorMessage="1" promptTitle="Optional" prompt="Localized verification of LoD based on the visibility of feature details" sqref="N7:P8" xr:uid="{2527D2B0-9F12-4A53-AA11-620F4039B634}"/>
    <dataValidation allowBlank="1" showInputMessage="1" showErrorMessage="1" promptTitle="Optional" prompt="Enter your value" sqref="Q7:AD7" xr:uid="{7DBDAC23-549F-495C-8FB1-AAC260CAFC73}"/>
    <dataValidation type="list" allowBlank="1" showInputMessage="1" showErrorMessage="1" prompt="Select from the list for LoD 2.1-3.2" sqref="Q6:AD6" xr:uid="{B91B1254-4C9F-4A47-9ABE-766665004ECC}">
      <formula1>IF(Q5="LoD 2.1 - 2.3", LoD_2.1_2.3, IF(Q5="LoD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184150</xdr:rowOff>
                  </from>
                  <to>
                    <xdr:col>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16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18</xdr:col>
                    <xdr:colOff>0</xdr:colOff>
                    <xdr:row>13</xdr:row>
                    <xdr:rowOff>0</xdr:rowOff>
                  </from>
                  <to>
                    <xdr:col>19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20</xdr:col>
                    <xdr:colOff>0</xdr:colOff>
                    <xdr:row>13</xdr:row>
                    <xdr:rowOff>0</xdr:rowOff>
                  </from>
                  <to>
                    <xdr:col>21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22</xdr:col>
                    <xdr:colOff>0</xdr:colOff>
                    <xdr:row>13</xdr:row>
                    <xdr:rowOff>0</xdr:rowOff>
                  </from>
                  <to>
                    <xdr:col>23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24</xdr:col>
                    <xdr:colOff>0</xdr:colOff>
                    <xdr:row>13</xdr:row>
                    <xdr:rowOff>0</xdr:rowOff>
                  </from>
                  <to>
                    <xdr:col>25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26</xdr:col>
                    <xdr:colOff>0</xdr:colOff>
                    <xdr:row>13</xdr:row>
                    <xdr:rowOff>0</xdr:rowOff>
                  </from>
                  <to>
                    <xdr:col>27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28</xdr:col>
                    <xdr:colOff>0</xdr:colOff>
                    <xdr:row>13</xdr:row>
                    <xdr:rowOff>0</xdr:rowOff>
                  </from>
                  <to>
                    <xdr:col>29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30</xdr:col>
                    <xdr:colOff>0</xdr:colOff>
                    <xdr:row>13</xdr:row>
                    <xdr:rowOff>0</xdr:rowOff>
                  </from>
                  <to>
                    <xdr:col>31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32</xdr:col>
                    <xdr:colOff>0</xdr:colOff>
                    <xdr:row>13</xdr:row>
                    <xdr:rowOff>0</xdr:rowOff>
                  </from>
                  <to>
                    <xdr:col>33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34</xdr:col>
                    <xdr:colOff>0</xdr:colOff>
                    <xdr:row>13</xdr:row>
                    <xdr:rowOff>0</xdr:rowOff>
                  </from>
                  <to>
                    <xdr:col>35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36</xdr:col>
                    <xdr:colOff>0</xdr:colOff>
                    <xdr:row>13</xdr:row>
                    <xdr:rowOff>0</xdr:rowOff>
                  </from>
                  <to>
                    <xdr:col>37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40</xdr:col>
                    <xdr:colOff>0</xdr:colOff>
                    <xdr:row>13</xdr:row>
                    <xdr:rowOff>0</xdr:rowOff>
                  </from>
                  <to>
                    <xdr:col>41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42</xdr:col>
                    <xdr:colOff>0</xdr:colOff>
                    <xdr:row>13</xdr:row>
                    <xdr:rowOff>0</xdr:rowOff>
                  </from>
                  <to>
                    <xdr:col>43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44</xdr:col>
                    <xdr:colOff>0</xdr:colOff>
                    <xdr:row>13</xdr:row>
                    <xdr:rowOff>0</xdr:rowOff>
                  </from>
                  <to>
                    <xdr:col>45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46</xdr:col>
                    <xdr:colOff>0</xdr:colOff>
                    <xdr:row>13</xdr:row>
                    <xdr:rowOff>0</xdr:rowOff>
                  </from>
                  <to>
                    <xdr:col>47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48</xdr:col>
                    <xdr:colOff>0</xdr:colOff>
                    <xdr:row>13</xdr:row>
                    <xdr:rowOff>0</xdr:rowOff>
                  </from>
                  <to>
                    <xdr:col>49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50</xdr:col>
                    <xdr:colOff>0</xdr:colOff>
                    <xdr:row>13</xdr:row>
                    <xdr:rowOff>0</xdr:rowOff>
                  </from>
                  <to>
                    <xdr:col>51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52</xdr:col>
                    <xdr:colOff>0</xdr:colOff>
                    <xdr:row>13</xdr:row>
                    <xdr:rowOff>0</xdr:rowOff>
                  </from>
                  <to>
                    <xdr:col>53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38</xdr:col>
                    <xdr:colOff>0</xdr:colOff>
                    <xdr:row>13</xdr:row>
                    <xdr:rowOff>0</xdr:rowOff>
                  </from>
                  <to>
                    <xdr:col>39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2</xdr:col>
                    <xdr:colOff>6350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4</xdr:col>
                    <xdr:colOff>6350</xdr:colOff>
                    <xdr:row>27</xdr:row>
                    <xdr:rowOff>0</xdr:rowOff>
                  </from>
                  <to>
                    <xdr:col>5</xdr:col>
                    <xdr:colOff>6350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12</xdr:col>
                    <xdr:colOff>6350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14</xdr:col>
                    <xdr:colOff>6350</xdr:colOff>
                    <xdr:row>27</xdr:row>
                    <xdr:rowOff>0</xdr:rowOff>
                  </from>
                  <to>
                    <xdr:col>14</xdr:col>
                    <xdr:colOff>177800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16</xdr:col>
                    <xdr:colOff>0</xdr:colOff>
                    <xdr:row>27</xdr:row>
                    <xdr:rowOff>0</xdr:rowOff>
                  </from>
                  <to>
                    <xdr:col>17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27</xdr:row>
                    <xdr:rowOff>0</xdr:rowOff>
                  </from>
                  <to>
                    <xdr:col>23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18</xdr:col>
                    <xdr:colOff>0</xdr:colOff>
                    <xdr:row>27</xdr:row>
                    <xdr:rowOff>0</xdr:rowOff>
                  </from>
                  <to>
                    <xdr:col>19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20</xdr:col>
                    <xdr:colOff>0</xdr:colOff>
                    <xdr:row>27</xdr:row>
                    <xdr:rowOff>0</xdr:rowOff>
                  </from>
                  <to>
                    <xdr:col>21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4" id="{0FC3439F-7827-44B2-948E-24984123C3B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53" id="{E8BB4576-E787-4A8F-9696-5DD2756CB29F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$C$14=TRUE</xm:f>
              </x14:cfvo>
            </x14:iconSet>
          </x14:cfRule>
          <xm:sqref>A17</xm:sqref>
        </x14:conditionalFormatting>
        <x14:conditionalFormatting xmlns:xm="http://schemas.microsoft.com/office/excel/2006/main">
          <x14:cfRule type="expression" priority="50" id="{98F7C875-9678-41DC-A850-C9475F1712BA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B15:C15</xm:sqref>
        </x14:conditionalFormatting>
        <x14:conditionalFormatting xmlns:xm="http://schemas.microsoft.com/office/excel/2006/main">
          <x14:cfRule type="expression" priority="20" id="{44142F8B-D369-4418-B768-F43650535CB3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B29:C29</xm:sqref>
        </x14:conditionalFormatting>
        <x14:conditionalFormatting xmlns:xm="http://schemas.microsoft.com/office/excel/2006/main">
          <x14:cfRule type="expression" priority="49" id="{00F659F1-0D38-4115-9ED7-52E2A6E62D1E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D15:E15</xm:sqref>
        </x14:conditionalFormatting>
        <x14:conditionalFormatting xmlns:xm="http://schemas.microsoft.com/office/excel/2006/main">
          <x14:cfRule type="expression" priority="19" id="{777CE569-5866-49BD-9AD5-6621507681E5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D29:E29</xm:sqref>
        </x14:conditionalFormatting>
        <x14:conditionalFormatting xmlns:xm="http://schemas.microsoft.com/office/excel/2006/main">
          <x14:cfRule type="expression" priority="48" id="{D7FF37AF-65EA-4A85-B473-19E0845D1A53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F15:G15</xm:sqref>
        </x14:conditionalFormatting>
        <x14:conditionalFormatting xmlns:xm="http://schemas.microsoft.com/office/excel/2006/main">
          <x14:cfRule type="expression" priority="18" id="{9E09F8BF-C858-4993-B075-479530E5AE58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F29:G29</xm:sqref>
        </x14:conditionalFormatting>
        <x14:conditionalFormatting xmlns:xm="http://schemas.microsoft.com/office/excel/2006/main">
          <x14:cfRule type="expression" priority="47" id="{281DCBEE-3240-4AFC-9ECD-3F150FEC65AE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H15:I15</xm:sqref>
        </x14:conditionalFormatting>
        <x14:conditionalFormatting xmlns:xm="http://schemas.microsoft.com/office/excel/2006/main">
          <x14:cfRule type="expression" priority="17" id="{94BF4BF8-B3CA-4FA8-A052-0150FCFB2D3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H29:I29</xm:sqref>
        </x14:conditionalFormatting>
        <x14:conditionalFormatting xmlns:xm="http://schemas.microsoft.com/office/excel/2006/main">
          <x14:cfRule type="expression" priority="42" id="{ABF6CA9C-255D-4040-8BBB-32248F39D65D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J15:K15</xm:sqref>
        </x14:conditionalFormatting>
        <x14:conditionalFormatting xmlns:xm="http://schemas.microsoft.com/office/excel/2006/main">
          <x14:cfRule type="expression" priority="16" id="{3CD2EBD7-D139-4BAF-8665-6D5F15494CA0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J29:K29</xm:sqref>
        </x14:conditionalFormatting>
        <x14:conditionalFormatting xmlns:xm="http://schemas.microsoft.com/office/excel/2006/main">
          <x14:cfRule type="expression" priority="41" id="{73559EA9-D8C3-4CE4-B55E-9B29CE453E84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L15:M15</xm:sqref>
        </x14:conditionalFormatting>
        <x14:conditionalFormatting xmlns:xm="http://schemas.microsoft.com/office/excel/2006/main">
          <x14:cfRule type="expression" priority="15" id="{D3FAF52E-2967-4B80-AE10-4CC119BF23BD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L29:M29</xm:sqref>
        </x14:conditionalFormatting>
        <x14:conditionalFormatting xmlns:xm="http://schemas.microsoft.com/office/excel/2006/main">
          <x14:cfRule type="expression" priority="40" id="{F1DB1429-FD79-4443-9836-387B29F75813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N15:O15</xm:sqref>
        </x14:conditionalFormatting>
        <x14:conditionalFormatting xmlns:xm="http://schemas.microsoft.com/office/excel/2006/main">
          <x14:cfRule type="expression" priority="14" id="{D761A6DA-C7E0-43F8-AFB6-32F6A9C83C5D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N29:O29</xm:sqref>
        </x14:conditionalFormatting>
        <x14:conditionalFormatting xmlns:xm="http://schemas.microsoft.com/office/excel/2006/main">
          <x14:cfRule type="expression" priority="39" id="{5C272940-6D48-4150-AD41-EC3C2D35E5E8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P15:Q15</xm:sqref>
        </x14:conditionalFormatting>
        <x14:conditionalFormatting xmlns:xm="http://schemas.microsoft.com/office/excel/2006/main">
          <x14:cfRule type="expression" priority="13" id="{76010AF9-7DC3-45EC-83A1-086B38FF0C92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P29:Q29</xm:sqref>
        </x14:conditionalFormatting>
        <x14:conditionalFormatting xmlns:xm="http://schemas.microsoft.com/office/excel/2006/main">
          <x14:cfRule type="expression" priority="38" id="{E692DFF0-DEE7-4D10-B522-0166F655ADC3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R15:S15</xm:sqref>
        </x14:conditionalFormatting>
        <x14:conditionalFormatting xmlns:xm="http://schemas.microsoft.com/office/excel/2006/main">
          <x14:cfRule type="expression" priority="12" id="{E5BE21FC-20DE-43E2-92DC-3B957836541B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R29:S29</xm:sqref>
        </x14:conditionalFormatting>
        <x14:conditionalFormatting xmlns:xm="http://schemas.microsoft.com/office/excel/2006/main">
          <x14:cfRule type="expression" priority="37" id="{CBF3C31E-5C42-4819-B067-9FFECB1EAF95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T15:U15</xm:sqref>
        </x14:conditionalFormatting>
        <x14:conditionalFormatting xmlns:xm="http://schemas.microsoft.com/office/excel/2006/main">
          <x14:cfRule type="expression" priority="11" id="{D3BBF460-087B-4605-BAAF-4C632B472485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T29:U29</xm:sqref>
        </x14:conditionalFormatting>
        <x14:conditionalFormatting xmlns:xm="http://schemas.microsoft.com/office/excel/2006/main">
          <x14:cfRule type="expression" priority="36" id="{3FE9D4B3-E8E5-454B-B805-F52D705F581B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V15:W15</xm:sqref>
        </x14:conditionalFormatting>
        <x14:conditionalFormatting xmlns:xm="http://schemas.microsoft.com/office/excel/2006/main">
          <x14:cfRule type="expression" priority="10" id="{5A8CC767-E48C-481F-BBCC-5D4A1635297E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V29:W29</xm:sqref>
        </x14:conditionalFormatting>
        <x14:conditionalFormatting xmlns:xm="http://schemas.microsoft.com/office/excel/2006/main">
          <x14:cfRule type="expression" priority="35" id="{D2B05605-2FB7-4F42-89A7-ADB80B00251F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X15:Y15</xm:sqref>
        </x14:conditionalFormatting>
        <x14:conditionalFormatting xmlns:xm="http://schemas.microsoft.com/office/excel/2006/main">
          <x14:cfRule type="expression" priority="34" id="{D072177D-6CFC-4ABD-9E80-710E9D2F9575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Z15:AA15</xm:sqref>
        </x14:conditionalFormatting>
        <x14:conditionalFormatting xmlns:xm="http://schemas.microsoft.com/office/excel/2006/main">
          <x14:cfRule type="expression" priority="33" id="{C66A2BC0-3032-4D0D-814F-0480DD0522FB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AB15:AC15</xm:sqref>
        </x14:conditionalFormatting>
        <x14:conditionalFormatting xmlns:xm="http://schemas.microsoft.com/office/excel/2006/main">
          <x14:cfRule type="expression" priority="32" id="{816B71A5-41AF-4196-B90C-65A1380C6249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AD15:AE15</xm:sqref>
        </x14:conditionalFormatting>
        <x14:conditionalFormatting xmlns:xm="http://schemas.microsoft.com/office/excel/2006/main">
          <x14:cfRule type="expression" priority="31" id="{65F5DF7F-C9BE-4E24-A7B1-5FA9FB11E165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AF15:AG15</xm:sqref>
        </x14:conditionalFormatting>
        <x14:conditionalFormatting xmlns:xm="http://schemas.microsoft.com/office/excel/2006/main">
          <x14:cfRule type="expression" priority="30" id="{7AAE7DAF-47F9-4C95-864C-EC7FC5B06C94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AH15:AI15</xm:sqref>
        </x14:conditionalFormatting>
        <x14:conditionalFormatting xmlns:xm="http://schemas.microsoft.com/office/excel/2006/main">
          <x14:cfRule type="expression" priority="29" id="{C9E3A5A4-2C6A-47AB-824B-28CF83D6F896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AJ15:AK15</xm:sqref>
        </x14:conditionalFormatting>
        <x14:conditionalFormatting xmlns:xm="http://schemas.microsoft.com/office/excel/2006/main">
          <x14:cfRule type="expression" priority="28" id="{8D53FDE3-50AF-40D6-A09B-63471C34D14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AL15:AM15</xm:sqref>
        </x14:conditionalFormatting>
        <x14:conditionalFormatting xmlns:xm="http://schemas.microsoft.com/office/excel/2006/main">
          <x14:cfRule type="expression" priority="27" id="{91C5A70F-7161-4AFD-A913-5F4F24AF207C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AN15:AO15</xm:sqref>
        </x14:conditionalFormatting>
        <x14:conditionalFormatting xmlns:xm="http://schemas.microsoft.com/office/excel/2006/main">
          <x14:cfRule type="expression" priority="26" id="{2EDA0B8F-C74C-4D8E-B695-39ABCF583FFD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AP15:AQ15</xm:sqref>
        </x14:conditionalFormatting>
        <x14:conditionalFormatting xmlns:xm="http://schemas.microsoft.com/office/excel/2006/main">
          <x14:cfRule type="expression" priority="25" id="{0ADE36DE-0111-49D4-8A7E-9B1728A2A94E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AR15:AS15</xm:sqref>
        </x14:conditionalFormatting>
        <x14:conditionalFormatting xmlns:xm="http://schemas.microsoft.com/office/excel/2006/main">
          <x14:cfRule type="expression" priority="24" id="{E4DE9FEF-0769-4BE0-81BC-B815A56ADA37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AT15:AU15</xm:sqref>
        </x14:conditionalFormatting>
        <x14:conditionalFormatting xmlns:xm="http://schemas.microsoft.com/office/excel/2006/main">
          <x14:cfRule type="expression" priority="23" id="{DBD4FF57-6FB2-4B4D-BAED-0D4B423BF95C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AV15:AW15</xm:sqref>
        </x14:conditionalFormatting>
        <x14:conditionalFormatting xmlns:xm="http://schemas.microsoft.com/office/excel/2006/main">
          <x14:cfRule type="expression" priority="22" id="{714FFE0D-463B-48E0-A69D-7ECBCD868902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AX15:AY15</xm:sqref>
        </x14:conditionalFormatting>
        <x14:conditionalFormatting xmlns:xm="http://schemas.microsoft.com/office/excel/2006/main">
          <x14:cfRule type="expression" priority="21" id="{486F540E-D910-4095-9081-ED6FE2B4BC34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AZ15:BA15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20F1A5-678F-4804-8D83-332E5699D4F1}">
          <x14:formula1>
            <xm:f>Calc!$A$5:$A$6</xm:f>
          </x14:formula1>
          <xm:sqref>F15:G15 AR15:AS15 AL15:AM15 AD15:AG15 L15:M15 V15:W15 F29:G29 J29:K29 P29:Q29</xm:sqref>
        </x14:dataValidation>
        <x14:dataValidation type="list" allowBlank="1" showInputMessage="1" showErrorMessage="1" xr:uid="{CE2098B1-18E1-44B7-A928-8F9D878B607F}">
          <x14:formula1>
            <xm:f>INDIRECT('1_Model_G(0)'!$A$3)</xm:f>
          </x14:formula1>
          <xm:sqref>F3:H3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47B9-4894-46C8-BAF5-8C03123C9E7C}">
  <dimension ref="A1:AA43"/>
  <sheetViews>
    <sheetView showGridLines="0" showRowColHeaders="0" zoomScale="70" zoomScaleNormal="70" workbookViewId="0">
      <selection activeCell="Y1" sqref="Y1"/>
    </sheetView>
  </sheetViews>
  <sheetFormatPr defaultRowHeight="14.5" x14ac:dyDescent="0.35"/>
  <cols>
    <col min="1" max="1" width="17.81640625" customWidth="1"/>
    <col min="6" max="6" width="8.7265625" customWidth="1"/>
    <col min="11" max="11" width="8.7265625" customWidth="1"/>
    <col min="16" max="16" width="9" bestFit="1" customWidth="1"/>
  </cols>
  <sheetData>
    <row r="1" spans="1:27" ht="17.5" x14ac:dyDescent="0.35">
      <c r="A1" s="119" t="s">
        <v>123</v>
      </c>
      <c r="B1" s="119"/>
      <c r="C1" s="119"/>
      <c r="D1" s="119"/>
      <c r="E1" s="119"/>
      <c r="F1" s="119"/>
      <c r="G1" s="119"/>
      <c r="H1" s="119"/>
    </row>
    <row r="2" spans="1:27" ht="14.5" customHeight="1" x14ac:dyDescent="0.35">
      <c r="A2" s="47" t="s">
        <v>85</v>
      </c>
      <c r="B2" s="136" t="s">
        <v>86</v>
      </c>
      <c r="C2" s="136"/>
      <c r="D2" s="136"/>
      <c r="E2" s="136"/>
      <c r="F2" s="136" t="s">
        <v>41</v>
      </c>
      <c r="G2" s="136"/>
      <c r="H2" s="136"/>
      <c r="J2" s="209" t="s">
        <v>183</v>
      </c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7" ht="14.5" customHeight="1" x14ac:dyDescent="0.35">
      <c r="A3" s="73" t="str">
        <f>IF('1_Model_G(0)'!$A$3="", "", '1_Model_G(0)'!$A$3)</f>
        <v>Building</v>
      </c>
      <c r="B3" s="181" t="str">
        <f>'1_Model_G(0)'!B3</f>
        <v>(optional)</v>
      </c>
      <c r="C3" s="181"/>
      <c r="D3" s="181"/>
      <c r="E3" s="181"/>
      <c r="F3" s="180" t="str">
        <f>IF(A3="", "", IF('1_Model_G(0)'!F3&lt;&gt;'2_Model_G(t)'!F3, '1_Model_G(0)'!F3 &amp; " vs. " &amp; '2_Model_G(t)'!F3, '1_Model_G(0)'!F3))</f>
        <v>Use B3-B5 vs. Use B1-B2</v>
      </c>
      <c r="G3" s="180"/>
      <c r="H3" s="180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5" spans="1:27" ht="17.5" customHeight="1" x14ac:dyDescent="0.35">
      <c r="A5" s="119" t="s">
        <v>124</v>
      </c>
      <c r="B5" s="119"/>
      <c r="C5" s="119"/>
    </row>
    <row r="6" spans="1:27" ht="14.5" customHeight="1" x14ac:dyDescent="0.35">
      <c r="A6" s="67" t="s">
        <v>118</v>
      </c>
      <c r="B6" s="203" t="str">
        <f>IF('1_Model_G(0)'!B7="", "", '1_Model_G(0)'!B7)</f>
        <v>Scale-based</v>
      </c>
      <c r="C6" s="203"/>
    </row>
    <row r="8" spans="1:27" ht="17.5" x14ac:dyDescent="0.35">
      <c r="A8" s="29" t="s">
        <v>125</v>
      </c>
      <c r="B8" s="29"/>
      <c r="C8" s="29"/>
    </row>
    <row r="9" spans="1:27" x14ac:dyDescent="0.35">
      <c r="A9" s="206" t="s">
        <v>128</v>
      </c>
      <c r="B9" s="206"/>
      <c r="C9" s="207" t="s">
        <v>89</v>
      </c>
      <c r="D9" s="207"/>
      <c r="E9" s="207" t="s">
        <v>138</v>
      </c>
      <c r="F9" s="207"/>
      <c r="G9" s="207" t="s">
        <v>175</v>
      </c>
      <c r="H9" s="207"/>
    </row>
    <row r="10" spans="1:27" x14ac:dyDescent="0.35">
      <c r="A10" s="36" t="s">
        <v>126</v>
      </c>
      <c r="B10" s="74">
        <f>IF('1_Model_G(0)'!I3="", "", '1_Model_G(0)'!I3)</f>
        <v>20.763999999999999</v>
      </c>
      <c r="C10" s="203" t="str">
        <f>'1_Model_G(0)'!AC6</f>
        <v>LoD 3.3 - LoD 4</v>
      </c>
      <c r="D10" s="203"/>
      <c r="E10" s="198">
        <f>'1_Model_G(0)'!AZ9</f>
        <v>0.89452248524251754</v>
      </c>
      <c r="F10" s="203"/>
      <c r="G10" s="203">
        <f>IF('1_Model_G(0)'!AC8="", "", '1_Model_G(0)'!AC8)</f>
        <v>0.15</v>
      </c>
      <c r="H10" s="203"/>
    </row>
    <row r="11" spans="1:27" x14ac:dyDescent="0.35">
      <c r="A11" s="36" t="s">
        <v>127</v>
      </c>
      <c r="B11" s="74">
        <f>IF('2_Model_G(t)'!I3="", "", '2_Model_G(t)'!I3)</f>
        <v>23.242000000000001</v>
      </c>
      <c r="C11" s="203" t="str">
        <f>'2_Model_G(t)'!Q5</f>
        <v>LoD 3.3 - LoD 4</v>
      </c>
      <c r="D11" s="203"/>
      <c r="E11" s="198">
        <f>'2_Model_G(t)'!AX7</f>
        <v>0.58339738550461684</v>
      </c>
      <c r="F11" s="203"/>
      <c r="G11" s="203">
        <f>IF('2_Model_G(t)'!Q7="", "", '2_Model_G(t)'!Q7)</f>
        <v>0.21</v>
      </c>
      <c r="H11" s="203"/>
    </row>
    <row r="13" spans="1:27" ht="17.5" x14ac:dyDescent="0.35">
      <c r="A13" s="119" t="s">
        <v>129</v>
      </c>
      <c r="B13" s="119"/>
      <c r="C13" s="119"/>
      <c r="D13" s="119"/>
      <c r="E13" s="119"/>
      <c r="F13" s="119"/>
      <c r="G13" s="119"/>
    </row>
    <row r="14" spans="1:27" x14ac:dyDescent="0.35">
      <c r="A14" s="64" t="s">
        <v>47</v>
      </c>
      <c r="B14" s="114" t="s">
        <v>19</v>
      </c>
      <c r="C14" s="114"/>
      <c r="D14" s="121" t="s">
        <v>3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3" t="s">
        <v>7</v>
      </c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</row>
    <row r="15" spans="1:27" ht="14.5" customHeight="1" x14ac:dyDescent="0.35">
      <c r="A15" s="65" t="s">
        <v>64</v>
      </c>
      <c r="B15" s="111" t="s">
        <v>12</v>
      </c>
      <c r="C15" s="111"/>
      <c r="D15" s="137" t="s">
        <v>0</v>
      </c>
      <c r="E15" s="137"/>
      <c r="F15" s="137"/>
      <c r="G15" s="137"/>
      <c r="H15" s="137"/>
      <c r="I15" s="137"/>
      <c r="J15" s="111" t="s">
        <v>12</v>
      </c>
      <c r="K15" s="111"/>
      <c r="L15" s="113" t="s">
        <v>29</v>
      </c>
      <c r="M15" s="122" t="s">
        <v>33</v>
      </c>
      <c r="N15" s="122"/>
      <c r="O15" s="210" t="s">
        <v>0</v>
      </c>
      <c r="P15" s="149" t="s">
        <v>12</v>
      </c>
      <c r="Q15" s="149"/>
      <c r="R15" s="149"/>
      <c r="S15" s="149"/>
      <c r="T15" s="149"/>
      <c r="U15" s="149"/>
      <c r="V15" s="149"/>
      <c r="W15" s="149"/>
      <c r="X15" s="212"/>
      <c r="Y15" s="144" t="s">
        <v>29</v>
      </c>
      <c r="Z15" s="146"/>
      <c r="AA15" s="208" t="s">
        <v>33</v>
      </c>
    </row>
    <row r="16" spans="1:27" ht="15" customHeight="1" x14ac:dyDescent="0.35">
      <c r="A16" s="65" t="s">
        <v>65</v>
      </c>
      <c r="B16" s="112" t="s">
        <v>17</v>
      </c>
      <c r="C16" s="112"/>
      <c r="D16" s="132" t="s">
        <v>1</v>
      </c>
      <c r="E16" s="132"/>
      <c r="F16" s="132"/>
      <c r="G16" s="132" t="s">
        <v>8</v>
      </c>
      <c r="H16" s="132"/>
      <c r="I16" s="132"/>
      <c r="J16" s="111"/>
      <c r="K16" s="111"/>
      <c r="L16" s="113"/>
      <c r="M16" s="122"/>
      <c r="N16" s="122"/>
      <c r="O16" s="211"/>
      <c r="P16" s="147"/>
      <c r="Q16" s="147"/>
      <c r="R16" s="147"/>
      <c r="S16" s="213"/>
      <c r="T16" s="152" t="s">
        <v>21</v>
      </c>
      <c r="U16" s="153"/>
      <c r="V16" s="153"/>
      <c r="W16" s="153"/>
      <c r="X16" s="154"/>
      <c r="Y16" s="144"/>
      <c r="Z16" s="146"/>
      <c r="AA16" s="208"/>
    </row>
    <row r="17" spans="1:27" ht="57.5" x14ac:dyDescent="0.35">
      <c r="A17" s="66" t="s">
        <v>63</v>
      </c>
      <c r="B17" s="61" t="s">
        <v>18</v>
      </c>
      <c r="C17" s="37" t="s">
        <v>20</v>
      </c>
      <c r="D17" s="37" t="s">
        <v>2</v>
      </c>
      <c r="E17" s="37" t="s">
        <v>4</v>
      </c>
      <c r="F17" s="62" t="s">
        <v>5</v>
      </c>
      <c r="G17" s="37" t="s">
        <v>9</v>
      </c>
      <c r="H17" s="37" t="s">
        <v>10</v>
      </c>
      <c r="I17" s="62" t="s">
        <v>11</v>
      </c>
      <c r="J17" s="37" t="s">
        <v>27</v>
      </c>
      <c r="K17" s="62" t="s">
        <v>28</v>
      </c>
      <c r="L17" s="39" t="s">
        <v>30</v>
      </c>
      <c r="M17" s="37" t="s">
        <v>34</v>
      </c>
      <c r="N17" s="37" t="s">
        <v>35</v>
      </c>
      <c r="O17" s="33" t="s">
        <v>6</v>
      </c>
      <c r="P17" s="33" t="s">
        <v>13</v>
      </c>
      <c r="Q17" s="33" t="s">
        <v>14</v>
      </c>
      <c r="R17" s="33" t="s">
        <v>15</v>
      </c>
      <c r="S17" s="63" t="s">
        <v>16</v>
      </c>
      <c r="T17" s="34" t="s">
        <v>22</v>
      </c>
      <c r="U17" s="33" t="s">
        <v>23</v>
      </c>
      <c r="V17" s="63" t="s">
        <v>24</v>
      </c>
      <c r="W17" s="33" t="s">
        <v>25</v>
      </c>
      <c r="X17" s="33" t="s">
        <v>26</v>
      </c>
      <c r="Y17" s="33" t="s">
        <v>31</v>
      </c>
      <c r="Z17" s="63" t="s">
        <v>32</v>
      </c>
      <c r="AA17" s="63" t="s">
        <v>36</v>
      </c>
    </row>
    <row r="18" spans="1:27" x14ac:dyDescent="0.35">
      <c r="A18" s="31" t="s">
        <v>116</v>
      </c>
      <c r="B18" s="75">
        <f>'1_Model_G(0)'!B16</f>
        <v>0</v>
      </c>
      <c r="C18" s="76">
        <f>'1_Model_G(0)'!D16</f>
        <v>0</v>
      </c>
      <c r="D18" s="77">
        <f>'1_Model_G(0)'!F16</f>
        <v>0</v>
      </c>
      <c r="E18" s="78">
        <f>'1_Model_G(0)'!H16</f>
        <v>0</v>
      </c>
      <c r="F18" s="38" t="str">
        <f>'1_Model_G(0)'!J16</f>
        <v xml:space="preserve"> </v>
      </c>
      <c r="G18" s="77">
        <f>'1_Model_G(0)'!L16</f>
        <v>0</v>
      </c>
      <c r="H18" s="78">
        <f>'1_Model_G(0)'!N16</f>
        <v>0</v>
      </c>
      <c r="I18" s="79" t="str">
        <f>'1_Model_G(0)'!P16</f>
        <v xml:space="preserve"> </v>
      </c>
      <c r="J18" s="80">
        <f>'1_Model_G(0)'!R16</f>
        <v>0</v>
      </c>
      <c r="K18" s="79" t="str">
        <f>'1_Model_G(0)'!T16</f>
        <v xml:space="preserve"> </v>
      </c>
      <c r="L18" s="81">
        <f>'1_Model_G(0)'!V16</f>
        <v>0</v>
      </c>
      <c r="M18" s="81">
        <f>'1_Model_G(0)'!X16</f>
        <v>0</v>
      </c>
      <c r="N18" s="80">
        <f>'1_Model_G(0)'!Z16</f>
        <v>0</v>
      </c>
      <c r="O18" s="80">
        <f>'1_Model_G(0)'!AB16</f>
        <v>0</v>
      </c>
      <c r="P18" s="81">
        <f>'1_Model_G(0)'!AD16</f>
        <v>0</v>
      </c>
      <c r="Q18" s="81">
        <f>'1_Model_G(0)'!AF16</f>
        <v>0</v>
      </c>
      <c r="R18" s="80">
        <f>'1_Model_G(0)'!AH16</f>
        <v>0</v>
      </c>
      <c r="S18" s="79" t="str">
        <f>'1_Model_G(0)'!AJ16</f>
        <v xml:space="preserve"> </v>
      </c>
      <c r="T18" s="81">
        <f>'1_Model_G(0)'!AL16</f>
        <v>0</v>
      </c>
      <c r="U18" s="80">
        <f>'1_Model_G(0)'!AN16</f>
        <v>0</v>
      </c>
      <c r="V18" s="79" t="str">
        <f>'1_Model_G(0)'!AP16</f>
        <v xml:space="preserve"> </v>
      </c>
      <c r="W18" s="81">
        <f>'1_Model_G(0)'!AR16</f>
        <v>0</v>
      </c>
      <c r="X18" s="76">
        <f>'1_Model_G(0)'!AT16</f>
        <v>0</v>
      </c>
      <c r="Y18" s="80">
        <f>'1_Model_G(0)'!AV16</f>
        <v>0</v>
      </c>
      <c r="Z18" s="38">
        <f>'1_Model_G(0)'!AX16</f>
        <v>0</v>
      </c>
      <c r="AA18" s="38" t="str">
        <f>'1_Model_G(0)'!AZ16</f>
        <v xml:space="preserve"> </v>
      </c>
    </row>
    <row r="19" spans="1:27" s="35" customFormat="1" ht="13" x14ac:dyDescent="0.25">
      <c r="A19" s="32" t="s">
        <v>117</v>
      </c>
      <c r="B19" s="82">
        <f>'2_Model_G(t)'!B15</f>
        <v>0</v>
      </c>
      <c r="C19" s="83">
        <f>'2_Model_G(t)'!D15</f>
        <v>0</v>
      </c>
      <c r="D19" s="84">
        <f>'2_Model_G(t)'!F15</f>
        <v>0</v>
      </c>
      <c r="E19" s="85">
        <f>'2_Model_G(t)'!H15</f>
        <v>0</v>
      </c>
      <c r="F19" s="86" t="str">
        <f>'2_Model_G(t)'!J15</f>
        <v xml:space="preserve"> </v>
      </c>
      <c r="G19" s="84">
        <f>'2_Model_G(t)'!L15</f>
        <v>0</v>
      </c>
      <c r="H19" s="85">
        <f>'2_Model_G(t)'!N15</f>
        <v>0</v>
      </c>
      <c r="I19" s="86" t="str">
        <f>'2_Model_G(t)'!P15</f>
        <v xml:space="preserve"> </v>
      </c>
      <c r="J19" s="85">
        <f>'2_Model_G(t)'!R15</f>
        <v>0</v>
      </c>
      <c r="K19" s="86" t="str">
        <f>'2_Model_G(t)'!T15</f>
        <v xml:space="preserve"> </v>
      </c>
      <c r="L19" s="84">
        <f>'2_Model_G(t)'!V15</f>
        <v>0</v>
      </c>
      <c r="M19" s="84">
        <f>'2_Model_G(t)'!X15</f>
        <v>0</v>
      </c>
      <c r="N19" s="85">
        <f>'2_Model_G(t)'!Z15</f>
        <v>0</v>
      </c>
      <c r="O19" s="85">
        <f>'2_Model_G(t)'!AB15</f>
        <v>0</v>
      </c>
      <c r="P19" s="84">
        <f>'2_Model_G(t)'!AD15</f>
        <v>0</v>
      </c>
      <c r="Q19" s="84">
        <f>'2_Model_G(t)'!AF15</f>
        <v>0</v>
      </c>
      <c r="R19" s="85">
        <f>'2_Model_G(t)'!AH15</f>
        <v>0</v>
      </c>
      <c r="S19" s="86" t="str">
        <f>'2_Model_G(t)'!AJ15</f>
        <v xml:space="preserve"> </v>
      </c>
      <c r="T19" s="84">
        <f>'2_Model_G(t)'!AL15</f>
        <v>0</v>
      </c>
      <c r="U19" s="85">
        <f>'2_Model_G(t)'!AN15</f>
        <v>0</v>
      </c>
      <c r="V19" s="86" t="str">
        <f>'2_Model_G(t)'!AP15</f>
        <v xml:space="preserve"> </v>
      </c>
      <c r="W19" s="84">
        <f>'2_Model_G(t)'!AR15</f>
        <v>0</v>
      </c>
      <c r="X19" s="83">
        <f>'2_Model_G(t)'!AT15</f>
        <v>0</v>
      </c>
      <c r="Y19" s="85">
        <f>'2_Model_G(t)'!AV15</f>
        <v>0</v>
      </c>
      <c r="Z19" s="86">
        <f>'2_Model_G(t)'!AX15</f>
        <v>0</v>
      </c>
      <c r="AA19" s="86" t="str">
        <f>'2_Model_G(t)'!AZ15</f>
        <v xml:space="preserve"> </v>
      </c>
    </row>
    <row r="21" spans="1:27" ht="17.5" x14ac:dyDescent="0.35">
      <c r="A21" s="119" t="s">
        <v>130</v>
      </c>
      <c r="B21" s="119"/>
      <c r="C21" s="119"/>
      <c r="D21" s="119"/>
      <c r="E21" s="119"/>
      <c r="F21" s="119"/>
      <c r="G21" s="119"/>
    </row>
    <row r="22" spans="1:27" x14ac:dyDescent="0.35">
      <c r="A22" s="64" t="s">
        <v>47</v>
      </c>
      <c r="B22" s="114" t="s">
        <v>19</v>
      </c>
      <c r="C22" s="114"/>
      <c r="D22" s="121" t="s">
        <v>3</v>
      </c>
      <c r="E22" s="121"/>
      <c r="F22" s="123" t="s">
        <v>7</v>
      </c>
      <c r="G22" s="123"/>
      <c r="H22" s="123"/>
      <c r="I22" s="123"/>
      <c r="J22" s="123"/>
      <c r="K22" s="123"/>
      <c r="L22" s="123"/>
    </row>
    <row r="23" spans="1:27" x14ac:dyDescent="0.35">
      <c r="A23" s="65" t="s">
        <v>64</v>
      </c>
      <c r="B23" s="111" t="s">
        <v>12</v>
      </c>
      <c r="C23" s="111"/>
      <c r="D23" s="113" t="s">
        <v>29</v>
      </c>
      <c r="E23" s="208" t="s">
        <v>33</v>
      </c>
      <c r="F23" s="124" t="s">
        <v>12</v>
      </c>
      <c r="G23" s="124"/>
      <c r="H23" s="124"/>
      <c r="I23" s="124"/>
      <c r="J23" s="124"/>
      <c r="K23" s="174" t="s">
        <v>29</v>
      </c>
      <c r="L23" s="174"/>
    </row>
    <row r="24" spans="1:27" x14ac:dyDescent="0.35">
      <c r="A24" s="65" t="s">
        <v>65</v>
      </c>
      <c r="B24" s="112" t="s">
        <v>17</v>
      </c>
      <c r="C24" s="112"/>
      <c r="D24" s="113"/>
      <c r="E24" s="208"/>
      <c r="F24" s="112" t="s">
        <v>21</v>
      </c>
      <c r="G24" s="112"/>
      <c r="H24" s="112"/>
      <c r="I24" s="112"/>
      <c r="J24" s="112"/>
      <c r="K24" s="174"/>
      <c r="L24" s="174"/>
    </row>
    <row r="25" spans="1:27" ht="46" x14ac:dyDescent="0.35">
      <c r="A25" s="66" t="s">
        <v>63</v>
      </c>
      <c r="B25" s="33" t="s">
        <v>18</v>
      </c>
      <c r="C25" s="33" t="s">
        <v>20</v>
      </c>
      <c r="D25" s="33" t="s">
        <v>30</v>
      </c>
      <c r="E25" s="33" t="s">
        <v>34</v>
      </c>
      <c r="F25" s="33" t="s">
        <v>22</v>
      </c>
      <c r="G25" s="33" t="s">
        <v>23</v>
      </c>
      <c r="H25" s="63" t="s">
        <v>24</v>
      </c>
      <c r="I25" s="33" t="s">
        <v>25</v>
      </c>
      <c r="J25" s="33" t="s">
        <v>26</v>
      </c>
      <c r="K25" s="33" t="s">
        <v>31</v>
      </c>
      <c r="L25" s="63" t="s">
        <v>32</v>
      </c>
    </row>
    <row r="26" spans="1:27" x14ac:dyDescent="0.35">
      <c r="A26" s="31" t="s">
        <v>116</v>
      </c>
      <c r="B26" s="87">
        <f>'1_Model_G(0)'!B30</f>
        <v>1.25</v>
      </c>
      <c r="C26" s="87">
        <f>'1_Model_G(0)'!D30</f>
        <v>0.67</v>
      </c>
      <c r="D26" s="81">
        <f>'1_Model_G(0)'!F30</f>
        <v>0</v>
      </c>
      <c r="E26" s="81" t="str">
        <f>'1_Model_G(0)'!H30</f>
        <v>LoD 3.3</v>
      </c>
      <c r="F26" s="81">
        <f>'1_Model_G(0)'!J30</f>
        <v>0</v>
      </c>
      <c r="G26" s="80">
        <f>'1_Model_G(0)'!L30</f>
        <v>0</v>
      </c>
      <c r="H26" s="79" t="str">
        <f>'1_Model_G(0)'!N30</f>
        <v xml:space="preserve"> </v>
      </c>
      <c r="I26" s="81" t="str">
        <f>'1_Model_G(0)'!P30</f>
        <v>YES</v>
      </c>
      <c r="J26" s="76">
        <f>'1_Model_G(0)'!R30</f>
        <v>0</v>
      </c>
      <c r="K26" s="80">
        <f>'1_Model_G(0)'!T30</f>
        <v>0</v>
      </c>
      <c r="L26" s="79">
        <f>'1_Model_G(0)'!V30</f>
        <v>0</v>
      </c>
    </row>
    <row r="27" spans="1:27" x14ac:dyDescent="0.35">
      <c r="A27" s="32" t="s">
        <v>117</v>
      </c>
      <c r="B27" s="83">
        <f>'2_Model_G(t)'!B29</f>
        <v>3.14</v>
      </c>
      <c r="C27" s="83">
        <f>'2_Model_G(t)'!D29</f>
        <v>1.49</v>
      </c>
      <c r="D27" s="88">
        <f>'2_Model_G(t)'!F29</f>
        <v>0</v>
      </c>
      <c r="E27" s="88" t="str">
        <f>'2_Model_G(t)'!H29</f>
        <v>LoD 3.3</v>
      </c>
      <c r="F27" s="88">
        <f>'2_Model_G(t)'!J29</f>
        <v>0</v>
      </c>
      <c r="G27" s="89">
        <f>'2_Model_G(t)'!L29</f>
        <v>0</v>
      </c>
      <c r="H27" s="90" t="str">
        <f>'2_Model_G(t)'!N29</f>
        <v xml:space="preserve"> </v>
      </c>
      <c r="I27" s="88" t="str">
        <f>'2_Model_G(t)'!P29</f>
        <v>YES</v>
      </c>
      <c r="J27" s="91">
        <f>'2_Model_G(t)'!R29</f>
        <v>0</v>
      </c>
      <c r="K27" s="89">
        <f>'2_Model_G(t)'!T29</f>
        <v>0</v>
      </c>
      <c r="L27" s="90">
        <f>'2_Model_G(t)'!V29</f>
        <v>0</v>
      </c>
    </row>
    <row r="28" spans="1:27" x14ac:dyDescent="0.35">
      <c r="A28" s="3"/>
    </row>
    <row r="29" spans="1:27" ht="17.5" x14ac:dyDescent="0.35">
      <c r="A29" s="119" t="s">
        <v>145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</row>
    <row r="30" spans="1:27" x14ac:dyDescent="0.35">
      <c r="A30" s="199" t="s">
        <v>139</v>
      </c>
      <c r="B30" s="199"/>
      <c r="C30" s="199"/>
      <c r="E30" s="202" t="s">
        <v>157</v>
      </c>
      <c r="F30" s="202"/>
      <c r="G30" s="202"/>
      <c r="H30" s="202"/>
      <c r="I30" s="13"/>
      <c r="K30" s="183" t="s">
        <v>158</v>
      </c>
      <c r="L30" s="183"/>
      <c r="M30" s="183"/>
      <c r="N30" s="183"/>
      <c r="P30" s="183" t="s">
        <v>159</v>
      </c>
      <c r="Q30" s="183"/>
      <c r="R30" s="183"/>
      <c r="S30" s="183"/>
      <c r="T30" s="183"/>
      <c r="U30" s="183"/>
    </row>
    <row r="31" spans="1:27" ht="16" x14ac:dyDescent="0.35">
      <c r="A31" s="200" t="s">
        <v>140</v>
      </c>
      <c r="B31" s="200"/>
      <c r="C31" s="92">
        <v>3.9E-2</v>
      </c>
      <c r="E31" s="42" t="s">
        <v>143</v>
      </c>
      <c r="F31" s="204" t="str">
        <f>IF(OR(B18=0, C18=0, B19=0, C19=0), "", ABS((1 - (C19/C18)) - (1 - (B19/B18))))</f>
        <v/>
      </c>
      <c r="G31" s="204"/>
      <c r="H31" s="204"/>
      <c r="I31" s="13"/>
      <c r="K31" s="42" t="s">
        <v>143</v>
      </c>
      <c r="L31" s="184">
        <f>IF(OR(B26=0, C26=0, B27=0, C27=0), "", ABS((1 - (C27/C26)) - (1 - (B27/B26))))</f>
        <v>0.28811940298507466</v>
      </c>
      <c r="M31" s="185"/>
      <c r="N31" s="186"/>
      <c r="P31" s="195" t="s">
        <v>69</v>
      </c>
      <c r="Q31" s="196"/>
      <c r="R31" s="190" t="str">
        <f>IF(OR(C11="", C10=""), "", IF(C11=C10, "Consistent LoD for both models", "Inconsistent LoD"))</f>
        <v>Consistent LoD for both models</v>
      </c>
      <c r="S31" s="191"/>
      <c r="T31" s="191"/>
      <c r="U31" s="192"/>
      <c r="V31" s="95" t="str">
        <f>IF(Calc!B34=0,_xlfn.UNICHAR(9734),_xlfn.UNICHAR(9733))</f>
        <v>★</v>
      </c>
    </row>
    <row r="32" spans="1:27" ht="16" x14ac:dyDescent="0.35">
      <c r="A32" s="200" t="s">
        <v>141</v>
      </c>
      <c r="B32" s="200"/>
      <c r="C32" s="92">
        <v>0.14599999999999999</v>
      </c>
      <c r="E32" s="42" t="s">
        <v>144</v>
      </c>
      <c r="F32" s="205"/>
      <c r="G32" s="205"/>
      <c r="H32" s="205"/>
      <c r="I32" s="13"/>
      <c r="K32" s="42" t="s">
        <v>144</v>
      </c>
      <c r="L32" s="187">
        <v>7.4999999999999997E-2</v>
      </c>
      <c r="M32" s="188"/>
      <c r="N32" s="189"/>
      <c r="P32" s="195" t="s">
        <v>138</v>
      </c>
      <c r="Q32" s="196"/>
      <c r="R32" s="190" t="str">
        <f>IF(OR('2_Model_G(t)'!I3="", '1_Model_G(0)'!I3=""), "", IF(E11&lt;E10, "Decline in model G(t) resolution", "Increase model G(t) resolution"))</f>
        <v>Decline in model G(t) resolution</v>
      </c>
      <c r="S32" s="191"/>
      <c r="T32" s="191"/>
      <c r="U32" s="192"/>
      <c r="V32" s="95" t="str">
        <f>IF(Calc!B35=0,_xlfn.UNICHAR(9734),_xlfn.UNICHAR(9733))</f>
        <v>☆</v>
      </c>
    </row>
    <row r="33" spans="1:22" ht="16" x14ac:dyDescent="0.35">
      <c r="A33" s="201" t="s">
        <v>142</v>
      </c>
      <c r="B33" s="201"/>
      <c r="C33" s="93">
        <f>IF(OR(C31=0,C32=0),"",C31+2*C32)</f>
        <v>0.33099999999999996</v>
      </c>
      <c r="E33" s="42" t="s">
        <v>174</v>
      </c>
      <c r="F33" s="203" t="str">
        <f>IF(OR(F31=0, F32=0), "", IF(F31&lt;F32, "Consistent accuracy in both models", "Decline in model G(t) accuracy"))</f>
        <v/>
      </c>
      <c r="G33" s="203"/>
      <c r="H33" s="203"/>
      <c r="I33" s="94" t="str">
        <f>IF(Calc!B32=0,_xlfn.UNICHAR(9734),_xlfn.UNICHAR(9733))</f>
        <v>☆</v>
      </c>
      <c r="K33" s="42" t="s">
        <v>174</v>
      </c>
      <c r="L33" s="190" t="str">
        <f>IF(OR(L31=0, L32=0), "", IF(L31&lt;L32, "Consistent accuracy in both models", "Decline in model G(t) accuracy"))</f>
        <v>Decline in model G(t) accuracy</v>
      </c>
      <c r="M33" s="191"/>
      <c r="N33" s="192"/>
      <c r="O33" s="95" t="str">
        <f>IF(Calc!B33=0,_xlfn.UNICHAR(9734),_xlfn.UNICHAR(9733))</f>
        <v>☆</v>
      </c>
    </row>
    <row r="35" spans="1:22" ht="27" customHeight="1" x14ac:dyDescent="0.35">
      <c r="A35" s="119" t="s">
        <v>146</v>
      </c>
      <c r="B35" s="119"/>
      <c r="C35" s="119"/>
      <c r="O35" s="13"/>
      <c r="P35" s="197" t="s">
        <v>177</v>
      </c>
      <c r="Q35" s="197"/>
      <c r="R35" s="197"/>
      <c r="S35" s="197"/>
      <c r="T35" s="197"/>
      <c r="U35" s="197"/>
      <c r="V35" s="197"/>
    </row>
    <row r="36" spans="1:22" ht="16.5" customHeight="1" x14ac:dyDescent="0.4">
      <c r="A36" s="194" t="s">
        <v>147</v>
      </c>
      <c r="B36" s="96" t="str">
        <f>I33</f>
        <v>☆</v>
      </c>
      <c r="C36" s="96" t="str">
        <f>V31</f>
        <v>★</v>
      </c>
      <c r="D36" s="96" t="str">
        <f>V32</f>
        <v>☆</v>
      </c>
      <c r="E36" s="193" t="s">
        <v>150</v>
      </c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8">
        <f>Calc!K42</f>
        <v>0</v>
      </c>
      <c r="Q36" s="198"/>
      <c r="R36" s="198"/>
      <c r="S36" s="198"/>
      <c r="T36" s="198"/>
      <c r="U36" s="198"/>
      <c r="V36" s="198"/>
    </row>
    <row r="37" spans="1:22" ht="18" x14ac:dyDescent="0.4">
      <c r="A37" s="194"/>
      <c r="B37" s="96" t="str">
        <f>O33</f>
        <v>☆</v>
      </c>
      <c r="C37" s="96" t="str">
        <f>V31</f>
        <v>★</v>
      </c>
      <c r="D37" s="96" t="str">
        <f>V32</f>
        <v>☆</v>
      </c>
      <c r="E37" s="193" t="s">
        <v>151</v>
      </c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8">
        <f>Calc!K48</f>
        <v>0</v>
      </c>
      <c r="Q37" s="198"/>
      <c r="R37" s="198"/>
      <c r="S37" s="198"/>
      <c r="T37" s="198"/>
      <c r="U37" s="198"/>
      <c r="V37" s="198"/>
    </row>
    <row r="39" spans="1:22" x14ac:dyDescent="0.35">
      <c r="A39" s="46" t="s">
        <v>152</v>
      </c>
    </row>
    <row r="40" spans="1:22" ht="15.5" x14ac:dyDescent="0.35">
      <c r="A40" s="95" t="str">
        <f>_xlfn.UNICHAR(9734) &amp; _xlfn.UNICHAR(9734) &amp; _xlfn.UNICHAR(9734)</f>
        <v>☆☆☆</v>
      </c>
      <c r="B40" s="182" t="s">
        <v>153</v>
      </c>
      <c r="C40" s="182"/>
      <c r="D40" s="182"/>
      <c r="E40" s="182"/>
      <c r="F40" s="182"/>
      <c r="G40" s="182"/>
      <c r="H40" s="182"/>
      <c r="I40" s="182"/>
      <c r="J40" s="182"/>
      <c r="K40" s="182"/>
      <c r="L40" s="182"/>
    </row>
    <row r="41" spans="1:22" ht="15.5" x14ac:dyDescent="0.35">
      <c r="A41" s="95" t="str">
        <f>_xlfn.UNICHAR(9733) &amp; _xlfn.UNICHAR(9734) &amp; _xlfn.UNICHAR(9734)</f>
        <v>★☆☆</v>
      </c>
      <c r="B41" s="182" t="s">
        <v>154</v>
      </c>
      <c r="C41" s="182"/>
      <c r="D41" s="182"/>
      <c r="E41" s="182"/>
      <c r="F41" s="182"/>
      <c r="G41" s="182"/>
      <c r="H41" s="182"/>
      <c r="I41" s="182"/>
      <c r="J41" s="182"/>
      <c r="K41" s="182"/>
      <c r="L41" s="182"/>
    </row>
    <row r="42" spans="1:22" ht="15.5" x14ac:dyDescent="0.35">
      <c r="A42" s="95" t="str">
        <f>_xlfn.UNICHAR(9733) &amp; _xlfn.UNICHAR(9733) &amp; _xlfn.UNICHAR(9734)</f>
        <v>★★☆</v>
      </c>
      <c r="B42" s="182" t="s">
        <v>155</v>
      </c>
      <c r="C42" s="182"/>
      <c r="D42" s="182"/>
      <c r="E42" s="182"/>
      <c r="F42" s="182"/>
      <c r="G42" s="182"/>
      <c r="H42" s="182"/>
      <c r="I42" s="182"/>
      <c r="J42" s="182"/>
      <c r="K42" s="182"/>
      <c r="L42" s="182"/>
    </row>
    <row r="43" spans="1:22" ht="15.5" x14ac:dyDescent="0.35">
      <c r="A43" s="95" t="str">
        <f>_xlfn.UNICHAR(9733) &amp; _xlfn.UNICHAR(9733) &amp; _xlfn.UNICHAR(9733)</f>
        <v>★★★</v>
      </c>
      <c r="B43" s="182" t="s">
        <v>156</v>
      </c>
      <c r="C43" s="182"/>
      <c r="D43" s="182"/>
      <c r="E43" s="182"/>
      <c r="F43" s="182"/>
      <c r="G43" s="182"/>
      <c r="H43" s="182"/>
      <c r="I43" s="182"/>
      <c r="J43" s="182"/>
      <c r="K43" s="182"/>
      <c r="L43" s="182"/>
    </row>
  </sheetData>
  <sheetProtection sheet="1" objects="1" scenarios="1"/>
  <mergeCells count="76">
    <mergeCell ref="O14:AA14"/>
    <mergeCell ref="O15:O16"/>
    <mergeCell ref="P15:X15"/>
    <mergeCell ref="T16:X16"/>
    <mergeCell ref="P16:S16"/>
    <mergeCell ref="Y15:Z16"/>
    <mergeCell ref="AA15:AA16"/>
    <mergeCell ref="A1:H1"/>
    <mergeCell ref="A5:C5"/>
    <mergeCell ref="B22:C22"/>
    <mergeCell ref="D22:E22"/>
    <mergeCell ref="F22:L22"/>
    <mergeCell ref="B14:C14"/>
    <mergeCell ref="B15:C15"/>
    <mergeCell ref="B16:C16"/>
    <mergeCell ref="D14:N14"/>
    <mergeCell ref="D15:I15"/>
    <mergeCell ref="D16:F16"/>
    <mergeCell ref="G16:I16"/>
    <mergeCell ref="J15:K16"/>
    <mergeCell ref="C10:D10"/>
    <mergeCell ref="E10:F10"/>
    <mergeCell ref="G10:H10"/>
    <mergeCell ref="E11:F11"/>
    <mergeCell ref="G9:H9"/>
    <mergeCell ref="G11:H11"/>
    <mergeCell ref="J2:T3"/>
    <mergeCell ref="B6:C6"/>
    <mergeCell ref="B2:E2"/>
    <mergeCell ref="F2:H2"/>
    <mergeCell ref="B3:E3"/>
    <mergeCell ref="F3:H3"/>
    <mergeCell ref="A29:M29"/>
    <mergeCell ref="A9:B9"/>
    <mergeCell ref="C9:D9"/>
    <mergeCell ref="C11:D11"/>
    <mergeCell ref="A13:G13"/>
    <mergeCell ref="A21:G21"/>
    <mergeCell ref="B23:C23"/>
    <mergeCell ref="D23:D24"/>
    <mergeCell ref="E23:E24"/>
    <mergeCell ref="F23:J23"/>
    <mergeCell ref="K23:L24"/>
    <mergeCell ref="B24:C24"/>
    <mergeCell ref="F24:J24"/>
    <mergeCell ref="L15:L16"/>
    <mergeCell ref="M15:N16"/>
    <mergeCell ref="E9:F9"/>
    <mergeCell ref="P30:U30"/>
    <mergeCell ref="A30:C30"/>
    <mergeCell ref="A31:B31"/>
    <mergeCell ref="A32:B32"/>
    <mergeCell ref="A33:B33"/>
    <mergeCell ref="E30:H30"/>
    <mergeCell ref="R31:U31"/>
    <mergeCell ref="P32:Q32"/>
    <mergeCell ref="R32:U32"/>
    <mergeCell ref="F33:H33"/>
    <mergeCell ref="F31:H31"/>
    <mergeCell ref="F32:H32"/>
    <mergeCell ref="A36:A37"/>
    <mergeCell ref="B41:L41"/>
    <mergeCell ref="B40:L40"/>
    <mergeCell ref="A35:C35"/>
    <mergeCell ref="P31:Q31"/>
    <mergeCell ref="P35:V35"/>
    <mergeCell ref="P36:V36"/>
    <mergeCell ref="P37:V37"/>
    <mergeCell ref="B42:L42"/>
    <mergeCell ref="B43:L43"/>
    <mergeCell ref="K30:N30"/>
    <mergeCell ref="L31:N31"/>
    <mergeCell ref="L32:N32"/>
    <mergeCell ref="L33:N33"/>
    <mergeCell ref="E36:O36"/>
    <mergeCell ref="E37:O37"/>
  </mergeCells>
  <conditionalFormatting sqref="A21:L27">
    <cfRule type="expression" dxfId="186" priority="121">
      <formula>$B$6="Feature-based"</formula>
    </cfRule>
  </conditionalFormatting>
  <conditionalFormatting sqref="A13:AA19">
    <cfRule type="expression" dxfId="185" priority="15">
      <formula>$B$6="Scale-based"</formula>
    </cfRule>
  </conditionalFormatting>
  <conditionalFormatting sqref="B18">
    <cfRule type="expression" dxfId="183" priority="120">
      <formula>$B$18=0</formula>
    </cfRule>
    <cfRule type="expression" dxfId="182" priority="171">
      <formula>$B$18&lt;&gt;0</formula>
    </cfRule>
  </conditionalFormatting>
  <conditionalFormatting sqref="B19">
    <cfRule type="expression" dxfId="181" priority="106">
      <formula>$B$19=0</formula>
    </cfRule>
    <cfRule type="expression" dxfId="180" priority="119">
      <formula>$B$19&lt;&gt;0</formula>
    </cfRule>
  </conditionalFormatting>
  <conditionalFormatting sqref="B26">
    <cfRule type="expression" dxfId="179" priority="172">
      <formula>$B$26&lt;&gt;0</formula>
    </cfRule>
    <cfRule type="expression" dxfId="178" priority="166">
      <formula>$B$26=0</formula>
    </cfRule>
  </conditionalFormatting>
  <conditionalFormatting sqref="B27">
    <cfRule type="expression" dxfId="177" priority="162">
      <formula>$B$27=0</formula>
    </cfRule>
    <cfRule type="expression" dxfId="176" priority="165">
      <formula>$B$27&lt;&gt;0</formula>
    </cfRule>
  </conditionalFormatting>
  <conditionalFormatting sqref="B37:O37">
    <cfRule type="expression" dxfId="175" priority="7">
      <formula>$B$6="Feature-based"</formula>
    </cfRule>
  </conditionalFormatting>
  <conditionalFormatting sqref="C18">
    <cfRule type="expression" dxfId="173" priority="117">
      <formula>$C$18=0</formula>
    </cfRule>
    <cfRule type="expression" dxfId="172" priority="118">
      <formula>$C$18&lt;&gt;0</formula>
    </cfRule>
  </conditionalFormatting>
  <conditionalFormatting sqref="C19">
    <cfRule type="expression" dxfId="171" priority="104">
      <formula>$C$19=0</formula>
    </cfRule>
    <cfRule type="expression" dxfId="170" priority="105">
      <formula>$C$19&lt;&gt;0</formula>
    </cfRule>
  </conditionalFormatting>
  <conditionalFormatting sqref="C26">
    <cfRule type="expression" dxfId="169" priority="164">
      <formula>$C$26&lt;&gt;0</formula>
    </cfRule>
    <cfRule type="expression" dxfId="168" priority="163">
      <formula>$C$26=0</formula>
    </cfRule>
  </conditionalFormatting>
  <conditionalFormatting sqref="C27">
    <cfRule type="expression" dxfId="167" priority="161">
      <formula>$C$27&lt;&gt;0</formula>
    </cfRule>
    <cfRule type="expression" dxfId="166" priority="160">
      <formula>$C$27=0</formula>
    </cfRule>
  </conditionalFormatting>
  <conditionalFormatting sqref="D18">
    <cfRule type="expression" dxfId="164" priority="115">
      <formula>$D$18=0</formula>
    </cfRule>
    <cfRule type="expression" dxfId="163" priority="116">
      <formula>$D$18&lt;&gt;0</formula>
    </cfRule>
  </conditionalFormatting>
  <conditionalFormatting sqref="D19">
    <cfRule type="expression" dxfId="162" priority="103">
      <formula>$D$19&lt;&gt;0</formula>
    </cfRule>
    <cfRule type="expression" dxfId="161" priority="102">
      <formula>$D$19=0</formula>
    </cfRule>
  </conditionalFormatting>
  <conditionalFormatting sqref="D26">
    <cfRule type="expression" dxfId="160" priority="159">
      <formula>$D$26&lt;&gt;0</formula>
    </cfRule>
    <cfRule type="expression" dxfId="159" priority="158">
      <formula>$D$26=0</formula>
    </cfRule>
  </conditionalFormatting>
  <conditionalFormatting sqref="D27">
    <cfRule type="expression" dxfId="158" priority="156">
      <formula>$D$27=0</formula>
    </cfRule>
    <cfRule type="expression" dxfId="157" priority="157">
      <formula>$D$27&lt;&gt;0</formula>
    </cfRule>
  </conditionalFormatting>
  <conditionalFormatting sqref="E18">
    <cfRule type="expression" dxfId="155" priority="113">
      <formula>$E$18=0</formula>
    </cfRule>
    <cfRule type="expression" dxfId="154" priority="114">
      <formula>$E$18&lt;&gt;0</formula>
    </cfRule>
  </conditionalFormatting>
  <conditionalFormatting sqref="E19">
    <cfRule type="expression" dxfId="153" priority="101">
      <formula>$E$19&lt;&gt;0</formula>
    </cfRule>
    <cfRule type="expression" dxfId="152" priority="100">
      <formula>$E$19=0</formula>
    </cfRule>
  </conditionalFormatting>
  <conditionalFormatting sqref="E26">
    <cfRule type="expression" dxfId="151" priority="154">
      <formula>$E$26=0</formula>
    </cfRule>
    <cfRule type="expression" dxfId="150" priority="155">
      <formula>$E$26&lt;&gt;0</formula>
    </cfRule>
  </conditionalFormatting>
  <conditionalFormatting sqref="E27">
    <cfRule type="expression" dxfId="149" priority="153">
      <formula>$E$27&lt;&gt;0</formula>
    </cfRule>
    <cfRule type="expression" dxfId="148" priority="152">
      <formula>$E$27=0</formula>
    </cfRule>
  </conditionalFormatting>
  <conditionalFormatting sqref="E30:H33 I33 B36:E36">
    <cfRule type="expression" dxfId="146" priority="12">
      <formula>$B$6="Scale-based"</formula>
    </cfRule>
  </conditionalFormatting>
  <conditionalFormatting sqref="F18">
    <cfRule type="expression" dxfId="144" priority="112">
      <formula>$F$18&lt;&gt;" "</formula>
    </cfRule>
    <cfRule type="expression" dxfId="143" priority="111">
      <formula>$F$18=" "</formula>
    </cfRule>
  </conditionalFormatting>
  <conditionalFormatting sqref="F19">
    <cfRule type="expression" dxfId="142" priority="99">
      <formula>$F$19&lt;&gt;" "</formula>
    </cfRule>
    <cfRule type="expression" dxfId="141" priority="98">
      <formula>$F$19=" "</formula>
    </cfRule>
  </conditionalFormatting>
  <conditionalFormatting sqref="F26">
    <cfRule type="expression" dxfId="140" priority="151">
      <formula>$F$26&lt;&gt;0</formula>
    </cfRule>
    <cfRule type="expression" dxfId="139" priority="150">
      <formula>$F$26=0</formula>
    </cfRule>
  </conditionalFormatting>
  <conditionalFormatting sqref="F27">
    <cfRule type="expression" dxfId="138" priority="149">
      <formula>$F$27&lt;&gt;0</formula>
    </cfRule>
    <cfRule type="expression" dxfId="137" priority="148">
      <formula>$F$27=0</formula>
    </cfRule>
  </conditionalFormatting>
  <conditionalFormatting sqref="G18">
    <cfRule type="expression" dxfId="135" priority="110">
      <formula>$G$18&lt;&gt;0</formula>
    </cfRule>
    <cfRule type="expression" dxfId="134" priority="109">
      <formula>$G$18=0</formula>
    </cfRule>
  </conditionalFormatting>
  <conditionalFormatting sqref="G19">
    <cfRule type="expression" dxfId="133" priority="96">
      <formula>$G$19=0</formula>
    </cfRule>
    <cfRule type="expression" dxfId="132" priority="97">
      <formula>$G$19&lt;&gt;0</formula>
    </cfRule>
  </conditionalFormatting>
  <conditionalFormatting sqref="G26">
    <cfRule type="expression" dxfId="131" priority="147">
      <formula>$G$26&lt;&gt;0</formula>
    </cfRule>
    <cfRule type="expression" dxfId="130" priority="146">
      <formula>$G$26=0</formula>
    </cfRule>
  </conditionalFormatting>
  <conditionalFormatting sqref="G27">
    <cfRule type="expression" dxfId="129" priority="144">
      <formula>$G$27=0</formula>
    </cfRule>
    <cfRule type="expression" dxfId="128" priority="145">
      <formula>$G$27&lt;&gt;0</formula>
    </cfRule>
  </conditionalFormatting>
  <conditionalFormatting sqref="H18">
    <cfRule type="expression" dxfId="125" priority="95">
      <formula>$H$18=0</formula>
    </cfRule>
    <cfRule type="expression" dxfId="124" priority="108">
      <formula>$H$18&lt;&gt;0</formula>
    </cfRule>
  </conditionalFormatting>
  <conditionalFormatting sqref="H19">
    <cfRule type="expression" dxfId="123" priority="94">
      <formula>$H$19&lt;&gt;0</formula>
    </cfRule>
    <cfRule type="expression" dxfId="122" priority="93">
      <formula>$H$19=0</formula>
    </cfRule>
  </conditionalFormatting>
  <conditionalFormatting sqref="H26">
    <cfRule type="expression" dxfId="121" priority="143">
      <formula>$H$26&lt;&gt;" "</formula>
    </cfRule>
    <cfRule type="expression" dxfId="120" priority="136">
      <formula>$H$26=" "</formula>
    </cfRule>
  </conditionalFormatting>
  <conditionalFormatting sqref="H27">
    <cfRule type="expression" dxfId="119" priority="135">
      <formula>$H$27&lt;&gt;" "</formula>
    </cfRule>
    <cfRule type="expression" dxfId="118" priority="134">
      <formula>$H$27=" "</formula>
    </cfRule>
  </conditionalFormatting>
  <conditionalFormatting sqref="I18">
    <cfRule type="expression" dxfId="117" priority="91">
      <formula>$I$18=" "</formula>
    </cfRule>
    <cfRule type="expression" dxfId="115" priority="92">
      <formula>$I$18&lt;&gt;" "</formula>
    </cfRule>
  </conditionalFormatting>
  <conditionalFormatting sqref="I19">
    <cfRule type="expression" dxfId="114" priority="89">
      <formula>$I$19=" "</formula>
    </cfRule>
    <cfRule type="expression" dxfId="113" priority="90">
      <formula>$I$19&lt;&gt;" "</formula>
    </cfRule>
  </conditionalFormatting>
  <conditionalFormatting sqref="I26">
    <cfRule type="expression" dxfId="112" priority="139">
      <formula>$I$26=0</formula>
    </cfRule>
    <cfRule type="expression" dxfId="111" priority="140">
      <formula>$I$26&lt;&gt;0</formula>
    </cfRule>
  </conditionalFormatting>
  <conditionalFormatting sqref="I27">
    <cfRule type="expression" dxfId="110" priority="137">
      <formula>$I$27=0</formula>
    </cfRule>
    <cfRule type="expression" dxfId="109" priority="138">
      <formula>$I$27&lt;&gt;0</formula>
    </cfRule>
  </conditionalFormatting>
  <conditionalFormatting sqref="J18">
    <cfRule type="expression" dxfId="108" priority="75">
      <formula>$J$18=0</formula>
    </cfRule>
    <cfRule type="expression" dxfId="106" priority="76">
      <formula>$J$18&lt;&gt;0</formula>
    </cfRule>
  </conditionalFormatting>
  <conditionalFormatting sqref="J19">
    <cfRule type="expression" dxfId="105" priority="73">
      <formula>$J$19=0</formula>
    </cfRule>
    <cfRule type="expression" dxfId="104" priority="74">
      <formula>$J$19&lt;&gt;0</formula>
    </cfRule>
  </conditionalFormatting>
  <conditionalFormatting sqref="J26">
    <cfRule type="expression" dxfId="103" priority="133">
      <formula>$J$26&lt;&gt;0</formula>
    </cfRule>
    <cfRule type="expression" dxfId="102" priority="124">
      <formula>$J$26=0</formula>
    </cfRule>
  </conditionalFormatting>
  <conditionalFormatting sqref="J27">
    <cfRule type="expression" dxfId="101" priority="122">
      <formula>$J$27=0</formula>
    </cfRule>
    <cfRule type="expression" dxfId="100" priority="123">
      <formula>$J$27&lt;&gt;0</formula>
    </cfRule>
  </conditionalFormatting>
  <conditionalFormatting sqref="K18">
    <cfRule type="expression" dxfId="99" priority="19">
      <formula>$K$18&lt;&gt;" "</formula>
    </cfRule>
    <cfRule type="expression" dxfId="98" priority="18">
      <formula>$K$18=" "</formula>
    </cfRule>
  </conditionalFormatting>
  <conditionalFormatting sqref="K19">
    <cfRule type="expression" dxfId="96" priority="16">
      <formula>$K$19=" "</formula>
    </cfRule>
    <cfRule type="expression" dxfId="95" priority="17">
      <formula>$K$19&lt;&gt;" "</formula>
    </cfRule>
  </conditionalFormatting>
  <conditionalFormatting sqref="K26">
    <cfRule type="expression" dxfId="94" priority="131">
      <formula>$K$26=0</formula>
    </cfRule>
    <cfRule type="expression" dxfId="93" priority="132">
      <formula>$K$26&lt;&gt;0</formula>
    </cfRule>
  </conditionalFormatting>
  <conditionalFormatting sqref="K27">
    <cfRule type="expression" dxfId="92" priority="130">
      <formula>$K$27&lt;&gt;0</formula>
    </cfRule>
    <cfRule type="expression" dxfId="91" priority="129">
      <formula>$K$27=0</formula>
    </cfRule>
  </conditionalFormatting>
  <conditionalFormatting sqref="K30:N33 O33">
    <cfRule type="expression" dxfId="90" priority="11">
      <formula>$B$6="Feature-based"</formula>
    </cfRule>
  </conditionalFormatting>
  <conditionalFormatting sqref="L18">
    <cfRule type="expression" dxfId="89" priority="72">
      <formula>$L$18&lt;&gt;0</formula>
    </cfRule>
    <cfRule type="expression" dxfId="88" priority="71">
      <formula>$L$18=0</formula>
    </cfRule>
  </conditionalFormatting>
  <conditionalFormatting sqref="L19">
    <cfRule type="expression" dxfId="86" priority="70">
      <formula>$L$19&lt;&gt;0</formula>
    </cfRule>
    <cfRule type="expression" dxfId="85" priority="69">
      <formula>$L$19=0</formula>
    </cfRule>
  </conditionalFormatting>
  <conditionalFormatting sqref="L26">
    <cfRule type="expression" dxfId="84" priority="127">
      <formula>$L$26=0</formula>
    </cfRule>
    <cfRule type="expression" dxfId="83" priority="128">
      <formula>$L$26&lt;&gt;0</formula>
    </cfRule>
  </conditionalFormatting>
  <conditionalFormatting sqref="L27">
    <cfRule type="expression" dxfId="82" priority="125">
      <formula>$L$27=0</formula>
    </cfRule>
    <cfRule type="expression" dxfId="81" priority="126">
      <formula>$L$27&lt;&gt;0</formula>
    </cfRule>
  </conditionalFormatting>
  <conditionalFormatting sqref="M18">
    <cfRule type="expression" dxfId="80" priority="68">
      <formula>$M$18&lt;&gt;0</formula>
    </cfRule>
    <cfRule type="expression" dxfId="78" priority="67">
      <formula>$M$18=0</formula>
    </cfRule>
  </conditionalFormatting>
  <conditionalFormatting sqref="M19">
    <cfRule type="expression" dxfId="77" priority="66">
      <formula>$M$19&lt;&gt;0</formula>
    </cfRule>
    <cfRule type="expression" dxfId="76" priority="65">
      <formula>$M$19=0</formula>
    </cfRule>
  </conditionalFormatting>
  <conditionalFormatting sqref="N18">
    <cfRule type="expression" dxfId="75" priority="64">
      <formula>$N$18&lt;&gt;0</formula>
    </cfRule>
    <cfRule type="expression" dxfId="74" priority="63">
      <formula>$N$18=0</formula>
    </cfRule>
  </conditionalFormatting>
  <conditionalFormatting sqref="N19">
    <cfRule type="expression" dxfId="72" priority="62">
      <formula>$N$19&lt;&gt;0</formula>
    </cfRule>
    <cfRule type="expression" dxfId="71" priority="61">
      <formula>$N$19=0</formula>
    </cfRule>
  </conditionalFormatting>
  <conditionalFormatting sqref="O18">
    <cfRule type="expression" dxfId="70" priority="51">
      <formula>$O$18=0</formula>
    </cfRule>
    <cfRule type="expression" dxfId="68" priority="52">
      <formula>$O$18&lt;&gt;0</formula>
    </cfRule>
  </conditionalFormatting>
  <conditionalFormatting sqref="O19">
    <cfRule type="expression" dxfId="67" priority="50">
      <formula>$O$19&lt;&gt;0</formula>
    </cfRule>
    <cfRule type="expression" dxfId="66" priority="49">
      <formula>$O$19=0</formula>
    </cfRule>
  </conditionalFormatting>
  <conditionalFormatting sqref="P18">
    <cfRule type="expression" dxfId="65" priority="47">
      <formula>$P$18=0</formula>
    </cfRule>
    <cfRule type="expression" dxfId="64" priority="48">
      <formula>$P$18&lt;&gt;0</formula>
    </cfRule>
  </conditionalFormatting>
  <conditionalFormatting sqref="P19">
    <cfRule type="expression" dxfId="62" priority="45">
      <formula>$P$19=0</formula>
    </cfRule>
    <cfRule type="expression" dxfId="61" priority="46">
      <formula>$P$19&lt;&gt;0</formula>
    </cfRule>
  </conditionalFormatting>
  <conditionalFormatting sqref="P36:V36">
    <cfRule type="expression" dxfId="60" priority="2">
      <formula>$B$6="Scale-based"</formula>
    </cfRule>
    <cfRule type="expression" dxfId="58" priority="5">
      <formula>$B$6="Scale-based"</formula>
    </cfRule>
  </conditionalFormatting>
  <conditionalFormatting sqref="P37:V37">
    <cfRule type="expression" dxfId="56" priority="6">
      <formula>$B$6="Feature-based"</formula>
    </cfRule>
    <cfRule type="expression" dxfId="55" priority="1">
      <formula>$B$6="Feature-based"</formula>
    </cfRule>
  </conditionalFormatting>
  <conditionalFormatting sqref="Q18">
    <cfRule type="expression" dxfId="54" priority="43">
      <formula>$Q$18=0</formula>
    </cfRule>
    <cfRule type="expression" dxfId="52" priority="44">
      <formula>$Q$18&lt;&gt;0</formula>
    </cfRule>
  </conditionalFormatting>
  <conditionalFormatting sqref="Q19">
    <cfRule type="expression" dxfId="51" priority="42">
      <formula>$Q$19&lt;&gt;0</formula>
    </cfRule>
    <cfRule type="expression" dxfId="50" priority="41">
      <formula>$Q$19=0</formula>
    </cfRule>
  </conditionalFormatting>
  <conditionalFormatting sqref="R18">
    <cfRule type="expression" dxfId="49" priority="40">
      <formula>$R$18&lt;&gt;0</formula>
    </cfRule>
    <cfRule type="expression" dxfId="48" priority="39">
      <formula>$R$18=0</formula>
    </cfRule>
  </conditionalFormatting>
  <conditionalFormatting sqref="R19">
    <cfRule type="expression" dxfId="46" priority="38">
      <formula>$R$19&lt;&gt;0</formula>
    </cfRule>
    <cfRule type="expression" dxfId="45" priority="37">
      <formula>$R$19=0</formula>
    </cfRule>
  </conditionalFormatting>
  <conditionalFormatting sqref="S18">
    <cfRule type="expression" dxfId="43" priority="88">
      <formula>$S$18&lt;&gt;" "</formula>
    </cfRule>
    <cfRule type="expression" dxfId="42" priority="87">
      <formula>$S$18=" "</formula>
    </cfRule>
  </conditionalFormatting>
  <conditionalFormatting sqref="S19">
    <cfRule type="expression" dxfId="41" priority="86">
      <formula>$S$19&lt;&gt;" "</formula>
    </cfRule>
    <cfRule type="expression" dxfId="40" priority="85">
      <formula>$S$19=" "</formula>
    </cfRule>
  </conditionalFormatting>
  <conditionalFormatting sqref="T18">
    <cfRule type="expression" dxfId="39" priority="60">
      <formula>$T$18&lt;&gt;0</formula>
    </cfRule>
    <cfRule type="expression" dxfId="38" priority="59">
      <formula>$T$18=0</formula>
    </cfRule>
  </conditionalFormatting>
  <conditionalFormatting sqref="T19">
    <cfRule type="expression" dxfId="36" priority="57">
      <formula>$T$19=0</formula>
    </cfRule>
    <cfRule type="expression" dxfId="35" priority="58">
      <formula>$T$19&lt;&gt;0</formula>
    </cfRule>
  </conditionalFormatting>
  <conditionalFormatting sqref="U18">
    <cfRule type="expression" dxfId="34" priority="56">
      <formula>$U$18&lt;&gt;0</formula>
    </cfRule>
    <cfRule type="expression" dxfId="33" priority="55">
      <formula>$U$18=0</formula>
    </cfRule>
  </conditionalFormatting>
  <conditionalFormatting sqref="U19">
    <cfRule type="expression" dxfId="31" priority="54">
      <formula>$U$19&lt;&gt;0</formula>
    </cfRule>
    <cfRule type="expression" dxfId="30" priority="53">
      <formula>$U$19=0</formula>
    </cfRule>
  </conditionalFormatting>
  <conditionalFormatting sqref="V18">
    <cfRule type="expression" dxfId="28" priority="83">
      <formula>$V$18=" "</formula>
    </cfRule>
    <cfRule type="expression" dxfId="27" priority="84">
      <formula>$V$18&lt;&gt;" "</formula>
    </cfRule>
  </conditionalFormatting>
  <conditionalFormatting sqref="V19">
    <cfRule type="expression" dxfId="26" priority="81">
      <formula>$V$19=" "</formula>
    </cfRule>
    <cfRule type="expression" dxfId="25" priority="82">
      <formula>$V$19&lt;&gt;" "</formula>
    </cfRule>
  </conditionalFormatting>
  <conditionalFormatting sqref="W18">
    <cfRule type="expression" dxfId="24" priority="35">
      <formula>$W$18=0</formula>
    </cfRule>
    <cfRule type="expression" dxfId="23" priority="36">
      <formula>$W$18&lt;&gt;0</formula>
    </cfRule>
  </conditionalFormatting>
  <conditionalFormatting sqref="W19">
    <cfRule type="expression" dxfId="21" priority="32">
      <formula>$W$19=0</formula>
    </cfRule>
    <cfRule type="expression" dxfId="20" priority="34">
      <formula>$W$19&lt;&gt;0</formula>
    </cfRule>
  </conditionalFormatting>
  <conditionalFormatting sqref="X18">
    <cfRule type="expression" dxfId="19" priority="30">
      <formula>$X$18=0</formula>
    </cfRule>
    <cfRule type="expression" dxfId="18" priority="31">
      <formula>$X$18&lt;&gt;0</formula>
    </cfRule>
  </conditionalFormatting>
  <conditionalFormatting sqref="X19">
    <cfRule type="expression" dxfId="16" priority="29">
      <formula>$X$19&lt;&gt;0</formula>
    </cfRule>
    <cfRule type="expression" dxfId="15" priority="28">
      <formula>$X$19=0</formula>
    </cfRule>
  </conditionalFormatting>
  <conditionalFormatting sqref="Y18">
    <cfRule type="expression" dxfId="14" priority="27">
      <formula>$Y$18&lt;&gt;0</formula>
    </cfRule>
    <cfRule type="expression" dxfId="12" priority="26">
      <formula>$Y$18=0</formula>
    </cfRule>
  </conditionalFormatting>
  <conditionalFormatting sqref="Y19">
    <cfRule type="expression" dxfId="11" priority="25">
      <formula>$Y$19&lt;&gt;0</formula>
    </cfRule>
    <cfRule type="expression" dxfId="10" priority="24">
      <formula>$Y$19=0</formula>
    </cfRule>
  </conditionalFormatting>
  <conditionalFormatting sqref="Z18">
    <cfRule type="expression" dxfId="9" priority="22">
      <formula>$Z$18=0</formula>
    </cfRule>
    <cfRule type="expression" dxfId="7" priority="23">
      <formula>$Z$18&lt;&gt;0</formula>
    </cfRule>
  </conditionalFormatting>
  <conditionalFormatting sqref="Z19">
    <cfRule type="expression" dxfId="6" priority="21">
      <formula>$Z$19&lt;&gt;0</formula>
    </cfRule>
    <cfRule type="expression" dxfId="5" priority="20">
      <formula>$Z$19=0</formula>
    </cfRule>
  </conditionalFormatting>
  <conditionalFormatting sqref="AA18">
    <cfRule type="expression" dxfId="4" priority="79">
      <formula>$AA$18=" "</formula>
    </cfRule>
    <cfRule type="expression" dxfId="2" priority="80">
      <formula>$AA$18&lt;&gt;" "</formula>
    </cfRule>
  </conditionalFormatting>
  <conditionalFormatting sqref="AA19">
    <cfRule type="expression" dxfId="1" priority="77">
      <formula>$AA$19=" "</formula>
    </cfRule>
    <cfRule type="expression" dxfId="0" priority="78">
      <formula>$AA$19&lt;&gt;" "</formula>
    </cfRule>
  </conditionalFormatting>
  <dataValidations count="40">
    <dataValidation allowBlank="1" showInputMessage="1" showErrorMessage="1" prompt="The ratio of incorrectly ordered events to the total number of events" sqref="V17" xr:uid="{1646BC5A-A19F-4E41-B145-0A0BFD725196}"/>
    <dataValidation allowBlank="1" showInputMessage="1" showErrorMessage="1" prompt="The event is incorrectly ordered against the other event during the model updating process" sqref="T17 F25" xr:uid="{5A32453F-2776-44C3-B855-5BB56E376C6B}"/>
    <dataValidation allowBlank="1" showInputMessage="1" showErrorMessage="1" prompt="The ratio of discrepancies to the total number of elements" sqref="AA17" xr:uid="{2EA26453-96BB-4EBE-8D95-DA2DA38E0460}"/>
    <dataValidation allowBlank="1" showInputMessage="1" showErrorMessage="1" prompt="The ratio of interoperability issues to the total number of data exchange operations" sqref="Z17 L25" xr:uid="{B0E5FD56-98F9-4284-8C09-1357E6722F90}"/>
    <dataValidation allowBlank="1" showInputMessage="1" showErrorMessage="1" prompt="The total number of issues preventing seamless data exchange" sqref="Y17 K25" xr:uid="{FFC51F1B-FED7-4C0C-84E0-B87D51585579}"/>
    <dataValidation allowBlank="1" showInputMessage="1" showErrorMessage="1" prompt="Accuracy of the temporal attributes of the data" sqref="X17 J25" xr:uid="{B8542E2D-0C6E-49DE-A1B5-76BACE98A9FD}"/>
    <dataValidation allowBlank="1" showInputMessage="1" showErrorMessage="1" prompt="Is data temporally consistent (based on &quot;Data acquisition sequence&quot; and &quot;Survey type&quot;)" sqref="W17 I25" xr:uid="{C1FCCDF9-73B3-4882-B8CF-47070A07BF42}"/>
    <dataValidation allowBlank="1" showInputMessage="1" showErrorMessage="1" prompt="The total number of incorrectly ordered events" sqref="U17 G25" xr:uid="{69D2DB2B-ECBF-4B20-B5BE-1B1860FA45A5}"/>
    <dataValidation allowBlank="1" showInputMessage="1" showErrorMessage="1" prompt="The number of items that are not compliant with the definitions or rules of the relevant conceptual schema relative to the total number of items" sqref="S17" xr:uid="{4AD8F9E8-5B21-4E34-A151-722E0E101107}"/>
    <dataValidation allowBlank="1" showInputMessage="1" showErrorMessage="1" prompt="Total number of items that are not compliant with the definitions or rules of the relevant conceptual schema" sqref="R17" xr:uid="{823F689E-23AA-4D99-89C9-D94A72952CAC}"/>
    <dataValidation allowBlank="1" showInputMessage="1" showErrorMessage="1" prompt="An item is compliant with the definitions or rules of the relevant conceptual schema" sqref="Q17" xr:uid="{DE1CA323-7A4A-47E0-A7A8-CE3953CDF950}"/>
    <dataValidation allowBlank="1" showInputMessage="1" showErrorMessage="1" prompt="An item is not compliant with the definitions or rules of the relevant conceptual schema" sqref="P17" xr:uid="{D79F636F-FE18-4202-B3CB-54603CE23C02}"/>
    <dataValidation allowBlank="1" showInputMessage="1" showErrorMessage="1" prompt="Total number of duplications of items within the sample" sqref="O17" xr:uid="{F5C3714F-F906-46C0-9B7F-C4C67AECEFF1}"/>
    <dataValidation allowBlank="1" showInputMessage="1" showErrorMessage="1" prompt="The total number of elements not meeting the required LoD" sqref="N17" xr:uid="{F04CA8FC-9345-4503-BD81-99171CED19F7}"/>
    <dataValidation allowBlank="1" showInputMessage="1" showErrorMessage="1" prompt="The degree to which the model meets the required LoD for its intended use" sqref="M17 E25" xr:uid="{F23215F2-5587-434C-A074-945F9DF6BFDB}"/>
    <dataValidation allowBlank="1" showInputMessage="1" showErrorMessage="1" prompt="The Level of Detail of the model or sample" sqref="M15 AA15 E23" xr:uid="{742F601D-0A15-4F90-9B90-2F435B564D1C}"/>
    <dataValidation allowBlank="1" showInputMessage="1" showErrorMessage="1" prompt="Compliance with interoperability requirements" sqref="L17 D25" xr:uid="{605AFDAD-DA84-48B9-87E8-7955DEC93C96}"/>
    <dataValidation allowBlank="1" showInputMessage="1" showErrorMessage="1" prompt="The ability of the model to interact with other systems and datasets" sqref="L15 Y15 D23 K23" xr:uid="{BA2B71E8-AE43-4431-B2A7-00A300778984}"/>
    <dataValidation allowBlank="1" showInputMessage="1" showErrorMessage="1" prompt="The ratio of incorrectly classified features to the total number of features" sqref="K17" xr:uid="{EDA8A37E-AC27-451F-A338-724398E36896}"/>
    <dataValidation allowBlank="1" showInputMessage="1" showErrorMessage="1" prompt="The total number of incorrectly classified features during the object recognition and classification process" sqref="J17" xr:uid="{01055FB2-9128-4FED-A660-DBE6F3A7AFCC}"/>
    <dataValidation allowBlank="1" showInputMessage="1" showErrorMessage="1" prompt="The number of missing items in the sample relative to the total number of items represented" sqref="I17" xr:uid="{5F39A6AF-8ACC-4EE6-9C94-F25D17D97ED4}"/>
    <dataValidation allowBlank="1" showInputMessage="1" showErrorMessage="1" prompt="Number of missing items that should have been presented in the sample" sqref="H17" xr:uid="{62FD97E0-0700-4644-9ECA-18F474E0D19B}"/>
    <dataValidation allowBlank="1" showInputMessage="1" showErrorMessage="1" prompt="A required item is missing in the sample" sqref="G17" xr:uid="{03A9822A-BFAE-4780-B6A9-C952F841AE0E}"/>
    <dataValidation allowBlank="1" showInputMessage="1" showErrorMessage="1" prompt="The number of incorrect items within the sample relative to the total number of items represented" sqref="F17" xr:uid="{D9DEBD53-EFA7-4BB6-828B-D35C96AAFA67}"/>
    <dataValidation allowBlank="1" showInputMessage="1" showErrorMessage="1" prompt="The number of items within the sample that are incorrectly represented or should not have been included" sqref="E17" xr:uid="{B8F953D8-56E1-4823-B000-0695E86999A3}"/>
    <dataValidation allowBlank="1" showInputMessage="1" showErrorMessage="1" prompt="Item is not correctly presented in the data" sqref="D17" xr:uid="{4D36C7A7-77C4-49BB-8652-C9297BB6CA26}"/>
    <dataValidation allowBlank="1" showInputMessage="1" showErrorMessage="1" prompt="The presence or absence of features in the model or sample" sqref="D15 O15" xr:uid="{9D6AF406-59C3-44D6-93BE-8826EA7DA33F}"/>
    <dataValidation allowBlank="1" showInputMessage="1" showErrorMessage="1" prompt="Internal consistency of the model or sample" sqref="C17 C25" xr:uid="{525CDE22-D4E6-4535-98A6-3CC4D8ABA083}"/>
    <dataValidation allowBlank="1" showInputMessage="1" showErrorMessage="1" prompt="Alignment of the model or sample with real-world context " sqref="B17 B25" xr:uid="{52F48BA3-AFDF-4640-8EC3-E845D36F9C65}"/>
    <dataValidation allowBlank="1" showInputMessage="1" showErrorMessage="1" prompt="Adherence to definitions or rules of the relevant conceptual schema" sqref="J15 B15 P15 B23 F23" xr:uid="{B9808F4F-9112-4784-9D86-56195A1CCC62}"/>
    <dataValidation allowBlank="1" showInputMessage="1" showErrorMessage="1" prompt="The ratio of incorrectly ordered events to the total number of events during the model updating process" sqref="H25" xr:uid="{EDD59150-05C6-48B1-B1F3-4B9DED3FBB23}"/>
    <dataValidation allowBlank="1" showInputMessage="1" showErrorMessage="1" prompt="Achieved resolution (%) of theoretical GSD" sqref="E9:F9" xr:uid="{650CEAD7-E9A9-4ADA-9F53-FA6FC999746B}"/>
    <dataValidation allowBlank="1" showInputMessage="1" showErrorMessage="1" prompt="Enter your data" sqref="C31:C32" xr:uid="{B731AF71-837C-4467-81CA-93C18CD9411F}"/>
    <dataValidation allowBlank="1" showInputMessage="1" showErrorMessage="1" prompt="~95% of the geometric deviation should be within this value. Otherwise: misalignment between models or significant geometry changes" sqref="C33" xr:uid="{D1F14156-AB59-4525-8330-90093C40CEC8}"/>
    <dataValidation allowBlank="1" showInputMessage="1" showErrorMessage="1" promptTitle="Set your value" prompt="An empirical approach is preferable (δD=μDacc ± 2σDacc) from multiple update processes. Alternatively, relevant regulatory or project requirements." sqref="F32 L32" xr:uid="{6AC316AE-7E05-404E-8641-BC5137C76BC4}"/>
    <dataValidation allowBlank="1" showInputMessage="1" showErrorMessage="1" prompt="Filters out noise and identifies significant deviations" sqref="A33:B33" xr:uid="{316B9D62-C0DC-4135-A3F3-9BA87DFF2C9F}"/>
    <dataValidation allowBlank="1" showInputMessage="1" showErrorMessage="1" prompt="Accuracy difference between models: controls and assesses the consistency of model accuracy over time" sqref="E31 K31" xr:uid="{A657F31E-07FD-4EE7-B6FE-25AFDBA361D6}"/>
    <dataValidation allowBlank="1" showInputMessage="1" showErrorMessage="1" prompt="Threshold for identifying consistency in the accuracy of the models and the reliability of the detected changes" sqref="E32 K32" xr:uid="{75BABD19-8196-48B3-97E1-E23520D11635}"/>
    <dataValidation allowBlank="1" showInputMessage="1" showErrorMessage="1" promptTitle="Optional" prompt="Localized verification of LoD based on the visibility of feature details" sqref="G9:H9" xr:uid="{17B4D862-6AB4-40DF-955C-53F7D492836A}"/>
    <dataValidation allowBlank="1" showInputMessage="1" showErrorMessage="1" promptTitle="For informational purpose only" prompt="1. Does not impact the &quot;Feasibility of geometry updates&quot; result. _x000a_2. Error Rate categories used for calculation. _x000a_3. Displays value only when Error Rates are calculated" sqref="P35:V35" xr:uid="{EB30869E-1D67-444C-86B8-D19EB0254DDE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9" id="{05A348C1-ABFD-4ACE-8AE2-EE111BFE2A3B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B18 X18</xm:sqref>
        </x14:conditionalFormatting>
        <x14:conditionalFormatting xmlns:xm="http://schemas.microsoft.com/office/excel/2006/main">
          <x14:cfRule type="expression" priority="198" id="{435E193D-4E23-42FA-A002-A499BA8AB83D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C18 Y18</xm:sqref>
        </x14:conditionalFormatting>
        <x14:conditionalFormatting xmlns:xm="http://schemas.microsoft.com/office/excel/2006/main">
          <x14:cfRule type="expression" priority="197" id="{394D01A4-62BE-4309-9681-6410E70A801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D18 Z18</xm:sqref>
        </x14:conditionalFormatting>
        <x14:conditionalFormatting xmlns:xm="http://schemas.microsoft.com/office/excel/2006/main">
          <x14:cfRule type="expression" priority="196" id="{932DF6BD-1A29-4D29-A119-235C8A90D6C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E18 AA18</xm:sqref>
        </x14:conditionalFormatting>
        <x14:conditionalFormatting xmlns:xm="http://schemas.microsoft.com/office/excel/2006/main">
          <x14:cfRule type="expression" priority="14" id="{25946B24-BD53-4549-807F-BCC75CD50998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E9:F11</xm:sqref>
        </x14:conditionalFormatting>
        <x14:conditionalFormatting xmlns:xm="http://schemas.microsoft.com/office/excel/2006/main">
          <x14:cfRule type="expression" priority="195" id="{699B490C-C67A-48ED-B4F1-FC92A29A747A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F18</xm:sqref>
        </x14:conditionalFormatting>
        <x14:conditionalFormatting xmlns:xm="http://schemas.microsoft.com/office/excel/2006/main">
          <x14:cfRule type="expression" priority="194" id="{6492549F-C72A-4FF3-A17E-26EFCDFA5CE2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8" id="{B62D3E5D-166E-4E22-8A93-DB80D010B70E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193" id="{EBEF5218-0217-4A28-8400-2987D4448D72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192" id="{A7EB1737-E526-4EA3-9009-CE9ED78365A9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191" id="{34EBF718-AB16-4241-9E5D-7BE7C9DF88D2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190" id="{A1CB8B0B-472F-48CC-A480-C47CDAB1931A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189" id="{2F0D1710-7C1A-471F-9DE9-F351A663838E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188" id="{AAE118BC-39CB-42DE-9803-F744812FEA10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187" id="{60E83FDB-2FBD-4C27-8565-68EC9F081D9C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186" id="{AFEFE66C-5F0C-438C-8531-995B975E916F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185" id="{57FD0521-2E4B-4106-9A62-8C283294777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4" id="{B60869A7-E7C8-4B57-9997-060D0E1B3159}">
            <xm:f>Calc!$K$42=0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P36:V36</xm:sqref>
        </x14:conditionalFormatting>
        <x14:conditionalFormatting xmlns:xm="http://schemas.microsoft.com/office/excel/2006/main">
          <x14:cfRule type="expression" priority="3" id="{65D7216A-5804-409A-B2A4-79323E33D809}">
            <xm:f>Calc!$K$48=0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P37:V37</xm:sqref>
        </x14:conditionalFormatting>
        <x14:conditionalFormatting xmlns:xm="http://schemas.microsoft.com/office/excel/2006/main">
          <x14:cfRule type="expression" priority="184" id="{2BA85CDD-0836-431D-835E-533B5CB80BC0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183" id="{38551FA3-E63F-41AA-89A5-10AB902D22C0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182" id="{B9ED416C-E60C-4C35-A9DA-B1E01BCA95FA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S18</xm:sqref>
        </x14:conditionalFormatting>
        <x14:conditionalFormatting xmlns:xm="http://schemas.microsoft.com/office/excel/2006/main">
          <x14:cfRule type="expression" priority="181" id="{A9732886-4B44-47AF-83FD-3FE0CD03163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T18</xm:sqref>
        </x14:conditionalFormatting>
        <x14:conditionalFormatting xmlns:xm="http://schemas.microsoft.com/office/excel/2006/main">
          <x14:cfRule type="expression" priority="180" id="{FC6A55D0-E1D7-48D5-A5CD-1E43B8CA033D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U18</xm:sqref>
        </x14:conditionalFormatting>
        <x14:conditionalFormatting xmlns:xm="http://schemas.microsoft.com/office/excel/2006/main">
          <x14:cfRule type="expression" priority="179" id="{0912FCC1-F4BE-41FE-9E2E-C38EAE503E3C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V18</xm:sqref>
        </x14:conditionalFormatting>
        <x14:conditionalFormatting xmlns:xm="http://schemas.microsoft.com/office/excel/2006/main">
          <x14:cfRule type="expression" priority="178" id="{DBA540E4-7563-42FE-A625-EB8B41FDD3D4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W18</xm:sqref>
        </x14:conditionalFormatting>
        <x14:conditionalFormatting xmlns:xm="http://schemas.microsoft.com/office/excel/2006/main">
          <x14:cfRule type="expression" priority="177" id="{02A74709-0B9D-4864-87BD-B0502160A388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X18</xm:sqref>
        </x14:conditionalFormatting>
        <x14:conditionalFormatting xmlns:xm="http://schemas.microsoft.com/office/excel/2006/main">
          <x14:cfRule type="expression" priority="176" id="{DEE0C996-B726-423B-A564-BAB194650629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Y18</xm:sqref>
        </x14:conditionalFormatting>
        <x14:conditionalFormatting xmlns:xm="http://schemas.microsoft.com/office/excel/2006/main">
          <x14:cfRule type="expression" priority="175" id="{2CB0D344-3747-419D-BC90-008750857E08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Z18</xm:sqref>
        </x14:conditionalFormatting>
        <x14:conditionalFormatting xmlns:xm="http://schemas.microsoft.com/office/excel/2006/main">
          <x14:cfRule type="expression" priority="174" id="{03395D39-B8FE-4A02-A79A-AE1E8BD15D13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AA18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1C7-781A-4A39-A265-61678E4BDD13}">
  <sheetPr codeName="Аркуш2"/>
  <dimension ref="A1:AF48"/>
  <sheetViews>
    <sheetView topLeftCell="A12" zoomScale="85" zoomScaleNormal="85" workbookViewId="0">
      <selection activeCell="H22" sqref="H22"/>
    </sheetView>
  </sheetViews>
  <sheetFormatPr defaultRowHeight="14" x14ac:dyDescent="0.3"/>
  <cols>
    <col min="1" max="1" width="11.36328125" style="13" customWidth="1"/>
    <col min="2" max="2" width="16.26953125" style="13" bestFit="1" customWidth="1"/>
    <col min="3" max="9" width="8.7265625" style="13"/>
    <col min="10" max="10" width="16.26953125" style="13" bestFit="1" customWidth="1"/>
    <col min="11" max="29" width="8.7265625" style="13"/>
    <col min="30" max="30" width="43.7265625" style="13" customWidth="1"/>
    <col min="31" max="31" width="8.7265625" style="13"/>
    <col min="32" max="32" width="23.90625" style="13" customWidth="1"/>
    <col min="33" max="16384" width="8.7265625" style="13"/>
  </cols>
  <sheetData>
    <row r="1" spans="1:28" ht="20" x14ac:dyDescent="0.4">
      <c r="A1" s="13" t="b">
        <v>0</v>
      </c>
      <c r="B1" s="13" t="b">
        <v>0</v>
      </c>
      <c r="C1" s="13" t="b">
        <v>0</v>
      </c>
      <c r="D1" s="13" t="b">
        <v>0</v>
      </c>
      <c r="E1" s="13" t="b">
        <v>0</v>
      </c>
      <c r="F1" s="13" t="b">
        <v>0</v>
      </c>
      <c r="G1" s="13" t="b">
        <v>0</v>
      </c>
      <c r="H1" s="13" t="b">
        <v>0</v>
      </c>
      <c r="I1" s="13" t="b">
        <v>0</v>
      </c>
      <c r="J1" s="13" t="b">
        <v>0</v>
      </c>
      <c r="K1" s="13" t="b">
        <v>0</v>
      </c>
      <c r="L1" s="13" t="b">
        <v>0</v>
      </c>
      <c r="M1" s="13" t="b">
        <v>0</v>
      </c>
      <c r="N1" s="13" t="b">
        <v>0</v>
      </c>
      <c r="O1" s="13" t="b">
        <v>0</v>
      </c>
      <c r="P1" s="13" t="b">
        <v>0</v>
      </c>
      <c r="Q1" s="13" t="b">
        <v>0</v>
      </c>
      <c r="R1" s="13" t="b">
        <v>0</v>
      </c>
      <c r="S1" s="13" t="b">
        <v>0</v>
      </c>
      <c r="T1" s="13" t="b">
        <v>0</v>
      </c>
      <c r="U1" s="13" t="b">
        <v>0</v>
      </c>
      <c r="V1" s="13" t="b">
        <v>0</v>
      </c>
      <c r="W1" s="13" t="b">
        <v>0</v>
      </c>
      <c r="X1" s="13" t="b">
        <v>0</v>
      </c>
      <c r="Y1" s="13" t="b">
        <v>0</v>
      </c>
      <c r="Z1" s="13" t="b">
        <v>0</v>
      </c>
      <c r="AB1" s="14" t="s">
        <v>58</v>
      </c>
    </row>
    <row r="3" spans="1:28" x14ac:dyDescent="0.3">
      <c r="A3" s="13">
        <f>COUNTIF(A1:Z1,TRUE)</f>
        <v>0</v>
      </c>
    </row>
    <row r="4" spans="1:28" x14ac:dyDescent="0.3">
      <c r="A4" s="13">
        <f>COUNTIF(A1:Z1,TRUE) / COUNTA(A1:Z1)</f>
        <v>0</v>
      </c>
    </row>
    <row r="5" spans="1:28" x14ac:dyDescent="0.3">
      <c r="A5" s="26" t="s">
        <v>66</v>
      </c>
    </row>
    <row r="6" spans="1:28" x14ac:dyDescent="0.3">
      <c r="A6" s="27" t="s">
        <v>67</v>
      </c>
    </row>
    <row r="7" spans="1:28" s="15" customFormat="1" x14ac:dyDescent="0.3"/>
    <row r="8" spans="1:28" ht="20" x14ac:dyDescent="0.4">
      <c r="A8" s="13" t="b">
        <v>1</v>
      </c>
      <c r="B8" s="13" t="b">
        <v>1</v>
      </c>
      <c r="C8" s="13" t="b">
        <v>0</v>
      </c>
      <c r="D8" s="13" t="b">
        <v>1</v>
      </c>
      <c r="E8" s="13" t="b">
        <v>0</v>
      </c>
      <c r="F8" s="13" t="b">
        <v>0</v>
      </c>
      <c r="G8" s="13" t="b">
        <v>0</v>
      </c>
      <c r="H8" s="13" t="b">
        <v>1</v>
      </c>
      <c r="I8" s="13" t="b">
        <v>0</v>
      </c>
      <c r="J8" s="13" t="b">
        <v>0</v>
      </c>
      <c r="K8" s="13" t="b">
        <v>0</v>
      </c>
      <c r="AB8" s="14" t="s">
        <v>59</v>
      </c>
    </row>
    <row r="10" spans="1:28" x14ac:dyDescent="0.3">
      <c r="A10" s="13">
        <f>COUNTIF(A8:M8,TRUE)</f>
        <v>4</v>
      </c>
    </row>
    <row r="11" spans="1:28" x14ac:dyDescent="0.3">
      <c r="A11" s="13">
        <f>COUNTIF(A8:M8,TRUE) / COUNTA(A8:M8)</f>
        <v>0.36363636363636365</v>
      </c>
    </row>
    <row r="12" spans="1:28" s="15" customFormat="1" x14ac:dyDescent="0.3"/>
    <row r="13" spans="1:28" ht="20" x14ac:dyDescent="0.4">
      <c r="AB13" s="14" t="s">
        <v>87</v>
      </c>
    </row>
    <row r="14" spans="1:28" x14ac:dyDescent="0.3">
      <c r="A14" s="13" t="s">
        <v>70</v>
      </c>
      <c r="B14" s="28">
        <v>1000</v>
      </c>
    </row>
    <row r="15" spans="1:28" x14ac:dyDescent="0.3">
      <c r="A15" s="13" t="s">
        <v>91</v>
      </c>
      <c r="B15" s="28" t="s">
        <v>92</v>
      </c>
    </row>
    <row r="16" spans="1:28" x14ac:dyDescent="0.3">
      <c r="A16" s="13" t="s">
        <v>93</v>
      </c>
      <c r="B16" s="28" t="s">
        <v>94</v>
      </c>
    </row>
    <row r="19" spans="1:32" x14ac:dyDescent="0.3">
      <c r="A19" s="13" t="s">
        <v>70</v>
      </c>
      <c r="B19" s="13" t="s">
        <v>88</v>
      </c>
    </row>
    <row r="20" spans="1:32" x14ac:dyDescent="0.3">
      <c r="A20" s="214" t="s">
        <v>95</v>
      </c>
      <c r="B20" s="214"/>
    </row>
    <row r="21" spans="1:32" x14ac:dyDescent="0.3">
      <c r="A21" s="13" t="s">
        <v>97</v>
      </c>
    </row>
    <row r="22" spans="1:32" x14ac:dyDescent="0.3">
      <c r="A22" s="13" t="s">
        <v>98</v>
      </c>
    </row>
    <row r="23" spans="1:32" x14ac:dyDescent="0.3">
      <c r="A23" s="13" t="s">
        <v>99</v>
      </c>
    </row>
    <row r="24" spans="1:32" x14ac:dyDescent="0.3">
      <c r="A24" s="214" t="s">
        <v>96</v>
      </c>
      <c r="B24" s="214"/>
    </row>
    <row r="25" spans="1:32" x14ac:dyDescent="0.3">
      <c r="A25" s="13" t="s">
        <v>100</v>
      </c>
      <c r="AD25" s="24"/>
      <c r="AE25" s="24"/>
      <c r="AF25" s="24"/>
    </row>
    <row r="26" spans="1:32" x14ac:dyDescent="0.3">
      <c r="A26" s="13" t="s">
        <v>101</v>
      </c>
      <c r="AD26" s="24"/>
      <c r="AE26" s="25"/>
      <c r="AF26" s="25"/>
    </row>
    <row r="27" spans="1:32" x14ac:dyDescent="0.3">
      <c r="A27" s="13" t="s">
        <v>102</v>
      </c>
      <c r="AB27" s="24"/>
      <c r="AC27" s="24"/>
      <c r="AD27" s="24"/>
      <c r="AE27" s="25"/>
      <c r="AF27" s="25"/>
    </row>
    <row r="28" spans="1:32" x14ac:dyDescent="0.3">
      <c r="A28" s="13" t="s">
        <v>103</v>
      </c>
      <c r="AB28" s="24"/>
      <c r="AC28" s="25"/>
      <c r="AD28" s="25"/>
      <c r="AE28" s="25"/>
      <c r="AF28" s="25"/>
    </row>
    <row r="29" spans="1:32" x14ac:dyDescent="0.3">
      <c r="AB29" s="24"/>
      <c r="AC29" s="25"/>
      <c r="AD29" s="25"/>
      <c r="AE29" s="25"/>
      <c r="AF29" s="25"/>
    </row>
    <row r="30" spans="1:32" s="15" customFormat="1" x14ac:dyDescent="0.3">
      <c r="AB30" s="43"/>
      <c r="AC30" s="44"/>
      <c r="AD30" s="44"/>
      <c r="AE30" s="44"/>
      <c r="AF30" s="44"/>
    </row>
    <row r="31" spans="1:32" ht="20" customHeight="1" x14ac:dyDescent="0.3">
      <c r="AB31" s="215" t="s">
        <v>148</v>
      </c>
      <c r="AC31" s="215"/>
      <c r="AD31" s="25"/>
      <c r="AE31" s="25"/>
      <c r="AF31" s="25"/>
    </row>
    <row r="32" spans="1:32" x14ac:dyDescent="0.3">
      <c r="A32" s="13" t="s">
        <v>58</v>
      </c>
      <c r="B32" s="13">
        <f>IF('3_G(0)_vs_G(t)'!F33="Consistent accuracy in both models",1,0)</f>
        <v>0</v>
      </c>
      <c r="AB32" s="24"/>
      <c r="AC32" s="25"/>
      <c r="AD32" s="25"/>
      <c r="AE32" s="25"/>
      <c r="AF32" s="25"/>
    </row>
    <row r="33" spans="1:32" x14ac:dyDescent="0.3">
      <c r="A33" s="13" t="s">
        <v>59</v>
      </c>
      <c r="B33" s="13">
        <f>IF('3_G(0)_vs_G(t)'!L33="Consistent accuracy in both models",1,0)</f>
        <v>0</v>
      </c>
      <c r="AB33" s="24"/>
      <c r="AC33" s="25"/>
      <c r="AD33" s="25"/>
      <c r="AE33" s="25"/>
      <c r="AF33" s="25"/>
    </row>
    <row r="34" spans="1:32" x14ac:dyDescent="0.3">
      <c r="A34" s="13" t="s">
        <v>69</v>
      </c>
      <c r="B34" s="13">
        <f>IF('3_G(0)_vs_G(t)'!R31="Consistent LoD for both models",1,0)</f>
        <v>1</v>
      </c>
      <c r="AB34" s="24"/>
      <c r="AC34" s="25"/>
      <c r="AD34" s="25"/>
    </row>
    <row r="35" spans="1:32" x14ac:dyDescent="0.3">
      <c r="A35" s="13" t="s">
        <v>149</v>
      </c>
      <c r="B35" s="13">
        <f>IF('3_G(0)_vs_G(t)'!R32="Increase model G(t) resolution",1,0)</f>
        <v>0</v>
      </c>
      <c r="AB35" s="24"/>
      <c r="AC35" s="25"/>
      <c r="AD35" s="25"/>
    </row>
    <row r="38" spans="1:32" s="15" customFormat="1" x14ac:dyDescent="0.3"/>
    <row r="39" spans="1:32" ht="20" x14ac:dyDescent="0.3">
      <c r="AB39" s="215" t="s">
        <v>176</v>
      </c>
      <c r="AC39" s="215"/>
    </row>
    <row r="40" spans="1:32" x14ac:dyDescent="0.3">
      <c r="A40" s="216" t="s">
        <v>58</v>
      </c>
      <c r="B40" s="216"/>
    </row>
    <row r="41" spans="1:32" ht="56" x14ac:dyDescent="0.3">
      <c r="B41" s="70" t="s">
        <v>5</v>
      </c>
      <c r="C41" s="70" t="s">
        <v>11</v>
      </c>
      <c r="D41" s="70" t="s">
        <v>28</v>
      </c>
      <c r="E41" s="70" t="s">
        <v>16</v>
      </c>
      <c r="F41" s="70" t="s">
        <v>24</v>
      </c>
      <c r="G41" s="70" t="s">
        <v>32</v>
      </c>
      <c r="H41" s="70" t="s">
        <v>36</v>
      </c>
    </row>
    <row r="42" spans="1:32" x14ac:dyDescent="0.3">
      <c r="B42" s="36">
        <f>IF('3_G(0)_vs_G(t)'!F19&lt;'3_G(0)_vs_G(t)'!F18, 1, 0)</f>
        <v>0</v>
      </c>
      <c r="C42" s="36">
        <f>IF('3_G(0)_vs_G(t)'!I19&lt;'3_G(0)_vs_G(t)'!I18, 1, 0)</f>
        <v>0</v>
      </c>
      <c r="D42" s="36">
        <f>IF('3_G(0)_vs_G(t)'!K19&lt;'3_G(0)_vs_G(t)'!K18, 1, 0)</f>
        <v>0</v>
      </c>
      <c r="E42" s="36">
        <f>IF('3_G(0)_vs_G(t)'!S19&lt;'3_G(0)_vs_G(t)'!S18, 1, 0)</f>
        <v>0</v>
      </c>
      <c r="F42" s="36">
        <f>IF('3_G(0)_vs_G(t)'!V19&lt;'3_G(0)_vs_G(t)'!V18, 1, 0)</f>
        <v>0</v>
      </c>
      <c r="G42" s="36">
        <f>IF('3_G(0)_vs_G(t)'!Z19&lt;'3_G(0)_vs_G(t)'!Z18, 1, 0)</f>
        <v>0</v>
      </c>
      <c r="H42" s="36">
        <f>IF('3_G(0)_vs_G(t)'!AA19&lt;'3_G(0)_vs_G(t)'!AA18, 1, 0)</f>
        <v>0</v>
      </c>
      <c r="J42" s="13">
        <f>SUM(B42:H42)</f>
        <v>0</v>
      </c>
      <c r="K42" s="13">
        <f>(J42/7)</f>
        <v>0</v>
      </c>
      <c r="L42" s="13" t="str">
        <f>IF(AND(K42&gt;0, K42&lt;50), _xlfn.UNICHAR(9733),
   IF(AND(K42&gt;=50, K42&lt;90), _xlfn.UNICHAR(9733) &amp; _xlfn.UNICHAR(9733),
   IF(AND(K42&gt;=90, K42&lt;=100), _xlfn.UNICHAR(9733) &amp; _xlfn.UNICHAR(9733) &amp; _xlfn.UNICHAR(9733), "")))</f>
        <v/>
      </c>
    </row>
    <row r="46" spans="1:32" x14ac:dyDescent="0.3">
      <c r="A46" s="13" t="s">
        <v>59</v>
      </c>
    </row>
    <row r="47" spans="1:32" ht="42" x14ac:dyDescent="0.3">
      <c r="B47" s="70" t="s">
        <v>24</v>
      </c>
      <c r="C47" s="70" t="s">
        <v>32</v>
      </c>
    </row>
    <row r="48" spans="1:32" x14ac:dyDescent="0.3">
      <c r="B48" s="36">
        <f>IF('3_G(0)_vs_G(t)'!H27&lt;'3_G(0)_vs_G(t)'!H26,1,0)</f>
        <v>0</v>
      </c>
      <c r="C48" s="36">
        <f>IF('3_G(0)_vs_G(t)'!L27&lt;'3_G(0)_vs_G(t)'!L26,1,0)</f>
        <v>0</v>
      </c>
      <c r="J48" s="13">
        <f>SUM(B48:C48)</f>
        <v>0</v>
      </c>
      <c r="K48" s="13">
        <f>J48/2</f>
        <v>0</v>
      </c>
    </row>
  </sheetData>
  <mergeCells count="5">
    <mergeCell ref="A20:B20"/>
    <mergeCell ref="A24:B24"/>
    <mergeCell ref="AB31:AC31"/>
    <mergeCell ref="AB39:AC39"/>
    <mergeCell ref="A40:B40"/>
  </mergeCells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7654-40C3-448E-A600-4DF06BEA7260}">
  <sheetPr codeName="Аркуш3"/>
  <dimension ref="A1:G25"/>
  <sheetViews>
    <sheetView workbookViewId="0">
      <selection activeCell="G14" sqref="G14"/>
    </sheetView>
  </sheetViews>
  <sheetFormatPr defaultRowHeight="13" x14ac:dyDescent="0.3"/>
  <cols>
    <col min="1" max="1" width="12.90625" style="2" customWidth="1"/>
    <col min="2" max="2" width="15.36328125" style="2" customWidth="1"/>
    <col min="3" max="3" width="16.453125" style="2" customWidth="1"/>
    <col min="4" max="4" width="13.6328125" style="2" customWidth="1"/>
    <col min="5" max="5" width="12.08984375" style="2" customWidth="1"/>
    <col min="6" max="16384" width="8.7265625" style="2"/>
  </cols>
  <sheetData>
    <row r="1" spans="1:7" x14ac:dyDescent="0.3">
      <c r="A1" s="5" t="s">
        <v>44</v>
      </c>
      <c r="B1" s="5" t="s">
        <v>38</v>
      </c>
      <c r="C1" s="5" t="s">
        <v>46</v>
      </c>
      <c r="D1" s="5" t="s">
        <v>48</v>
      </c>
      <c r="E1" s="5" t="s">
        <v>52</v>
      </c>
      <c r="F1" s="16" t="s">
        <v>69</v>
      </c>
      <c r="G1" s="3" t="s">
        <v>82</v>
      </c>
    </row>
    <row r="2" spans="1:7" x14ac:dyDescent="0.3">
      <c r="A2" s="4" t="s">
        <v>37</v>
      </c>
      <c r="B2" s="4" t="s">
        <v>42</v>
      </c>
      <c r="C2" s="4" t="s">
        <v>58</v>
      </c>
      <c r="D2" s="4" t="s">
        <v>49</v>
      </c>
      <c r="E2" s="4" t="s">
        <v>53</v>
      </c>
      <c r="F2" s="21" t="s">
        <v>70</v>
      </c>
      <c r="G2" s="2" t="s">
        <v>83</v>
      </c>
    </row>
    <row r="3" spans="1:7" x14ac:dyDescent="0.3">
      <c r="A3" s="4" t="s">
        <v>38</v>
      </c>
      <c r="B3" s="4" t="s">
        <v>60</v>
      </c>
      <c r="C3" s="4" t="s">
        <v>59</v>
      </c>
      <c r="D3" s="4" t="s">
        <v>50</v>
      </c>
      <c r="E3" s="4" t="s">
        <v>54</v>
      </c>
      <c r="F3" s="21" t="s">
        <v>71</v>
      </c>
      <c r="G3" s="2" t="s">
        <v>84</v>
      </c>
    </row>
    <row r="4" spans="1:7" x14ac:dyDescent="0.3">
      <c r="A4" s="4" t="s">
        <v>39</v>
      </c>
      <c r="B4" s="4" t="s">
        <v>61</v>
      </c>
      <c r="C4" s="4"/>
      <c r="D4" s="4" t="s">
        <v>51</v>
      </c>
      <c r="E4" s="4"/>
      <c r="F4" s="21" t="s">
        <v>72</v>
      </c>
    </row>
    <row r="5" spans="1:7" x14ac:dyDescent="0.3">
      <c r="A5" s="4" t="s">
        <v>40</v>
      </c>
      <c r="B5" s="4" t="s">
        <v>62</v>
      </c>
      <c r="C5" s="4"/>
      <c r="D5" s="4"/>
      <c r="E5" s="4"/>
      <c r="F5" s="21" t="s">
        <v>73</v>
      </c>
    </row>
    <row r="6" spans="1:7" x14ac:dyDescent="0.3">
      <c r="A6" s="4"/>
      <c r="B6" s="4" t="s">
        <v>43</v>
      </c>
      <c r="C6" s="4"/>
      <c r="D6" s="4"/>
      <c r="E6" s="4"/>
      <c r="F6" s="21" t="s">
        <v>74</v>
      </c>
    </row>
    <row r="7" spans="1:7" x14ac:dyDescent="0.3">
      <c r="B7" s="4" t="s">
        <v>55</v>
      </c>
      <c r="F7" s="21" t="s">
        <v>75</v>
      </c>
    </row>
    <row r="8" spans="1:7" x14ac:dyDescent="0.3">
      <c r="F8" s="21" t="s">
        <v>76</v>
      </c>
    </row>
    <row r="9" spans="1:7" x14ac:dyDescent="0.3">
      <c r="A9" s="3"/>
      <c r="B9" s="3"/>
      <c r="F9" s="21" t="s">
        <v>77</v>
      </c>
    </row>
    <row r="10" spans="1:7" x14ac:dyDescent="0.3">
      <c r="F10" s="21" t="s">
        <v>78</v>
      </c>
    </row>
    <row r="13" spans="1:7" x14ac:dyDescent="0.3">
      <c r="A13" s="7"/>
      <c r="B13" s="7"/>
      <c r="C13" s="3"/>
      <c r="D13" s="217"/>
      <c r="E13" s="217"/>
      <c r="F13" s="217"/>
    </row>
    <row r="14" spans="1:7" x14ac:dyDescent="0.3">
      <c r="A14" s="6"/>
    </row>
    <row r="15" spans="1:7" x14ac:dyDescent="0.3">
      <c r="A15" s="6"/>
    </row>
    <row r="16" spans="1:7" x14ac:dyDescent="0.3">
      <c r="A16" s="6"/>
    </row>
    <row r="17" spans="1:3" x14ac:dyDescent="0.3">
      <c r="A17" s="6"/>
    </row>
    <row r="21" spans="1:3" x14ac:dyDescent="0.3">
      <c r="A21" s="7"/>
      <c r="B21" s="7"/>
      <c r="C21" s="3"/>
    </row>
    <row r="22" spans="1:3" x14ac:dyDescent="0.3">
      <c r="A22" s="6"/>
    </row>
    <row r="23" spans="1:3" x14ac:dyDescent="0.3">
      <c r="A23" s="6"/>
    </row>
    <row r="24" spans="1:3" x14ac:dyDescent="0.3">
      <c r="A24" s="6"/>
    </row>
    <row r="25" spans="1:3" x14ac:dyDescent="0.3">
      <c r="A25" s="6"/>
    </row>
  </sheetData>
  <mergeCells count="1">
    <mergeCell ref="D13:F13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c J l Z W r E s K w C l A A A A 9 w A A A B I A H A B D b 2 5 m a W c v U G F j a 2 F n Z S 5 4 b W w g o h g A K K A U A A A A A A A A A A A A A A A A A A A A A A A A A A A A h Y 8 9 D o I w A I W v Q r r T H x g E U k q M q y Q m R u P a 1 A o N U A x t L X d z 8 E h e Q Y y i b o 7 v e 9 / w 3 v 1 6 o 8 X Y t c F F D k b 1 O g c E Y h B I L f q j 0 l U O n D 2 F C S g Y 3 X D R 8 E o G k 6 x N N p p j D m p r z x l C 3 n v o Y 9 g P F Y o w J u h Q r r e i l h 0 H H 1 n 9 l 0 O l j e V a S M D o / j W G R Z D E K S T J I o W Y o p n S U u m v E U 2 D n + 0 P p C v X W j d I 5 p p w t 6 R o j h S 9 T 7 A H U E s D B B Q A A g A I A H C Z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m V l a c L r m L t Y A A A A Y A Q A A E w A c A E Z v c m 1 1 b G F z L 1 N l Y 3 R p b 2 4 x L m 0 g o h g A K K A U A A A A A A A A A A A A A A A A A A A A A A A A A A A A K 0 5 N L s n M z 1 M I h t C G 1 r x c v F z F G Y l F q S k K F x Z d 2 H B h 4 4 X d F 3 Z c b L v Y b 6 h g q 5 C T W s L L p Q A E F 6 Z c 2 H Z h 6 8 W G C 1 u B 0 v u A M q 4 V y a k 5 e s 6 l R U W p e S X h + U X Z S f n 5 2 R q a 1 d F + i b m p t k p o R i n F 1 k Y 7 5 + e V A N X G 6 k B M V F a 6 M P 3 C n o v T L u w F m r n 3 w o 4 L O x U u N g G p / U p A 0 0 M S k 3 J S 9 U K K E v O K 0 / K L c p 3 z c 0 p z 8 0 I q C 1 K L N V B d o l N d r X R h I V D j v g u b L u w H i r d d 7 D F U 0 l E o A a p V K E m t K K m t 1 e T l y s w j Z K c 1 A F B L A Q I t A B Q A A g A I A H C Z W V q x L C s A p Q A A A P c A A A A S A A A A A A A A A A A A A A A A A A A A A A B D b 2 5 m a W c v U G F j a 2 F n Z S 5 4 b W x Q S w E C L Q A U A A I A C A B w m V l a D 8 r p q 6 Q A A A D p A A A A E w A A A A A A A A A A A A A A A A D x A A A A W 0 N v b n R l b n R f V H l w Z X N d L n h t b F B L A Q I t A B Q A A g A I A H C Z W V p w u u Y u 1 g A A A B g B A A A T A A A A A A A A A A A A A A A A A O I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J A A A A A A A A 6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x O W I z Y T M t M m U 2 O C 0 0 Y 2 U y L W F j Y j A t M m Z k M m R l N T A z Z D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c 6 M T E 6 M j E u M z M 0 N j Q 0 M F o i I C 8 + P E V u d H J 5 I F R 5 c G U 9 I k Z p b G x D b 2 x 1 b W 5 U e X B l c y I g V m F s d W U 9 I n N C Z z 0 9 I i A v P j x F b n R y e S B U e X B l P S J G a W x s Q 2 9 s d W 1 u T m F t Z X M i I F Z h b H V l P S J z W y Z x d W 9 0 O 9 C h 0 Y L Q v t C y 0 L / Q t d G G 0 Y w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Y 8 x L 0 F 1 d G 9 S Z W 1 v d m V k Q 2 9 s d W 1 u c z E u e 9 C h 0 Y L Q v t C y 0 L / Q t d G G 0 Y w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G P M S 9 B d X R v U m V t b 3 Z l Z E N v b H V t b n M x L n v Q o d G C 0 L 7 Q s t C / 0 L X R h t G M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x J T h G M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n e O u 5 N o X R Y 4 4 p h k e P u B c A A A A A A I A A A A A A B B m A A A A A Q A A I A A A A G 2 F t z P 6 Y Z d p p z Y F S I 3 X J 0 7 1 H m e J L 8 e a p 1 0 R i z 6 B A Y S E A A A A A A 6 A A A A A A g A A I A A A A G O f T s t + 6 P j f W n 8 G S U Q w b V F L l X G J U 6 8 f r T o M s e R 1 T O h A U A A A A A G l m 2 q C J 1 f n R p s e m F U N X 1 M 0 q 2 M k m I Z U c h + a z 2 8 L i Q u l K Z / J r T o v I 5 l s k N P 2 T H B H F q u X Q 4 4 V 8 V N l z C E W m V N h 5 V z Y r h h U L 3 g c r i H f 7 x n 2 e i j o Q A A A A B S P k A i v P F X X R t M U G i P u 5 8 z + l j 3 X z q D M 4 z 1 H S 6 J O L 4 9 e O d F G w 6 z C w H J Y e j w 1 7 i i x f y O l 5 H 0 G Y J 6 q r J T l h t z O g n g = < / D a t a M a s h u p > 
</file>

<file path=customXml/itemProps1.xml><?xml version="1.0" encoding="utf-8"?>
<ds:datastoreItem xmlns:ds="http://schemas.openxmlformats.org/officeDocument/2006/customXml" ds:itemID="{E8A3F74A-1392-45CA-A4E2-AC7A814E20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8</vt:i4>
      </vt:variant>
    </vt:vector>
  </HeadingPairs>
  <TitlesOfParts>
    <vt:vector size="14" baseType="lpstr">
      <vt:lpstr>Intro</vt:lpstr>
      <vt:lpstr>1_Model_G(0)</vt:lpstr>
      <vt:lpstr>2_Model_G(t)</vt:lpstr>
      <vt:lpstr>3_G(0)_vs_G(t)</vt:lpstr>
      <vt:lpstr>Calc</vt:lpstr>
      <vt:lpstr>Drop</vt:lpstr>
      <vt:lpstr>Building</vt:lpstr>
      <vt:lpstr>DT_Scale</vt:lpstr>
      <vt:lpstr>LoD</vt:lpstr>
      <vt:lpstr>LoD_2.1_2.3</vt:lpstr>
      <vt:lpstr>LoD_3.0_3.3</vt:lpstr>
      <vt:lpstr>Schedule</vt:lpstr>
      <vt:lpstr>Sequence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Iryna Osadcha</cp:lastModifiedBy>
  <dcterms:created xsi:type="dcterms:W3CDTF">2015-06-05T18:17:20Z</dcterms:created>
  <dcterms:modified xsi:type="dcterms:W3CDTF">2025-05-24T15:47:17Z</dcterms:modified>
</cp:coreProperties>
</file>