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jobsea\Estrutura-Projeto\JOB SEA-Projeto\Gerenciamento de Projeto\"/>
    </mc:Choice>
  </mc:AlternateContent>
  <xr:revisionPtr revIDLastSave="0" documentId="13_ncr:1_{0C126334-F378-4267-A4B0-A358BA8DE91C}" xr6:coauthVersionLast="45" xr6:coauthVersionMax="45" xr10:uidLastSave="{00000000-0000-0000-0000-000000000000}"/>
  <bookViews>
    <workbookView xWindow="-120" yWindow="-120" windowWidth="20730" windowHeight="11160" tabRatio="797" activeTab="9"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Sprint4" sheetId="21" r:id="rId10"/>
    <sheet name="#Estimativa-APF#" sheetId="14" r:id="rId11"/>
    <sheet name="#Planejamento-APF#" sheetId="16" r:id="rId12"/>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OFFSET(Sprint4!$B$12,0,0,1,COUNT(Sprint4!$B$12:$L$12))</definedName>
    <definedName name="Restante">OFFSET(Sprint1!$B$12,0,0,1,COUNT(Sprint1!$B$12:$L$12))</definedName>
    <definedName name="Restante2" localSheetId="11">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1" l="1"/>
  <c r="L12" i="21"/>
  <c r="K12" i="21"/>
  <c r="J12" i="21"/>
  <c r="B12" i="21"/>
  <c r="B19" i="19"/>
  <c r="B15" i="19"/>
  <c r="C12" i="21" l="1"/>
  <c r="D12" i="21" s="1"/>
  <c r="E12" i="21" s="1"/>
  <c r="F12" i="21" s="1"/>
  <c r="G12" i="21" s="1"/>
  <c r="H12" i="21" s="1"/>
  <c r="I12" i="21" s="1"/>
  <c r="B13" i="21"/>
  <c r="C13" i="21" s="1"/>
  <c r="D13" i="21" s="1"/>
  <c r="E13" i="21" s="1"/>
  <c r="F13" i="21" s="1"/>
  <c r="G13" i="21" s="1"/>
  <c r="H13" i="21" s="1"/>
  <c r="I13" i="21" s="1"/>
  <c r="J13" i="21" s="1"/>
  <c r="K13" i="21" s="1"/>
  <c r="L13" i="21" s="1"/>
  <c r="B16" i="19"/>
  <c r="C16" i="19" s="1"/>
  <c r="D16" i="19" s="1"/>
  <c r="E16" i="19" s="1"/>
  <c r="F16" i="19" s="1"/>
  <c r="G16" i="19" s="1"/>
  <c r="H16" i="19" s="1"/>
  <c r="I16" i="19" s="1"/>
  <c r="J16" i="19" s="1"/>
  <c r="K16" i="19" s="1"/>
  <c r="L16" i="19" s="1"/>
  <c r="C15" i="19"/>
  <c r="D15" i="19" s="1"/>
  <c r="E15" i="19" s="1"/>
  <c r="F15" i="19" s="1"/>
  <c r="G15" i="19" s="1"/>
  <c r="H15" i="19" s="1"/>
  <c r="I15" i="19" s="1"/>
  <c r="J15" i="19" s="1"/>
  <c r="K15" i="19" s="1"/>
  <c r="L15" i="19" s="1"/>
  <c r="D17" i="19" s="1"/>
  <c r="B16" i="18"/>
  <c r="B12" i="18"/>
  <c r="C12" i="18" s="1"/>
  <c r="D12" i="18" s="1"/>
  <c r="E12" i="18" s="1"/>
  <c r="F12" i="18" s="1"/>
  <c r="G12" i="18" s="1"/>
  <c r="H12" i="18" s="1"/>
  <c r="I12" i="18" s="1"/>
  <c r="J12" i="18" s="1"/>
  <c r="K12" i="18" s="1"/>
  <c r="L12" i="18" s="1"/>
  <c r="C14" i="21" l="1"/>
  <c r="H14" i="21"/>
  <c r="H15" i="21" s="1"/>
  <c r="K14" i="21"/>
  <c r="K15" i="21" s="1"/>
  <c r="D14" i="21"/>
  <c r="D15" i="21" s="1"/>
  <c r="G14" i="21"/>
  <c r="G15" i="21" s="1"/>
  <c r="J14" i="21"/>
  <c r="J15" i="21" s="1"/>
  <c r="F14" i="21"/>
  <c r="F15" i="21" s="1"/>
  <c r="B14" i="21"/>
  <c r="B15" i="21" s="1"/>
  <c r="I14" i="21"/>
  <c r="I15" i="21" s="1"/>
  <c r="E14" i="21"/>
  <c r="E15" i="21" s="1"/>
  <c r="C15" i="21"/>
  <c r="L14" i="21"/>
  <c r="L15" i="21" s="1"/>
  <c r="F17" i="19"/>
  <c r="J17" i="19"/>
  <c r="J18" i="19" s="1"/>
  <c r="I17" i="19"/>
  <c r="I18" i="19" s="1"/>
  <c r="H17" i="19"/>
  <c r="H18" i="19" s="1"/>
  <c r="B17" i="19"/>
  <c r="B18" i="19" s="1"/>
  <c r="E17" i="19"/>
  <c r="E18" i="19" s="1"/>
  <c r="F18" i="19"/>
  <c r="D18" i="19"/>
  <c r="K17" i="19"/>
  <c r="K18" i="19" s="1"/>
  <c r="G17" i="19"/>
  <c r="G18" i="19" s="1"/>
  <c r="C17" i="19"/>
  <c r="C18" i="19" s="1"/>
  <c r="L17" i="19"/>
  <c r="L18" i="19" s="1"/>
  <c r="B13" i="18"/>
  <c r="C13" i="18" s="1"/>
  <c r="D13" i="18" s="1"/>
  <c r="E13" i="18" s="1"/>
  <c r="F13" i="18" s="1"/>
  <c r="G13" i="18" s="1"/>
  <c r="H13" i="18" s="1"/>
  <c r="I13" i="18" s="1"/>
  <c r="J13" i="18" s="1"/>
  <c r="K13" i="18" s="1"/>
  <c r="L13" i="18" s="1"/>
  <c r="L14" i="18"/>
  <c r="C14" i="18"/>
  <c r="C15" i="18" s="1"/>
  <c r="E14" i="18"/>
  <c r="G14" i="18"/>
  <c r="G15" i="18" s="1"/>
  <c r="I14" i="18"/>
  <c r="K14" i="18"/>
  <c r="K15" i="18" s="1"/>
  <c r="B14" i="18"/>
  <c r="D14" i="18"/>
  <c r="D15" i="18" s="1"/>
  <c r="F14" i="18"/>
  <c r="H14" i="18"/>
  <c r="H15" i="18" s="1"/>
  <c r="J14" i="18"/>
  <c r="L5" i="3"/>
  <c r="L7" i="3"/>
  <c r="J15" i="18" l="1"/>
  <c r="F15" i="18"/>
  <c r="B15" i="18"/>
  <c r="I15" i="18"/>
  <c r="E15" i="18"/>
  <c r="L15" i="18"/>
  <c r="B4" i="16"/>
  <c r="C2" i="11"/>
  <c r="B8" i="4" l="1"/>
  <c r="D51" i="3"/>
  <c r="D41" i="3"/>
  <c r="D22" i="3"/>
  <c r="L19" i="3"/>
  <c r="L18" i="3"/>
  <c r="L17" i="3"/>
  <c r="L16" i="3"/>
  <c r="L15" i="3"/>
  <c r="L14" i="3"/>
  <c r="L13" i="3"/>
  <c r="L12" i="3"/>
  <c r="L11" i="3"/>
  <c r="D11" i="3"/>
  <c r="L10" i="3"/>
  <c r="L9" i="3"/>
  <c r="L8" i="3"/>
  <c r="L6"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14/11/2020</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tc={7029A405-900B-4273-BF74-0F2C673CAE38}</author>
    <author>Murakami Edson</author>
  </authors>
  <commentList>
    <comment ref="A1" authorId="0" shapeId="0" xr:uid="{7029A405-900B-4273-BF74-0F2C673CAE3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E159C9D8-DF94-4F5F-AD90-A9EE0A281DE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29FA5EEA-A011-414C-B2BF-652C3C603714}">
      <text>
        <r>
          <rPr>
            <b/>
            <sz val="9"/>
            <color indexed="81"/>
            <rFont val="Segoe UI"/>
            <family val="2"/>
          </rPr>
          <t>Data de início do sprint</t>
        </r>
        <r>
          <rPr>
            <sz val="9"/>
            <color indexed="81"/>
            <rFont val="Segoe UI"/>
            <family val="2"/>
          </rPr>
          <t xml:space="preserve">
29/11/2020</t>
        </r>
      </text>
    </comment>
    <comment ref="B12" authorId="1" shapeId="0" xr:uid="{FD576A6A-DB65-4070-ADB9-3BFD6D08641A}">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5396973A-587A-4491-83E3-41C8FAEF6E5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tc={8842F5DD-3B22-42A9-BF9D-46626832B6AE}</author>
    <author>Murakami Edson</author>
  </authors>
  <commentList>
    <comment ref="A1" authorId="0" shapeId="0" xr:uid="{8842F5DD-3B22-42A9-BF9D-46626832B6AE}">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97208DAA-7F7B-4AC4-B5BA-797711FF6E14}">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B4F3A30-6BD6-4E20-9B3B-8EB7502DEA53}">
      <text>
        <r>
          <rPr>
            <b/>
            <sz val="9"/>
            <color indexed="81"/>
            <rFont val="Segoe UI"/>
            <family val="2"/>
          </rPr>
          <t>Data de início do sprint</t>
        </r>
        <r>
          <rPr>
            <sz val="9"/>
            <color indexed="81"/>
            <rFont val="Segoe UI"/>
            <family val="2"/>
          </rPr>
          <t xml:space="preserve">
29/12/2020</t>
        </r>
      </text>
    </comment>
    <comment ref="B15" authorId="1" shapeId="0" xr:uid="{7A53D958-4D72-4B11-A250-5359CAF1F814}">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3A4A421B-EF87-4072-A318-F9476A51F12E}">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tc={4307BEA0-6F3B-4FB2-90ED-77A2ECF820D8}</author>
    <author>Murakami Edson</author>
  </authors>
  <commentList>
    <comment ref="A1" authorId="0" shapeId="0" xr:uid="{4307BEA0-6F3B-4FB2-90ED-77A2ECF820D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17A15B1F-C4DE-4F5E-B67E-0FE29D0885CE}">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78A13E7D-036F-4EC8-AB54-EF4DE38BFDB2}">
      <text>
        <r>
          <rPr>
            <b/>
            <sz val="9"/>
            <color indexed="81"/>
            <rFont val="Segoe UI"/>
            <family val="2"/>
          </rPr>
          <t>Data de início do sprint</t>
        </r>
        <r>
          <rPr>
            <sz val="9"/>
            <color indexed="81"/>
            <rFont val="Segoe UI"/>
            <family val="2"/>
          </rPr>
          <t xml:space="preserve">
10/01/2021</t>
        </r>
      </text>
    </comment>
    <comment ref="B12" authorId="1" shapeId="0" xr:uid="{7B8349BE-0862-472E-B443-D996DACF18BE}">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3CD9CBF8-3A41-4A55-A280-31DE3A2A5C9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sharedStrings.xml><?xml version="1.0" encoding="utf-8"?>
<sst xmlns="http://schemas.openxmlformats.org/spreadsheetml/2006/main" count="473" uniqueCount="294">
  <si>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</si>
  <si>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</si>
  <si>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</si>
  <si>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</si>
  <si>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</si>
  <si>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</si>
  <si>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</si>
  <si>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</si>
  <si>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</si>
  <si>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</si>
  <si>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</si>
  <si>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</si>
  <si>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</si>
  <si>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</si>
  <si>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</si>
  <si>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</si>
  <si>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</si>
  <si>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</si>
  <si>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</si>
  <si>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</si>
  <si>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</si>
  <si>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</si>
  <si>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</si>
  <si>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</si>
  <si>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</si>
  <si>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</si>
  <si>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</si>
  <si>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</si>
  <si>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</si>
  <si>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</si>
  <si>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</si>
  <si>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</si>
  <si>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</si>
  <si>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</si>
  <si>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</si>
  <si>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</si>
  <si>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</si>
  <si>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</si>
  <si>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</si>
  <si>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</si>
  <si>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</si>
  <si>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</si>
  <si>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</si>
  <si>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</si>
  <si>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</si>
  <si>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</si>
  <si>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</si>
  <si>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</si>
  <si>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</si>
  <si>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</si>
  <si>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</si>
  <si>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</si>
  <si>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</si>
  <si>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</si>
  <si>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</si>
  <si>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</si>
  <si>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</si>
  <si>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</si>
  <si>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</si>
  <si>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</si>
  <si>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</si>
  <si>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</si>
  <si>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</si>
  <si>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</si>
  <si>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</si>
  <si>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</si>
  <si>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</si>
  <si>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</si>
  <si>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</si>
  <si>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</si>
  <si>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</si>
  <si>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</si>
  <si>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</si>
  <si>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</si>
  <si>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</si>
  <si>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</si>
  <si>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</si>
  <si>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</si>
  <si>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</si>
  <si>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</si>
  <si>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</si>
  <si>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</si>
  <si>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</si>
  <si>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</si>
  <si>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</si>
  <si>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</si>
  <si>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</si>
  <si>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</si>
  <si>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</si>
  <si>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</si>
  <si>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</si>
  <si>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</si>
  <si>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</si>
  <si>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</si>
  <si>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</si>
  <si>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</si>
  <si>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</si>
  <si>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</si>
  <si>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</si>
  <si>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</si>
  <si>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</si>
  <si>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</si>
  <si>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</si>
  <si>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</si>
  <si>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</si>
  <si>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</si>
  <si>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</si>
  <si>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</si>
  <si>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</si>
  <si>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</si>
  <si>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</si>
  <si>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</si>
  <si>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</si>
  <si>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</si>
  <si>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</si>
  <si>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</si>
  <si>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</si>
  <si>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</si>
  <si>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</si>
  <si>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</si>
  <si>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</si>
  <si>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</si>
  <si>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</si>
  <si>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</si>
  <si>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</si>
  <si>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</si>
  <si>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</si>
  <si>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</si>
  <si>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</si>
  <si>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</si>
  <si>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</si>
  <si>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</si>
  <si>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</si>
  <si>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</si>
  <si>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</si>
  <si>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</si>
  <si>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</si>
  <si>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</si>
  <si>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</si>
  <si>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</si>
  <si>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</si>
  <si>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</si>
  <si>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</si>
  <si>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</si>
  <si>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</si>
  <si>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</si>
  <si>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</si>
  <si>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</si>
  <si>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</si>
  <si>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</si>
  <si>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</si>
  <si>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</si>
  <si>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</si>
  <si>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</si>
  <si>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</si>
  <si>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</si>
  <si>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</si>
  <si>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</si>
  <si>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</si>
  <si>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</si>
  <si>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</si>
  <si>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</si>
  <si>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</si>
  <si>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</si>
  <si>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</si>
  <si>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</si>
  <si>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</si>
  <si>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</si>
  <si>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</si>
  <si>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</si>
  <si>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</si>
  <si>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</si>
  <si>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</si>
  <si>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</si>
  <si>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</si>
  <si>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</si>
  <si>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</si>
  <si>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</si>
  <si>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</si>
  <si>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</si>
  <si>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</si>
  <si>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</si>
  <si>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</si>
  <si>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</si>
  <si>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</si>
  <si>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</si>
  <si>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</si>
  <si>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</si>
  <si>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</si>
  <si>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</si>
  <si>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</si>
  <si>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</si>
  <si>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</si>
  <si>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</si>
  <si>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</si>
  <si>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</si>
  <si>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</si>
  <si>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</si>
  <si>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</si>
  <si>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</si>
  <si>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</si>
  <si>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</si>
  <si>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</si>
  <si>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</si>
  <si>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</si>
  <si>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</si>
  <si>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</si>
  <si>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</si>
  <si>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</si>
  <si>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</si>
  <si>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</si>
  <si>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</si>
  <si>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</si>
  <si>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</si>
  <si>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</si>
  <si>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</si>
  <si>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</si>
  <si>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</si>
  <si>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</si>
  <si>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</si>
  <si>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</si>
  <si>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</si>
  <si>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</si>
  <si>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</si>
  <si>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</si>
  <si>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</si>
  <si>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</si>
  <si>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</si>
  <si>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</si>
  <si>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</si>
  <si>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</si>
  <si>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</si>
  <si>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</si>
  <si>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</si>
  <si>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</si>
  <si>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</si>
  <si>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</si>
  <si>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</si>
  <si>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</si>
  <si>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</si>
  <si>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</si>
  <si>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</si>
  <si>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</si>
  <si>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</si>
  <si>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</si>
  <si>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</si>
  <si>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Perda de integrante da equipe</t>
  </si>
  <si>
    <t>Contratar novo desenvolvedor</t>
  </si>
  <si>
    <t xml:space="preserve">INICIAÇÃO </t>
  </si>
  <si>
    <t>Manter Usuários</t>
  </si>
  <si>
    <t>Manter Projetos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</si>
  <si>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</si>
  <si>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</si>
  <si>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</si>
  <si>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</si>
  <si>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</si>
  <si>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</si>
  <si>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</si>
  <si>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</si>
  <si>
    <t xml:space="preserve">Modelar </t>
  </si>
  <si>
    <t>Revisão (versão 01)</t>
  </si>
  <si>
    <t>Usuário</t>
  </si>
  <si>
    <t>Orientadora</t>
  </si>
  <si>
    <t>Ana Paula da Rosa</t>
  </si>
  <si>
    <t xml:space="preserve">anapaula.darosa@ifsp.edu.br  </t>
  </si>
  <si>
    <t>Revisão (versão 02)</t>
  </si>
  <si>
    <t>Revisão (versão 03)</t>
  </si>
  <si>
    <t xml:space="preserve"> Planejar o Sprint</t>
  </si>
  <si>
    <t xml:space="preserve"> Estudar tecnologias</t>
  </si>
  <si>
    <t xml:space="preserve"> Preparar ambiente de desenvolvimento</t>
  </si>
  <si>
    <t xml:space="preserve"> Criar guia de emplementação</t>
  </si>
  <si>
    <t xml:space="preserve"> Implementar e testar arquitetura</t>
  </si>
  <si>
    <t xml:space="preserve"> Revisar planejamento</t>
  </si>
  <si>
    <t xml:space="preserve"> Aplicar checklist da fase</t>
  </si>
  <si>
    <t xml:space="preserve"> </t>
  </si>
  <si>
    <t xml:space="preserve"> Manter Usuário(escolhido para testar arquitetura)</t>
  </si>
  <si>
    <t xml:space="preserve"> Modelar caso de Uso-Manter Usuário</t>
  </si>
  <si>
    <t xml:space="preserve"> Implementar e Testar</t>
  </si>
  <si>
    <t>Projetar Testes</t>
  </si>
  <si>
    <t>Executar Testes</t>
  </si>
  <si>
    <t xml:space="preserve"> Modelar</t>
  </si>
  <si>
    <t xml:space="preserve"> Implementar e Testar unitariamente</t>
  </si>
  <si>
    <t xml:space="preserve"> Projetar Testes</t>
  </si>
  <si>
    <t xml:space="preserve"> Executar testes</t>
  </si>
  <si>
    <t xml:space="preserve"> Aplicar Checklist da fase</t>
  </si>
  <si>
    <t>Planejar Sprint</t>
  </si>
  <si>
    <t>Projetar Testes do Sistema</t>
  </si>
  <si>
    <t>Executar Testes do Sistema</t>
  </si>
  <si>
    <t>Planejar Implantação</t>
  </si>
  <si>
    <t>Revisão (versão 04)</t>
  </si>
  <si>
    <t>Sprint1</t>
  </si>
  <si>
    <t>Sprint2</t>
  </si>
  <si>
    <t>Sprint3</t>
  </si>
  <si>
    <t>Sprint4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</si>
</sst>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1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2">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41" fillId="9" borderId="1" xfId="0" applyFont="1" applyFill="1" applyBorder="1" applyAlignment="1" applyProtection="1">
      <alignment horizontal="left"/>
      <protection locked="0"/>
    </xf>
    <xf numFmtId="0" fontId="43" fillId="4" borderId="1" xfId="0" applyFont="1"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0"/>
                <c:pt idx="0">
                  <c:v>29</c:v>
                </c:pt>
                <c:pt idx="1">
                  <c:v>26</c:v>
                </c:pt>
                <c:pt idx="2">
                  <c:v>22</c:v>
                </c:pt>
                <c:pt idx="3">
                  <c:v>20</c:v>
                </c:pt>
                <c:pt idx="4">
                  <c:v>17</c:v>
                </c:pt>
                <c:pt idx="5">
                  <c:v>14</c:v>
                </c:pt>
                <c:pt idx="6">
                  <c:v>11</c:v>
                </c:pt>
                <c:pt idx="7">
                  <c:v>7</c:v>
                </c:pt>
                <c:pt idx="8">
                  <c:v>4</c:v>
                </c:pt>
                <c:pt idx="9">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Sprint2!$B$12:$I$12</c:f>
              <c:numCache>
                <c:formatCode>General</c:formatCode>
                <c:ptCount val="8"/>
                <c:pt idx="0">
                  <c:v>28</c:v>
                </c:pt>
                <c:pt idx="1">
                  <c:v>25</c:v>
                </c:pt>
                <c:pt idx="2">
                  <c:v>22</c:v>
                </c:pt>
                <c:pt idx="3">
                  <c:v>19</c:v>
                </c:pt>
                <c:pt idx="4">
                  <c:v>17</c:v>
                </c:pt>
                <c:pt idx="5">
                  <c:v>12</c:v>
                </c:pt>
                <c:pt idx="6">
                  <c:v>9</c:v>
                </c:pt>
                <c:pt idx="7">
                  <c:v>7</c:v>
                </c:pt>
              </c:numCache>
            </c:numRef>
          </c:val>
          <c:smooth val="0"/>
          <c:extLst>
            <c:ext xmlns:c16="http://schemas.microsoft.com/office/drawing/2014/chart" uri="{C3380CC4-5D6E-409C-BE32-E72D297353CC}">
              <c16:uniqueId val="{00000000-84B6-44E4-84A0-A3154F4FDF4B}"/>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28</c:v>
                </c:pt>
                <c:pt idx="1">
                  <c:v>25.2</c:v>
                </c:pt>
                <c:pt idx="2">
                  <c:v>22.4</c:v>
                </c:pt>
                <c:pt idx="3">
                  <c:v>19.599999999999998</c:v>
                </c:pt>
                <c:pt idx="4">
                  <c:v>16.799999999999997</c:v>
                </c:pt>
                <c:pt idx="5">
                  <c:v>13.999999999999996</c:v>
                </c:pt>
                <c:pt idx="6">
                  <c:v>11.199999999999996</c:v>
                </c:pt>
                <c:pt idx="7">
                  <c:v>8.399999999999995</c:v>
                </c:pt>
                <c:pt idx="8">
                  <c:v>5.5999999999999952</c:v>
                </c:pt>
                <c:pt idx="9">
                  <c:v>2.7999999999999954</c:v>
                </c:pt>
                <c:pt idx="10">
                  <c:v>-4.4408920985006262E-15</c:v>
                </c:pt>
              </c:numCache>
            </c:numRef>
          </c:val>
          <c:smooth val="0"/>
          <c:extLst>
            <c:ext xmlns:c16="http://schemas.microsoft.com/office/drawing/2014/chart" uri="{C3380CC4-5D6E-409C-BE32-E72D297353CC}">
              <c16:uniqueId val="{00000001-84B6-44E4-84A0-A3154F4FDF4B}"/>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29/dez</c:v>
                </c:pt>
                <c:pt idx="2">
                  <c:v>Dia 2</c:v>
                </c:pt>
                <c:pt idx="3">
                  <c:v>Dia 3</c:v>
                </c:pt>
                <c:pt idx="4">
                  <c:v>Dia 4</c:v>
                </c:pt>
                <c:pt idx="5">
                  <c:v>Dia 5</c:v>
                </c:pt>
                <c:pt idx="6">
                  <c:v>Dia 6</c:v>
                </c:pt>
                <c:pt idx="7">
                  <c:v>Dia 7</c:v>
                </c:pt>
                <c:pt idx="8">
                  <c:v>Dia 8</c:v>
                </c:pt>
                <c:pt idx="9">
                  <c:v>Dia 9</c:v>
                </c:pt>
                <c:pt idx="10">
                  <c:v>Dia 10</c:v>
                </c:pt>
              </c:strCache>
            </c:strRef>
          </c:cat>
          <c:val>
            <c:numRef>
              <c:f>Sprint3!$B$15:$I$15</c:f>
              <c:numCache>
                <c:formatCode>General</c:formatCode>
                <c:ptCount val="8"/>
                <c:pt idx="0">
                  <c:v>53</c:v>
                </c:pt>
                <c:pt idx="1">
                  <c:v>47</c:v>
                </c:pt>
                <c:pt idx="2">
                  <c:v>43</c:v>
                </c:pt>
                <c:pt idx="3">
                  <c:v>38</c:v>
                </c:pt>
                <c:pt idx="4">
                  <c:v>32</c:v>
                </c:pt>
                <c:pt idx="5">
                  <c:v>26</c:v>
                </c:pt>
                <c:pt idx="6">
                  <c:v>21</c:v>
                </c:pt>
                <c:pt idx="7">
                  <c:v>15</c:v>
                </c:pt>
              </c:numCache>
            </c:numRef>
          </c:val>
          <c:smooth val="0"/>
          <c:extLst>
            <c:ext xmlns:c16="http://schemas.microsoft.com/office/drawing/2014/chart" uri="{C3380CC4-5D6E-409C-BE32-E72D297353CC}">
              <c16:uniqueId val="{00000000-6C85-4E51-B2D5-E87C9F27CEE8}"/>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29/dez</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53</c:v>
                </c:pt>
                <c:pt idx="1">
                  <c:v>47.7</c:v>
                </c:pt>
                <c:pt idx="2">
                  <c:v>42.400000000000006</c:v>
                </c:pt>
                <c:pt idx="3">
                  <c:v>37.100000000000009</c:v>
                </c:pt>
                <c:pt idx="4">
                  <c:v>31.800000000000008</c:v>
                </c:pt>
                <c:pt idx="5">
                  <c:v>26.500000000000007</c:v>
                </c:pt>
                <c:pt idx="6">
                  <c:v>21.200000000000006</c:v>
                </c:pt>
                <c:pt idx="7">
                  <c:v>15.900000000000006</c:v>
                </c:pt>
                <c:pt idx="8">
                  <c:v>10.600000000000005</c:v>
                </c:pt>
                <c:pt idx="9">
                  <c:v>5.3000000000000052</c:v>
                </c:pt>
                <c:pt idx="10">
                  <c:v>0</c:v>
                </c:pt>
              </c:numCache>
            </c:numRef>
          </c:val>
          <c:smooth val="0"/>
          <c:extLst>
            <c:ext xmlns:c16="http://schemas.microsoft.com/office/drawing/2014/chart" uri="{C3380CC4-5D6E-409C-BE32-E72D297353CC}">
              <c16:uniqueId val="{00000001-6C85-4E51-B2D5-E87C9F27CEE8}"/>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10/jan</c:v>
                </c:pt>
                <c:pt idx="2">
                  <c:v>Dia 2</c:v>
                </c:pt>
                <c:pt idx="3">
                  <c:v>Dia 3</c:v>
                </c:pt>
                <c:pt idx="4">
                  <c:v>Dia 4</c:v>
                </c:pt>
                <c:pt idx="5">
                  <c:v>Dia 5</c:v>
                </c:pt>
                <c:pt idx="6">
                  <c:v>Dia 6</c:v>
                </c:pt>
                <c:pt idx="7">
                  <c:v>Dia 7</c:v>
                </c:pt>
                <c:pt idx="8">
                  <c:v>Dia 8</c:v>
                </c:pt>
                <c:pt idx="9">
                  <c:v>Dia 9</c:v>
                </c:pt>
                <c:pt idx="10">
                  <c:v>Dia 10</c:v>
                </c:pt>
              </c:strCache>
            </c:strRef>
          </c:cat>
          <c:val>
            <c:numRef>
              <c:f>Sprint4!$B$12:$I$12</c:f>
              <c:numCache>
                <c:formatCode>General</c:formatCode>
                <c:ptCount val="8"/>
                <c:pt idx="0">
                  <c:v>31</c:v>
                </c:pt>
                <c:pt idx="1">
                  <c:v>28</c:v>
                </c:pt>
                <c:pt idx="2">
                  <c:v>23</c:v>
                </c:pt>
                <c:pt idx="3">
                  <c:v>18</c:v>
                </c:pt>
                <c:pt idx="4">
                  <c:v>15</c:v>
                </c:pt>
                <c:pt idx="5">
                  <c:v>12</c:v>
                </c:pt>
                <c:pt idx="6">
                  <c:v>7</c:v>
                </c:pt>
                <c:pt idx="7">
                  <c:v>3</c:v>
                </c:pt>
              </c:numCache>
            </c:numRef>
          </c:val>
          <c:smooth val="0"/>
          <c:extLst>
            <c:ext xmlns:c16="http://schemas.microsoft.com/office/drawing/2014/chart" uri="{C3380CC4-5D6E-409C-BE32-E72D297353CC}">
              <c16:uniqueId val="{00000000-97E8-4671-8446-D91C83BC2416}"/>
            </c:ext>
          </c:extLst>
        </c:ser>
        <c:ser>
          <c:idx val="1"/>
          <c:order val="1"/>
          <c:tx>
            <c:strRef>
              <c:f>Sprint4!$A$13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10/jan</c:v>
                </c:pt>
                <c:pt idx="2">
                  <c:v>Dia 2</c:v>
                </c:pt>
                <c:pt idx="3">
                  <c:v>Dia 3</c:v>
                </c:pt>
                <c:pt idx="4">
                  <c:v>Dia 4</c:v>
                </c:pt>
                <c:pt idx="5">
                  <c:v>Dia 5</c:v>
                </c:pt>
                <c:pt idx="6">
                  <c:v>Dia 6</c:v>
                </c:pt>
                <c:pt idx="7">
                  <c:v>Dia 7</c:v>
                </c:pt>
                <c:pt idx="8">
                  <c:v>Dia 8</c:v>
                </c:pt>
                <c:pt idx="9">
                  <c:v>Dia 9</c:v>
                </c:pt>
                <c:pt idx="10">
                  <c:v>Dia 10</c:v>
                </c:pt>
              </c:strCache>
            </c:strRef>
          </c:cat>
          <c:val>
            <c:numRef>
              <c:f>Sprint4!$B$13:$L$13</c:f>
              <c:numCache>
                <c:formatCode>0</c:formatCode>
                <c:ptCount val="11"/>
                <c:pt idx="0" formatCode="General">
                  <c:v>31</c:v>
                </c:pt>
                <c:pt idx="1">
                  <c:v>27.9</c:v>
                </c:pt>
                <c:pt idx="2">
                  <c:v>24.799999999999997</c:v>
                </c:pt>
                <c:pt idx="3">
                  <c:v>21.699999999999996</c:v>
                </c:pt>
                <c:pt idx="4">
                  <c:v>18.599999999999994</c:v>
                </c:pt>
                <c:pt idx="5">
                  <c:v>15.499999999999995</c:v>
                </c:pt>
                <c:pt idx="6">
                  <c:v>12.399999999999995</c:v>
                </c:pt>
                <c:pt idx="7">
                  <c:v>9.2999999999999954</c:v>
                </c:pt>
                <c:pt idx="8">
                  <c:v>6.1999999999999957</c:v>
                </c:pt>
                <c:pt idx="9">
                  <c:v>3.0999999999999956</c:v>
                </c:pt>
                <c:pt idx="10">
                  <c:v>-4.4408920985006262E-15</c:v>
                </c:pt>
              </c:numCache>
            </c:numRef>
          </c:val>
          <c:smooth val="0"/>
          <c:extLst>
            <c:ext xmlns:c16="http://schemas.microsoft.com/office/drawing/2014/chart" uri="{C3380CC4-5D6E-409C-BE32-E72D297353CC}">
              <c16:uniqueId val="{00000001-97E8-4671-8446-D91C83BC241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3B2712D4-E61F-4CEA-9905-06B05471A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EE03A212-9DCD-4FBF-988A-A7BC3E280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2E22640D-A98D-43BF-8878-ECEF1B13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7029A405-900B-4273-BF74-0F2C673CAE38}">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8842F5DD-3B22-42A9-BF9D-46626832B6AE}">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4307BEA0-6F3B-4FB2-90ED-77A2ECF820D8}">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7" Type="http://schemas.openxmlformats.org/officeDocument/2006/relationships/comments" Target="../comments1.xm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vmlDrawing" Target="../drawings/vmlDrawing1.vml"/><Relationship Id="rId5" Type="http://schemas.openxmlformats.org/officeDocument/2006/relationships/hyperlink" Target="mailto:anapaula.darosa@ifsp.edu.br" TargetMode="External"/><Relationship Id="rId4" Type="http://schemas.openxmlformats.org/officeDocument/2006/relationships/hyperlink" Target="mailto:iago.f@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13" sqref="C13"/>
    </sheetView>
  </sheetViews>
  <sheetFormatPr defaultRowHeight="15" x14ac:dyDescent="0.25"/>
  <cols>
    <col min="1" max="1" width="23.28515625" customWidth="1"/>
    <col min="2" max="2" width="48.140625" customWidth="1"/>
    <col min="3" max="3" width="31.7109375" customWidth="1"/>
  </cols>
  <sheetData>
    <row r="1" spans="1:3" ht="20.25" x14ac:dyDescent="0.25">
      <c r="A1" s="154" t="s">
        <v>42</v>
      </c>
      <c r="B1" s="154"/>
      <c r="C1" s="154"/>
    </row>
    <row r="2" spans="1:3" ht="25.5" x14ac:dyDescent="0.25">
      <c r="A2" s="155" t="s">
        <v>238</v>
      </c>
      <c r="B2" s="155"/>
      <c r="C2" s="155"/>
    </row>
    <row r="3" spans="1:3" x14ac:dyDescent="0.25">
      <c r="A3" s="13" t="s">
        <v>46</v>
      </c>
      <c r="B3" s="13" t="s">
        <v>47</v>
      </c>
      <c r="C3" s="13" t="s">
        <v>48</v>
      </c>
    </row>
    <row r="4" spans="1:3" x14ac:dyDescent="0.25">
      <c r="A4" s="18" t="s">
        <v>43</v>
      </c>
      <c r="B4" s="18" t="s">
        <v>239</v>
      </c>
      <c r="C4" s="150" t="s">
        <v>240</v>
      </c>
    </row>
    <row r="5" spans="1:3" x14ac:dyDescent="0.25">
      <c r="A5" s="18" t="s">
        <v>44</v>
      </c>
      <c r="B5" s="18" t="s">
        <v>241</v>
      </c>
      <c r="C5" s="150" t="s">
        <v>244</v>
      </c>
    </row>
    <row r="6" spans="1:3" x14ac:dyDescent="0.25">
      <c r="A6" s="18" t="s">
        <v>45</v>
      </c>
      <c r="B6" s="18" t="s">
        <v>241</v>
      </c>
      <c r="C6" s="150" t="s">
        <v>244</v>
      </c>
    </row>
    <row r="7" spans="1:3" x14ac:dyDescent="0.25">
      <c r="A7" s="18" t="s">
        <v>45</v>
      </c>
      <c r="B7" s="18" t="s">
        <v>242</v>
      </c>
      <c r="C7" s="150" t="s">
        <v>243</v>
      </c>
    </row>
    <row r="8" spans="1:3" x14ac:dyDescent="0.25">
      <c r="A8" s="18" t="s">
        <v>262</v>
      </c>
      <c r="B8" s="18" t="s">
        <v>263</v>
      </c>
      <c r="C8" s="150" t="s">
        <v>264</v>
      </c>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 ref="C8" r:id="rId5" xr:uid="{E501F24A-0948-4114-9BF3-0926A6D5A52D}"/>
  </hyperlinks>
  <pageMargins left="0.511811024" right="0.511811024" top="0.78740157499999996" bottom="0.78740157499999996" header="0.31496062000000002" footer="0.31496062000000002"/>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70594-DF52-46E9-9A67-C003AF01D134}">
  <dimension ref="A1:O19"/>
  <sheetViews>
    <sheetView tabSelected="1" workbookViewId="0">
      <selection activeCell="L18" sqref="L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44206</v>
      </c>
      <c r="D1" s="43" t="s">
        <v>32</v>
      </c>
      <c r="E1" s="43" t="s">
        <v>33</v>
      </c>
      <c r="F1" s="43" t="s">
        <v>34</v>
      </c>
      <c r="G1" s="43" t="s">
        <v>35</v>
      </c>
      <c r="H1" s="43" t="s">
        <v>36</v>
      </c>
      <c r="I1" s="43" t="s">
        <v>37</v>
      </c>
      <c r="J1" s="43" t="s">
        <v>38</v>
      </c>
      <c r="K1" s="43" t="s">
        <v>39</v>
      </c>
      <c r="L1" s="43" t="s">
        <v>40</v>
      </c>
    </row>
    <row r="2" spans="1:13" x14ac:dyDescent="0.25">
      <c r="A2" s="122" t="s">
        <v>285</v>
      </c>
      <c r="B2" s="15">
        <v>3</v>
      </c>
      <c r="C2" s="15">
        <v>3</v>
      </c>
      <c r="D2" s="15"/>
      <c r="E2" s="15"/>
      <c r="F2" s="15"/>
      <c r="G2" s="15"/>
      <c r="H2" s="15"/>
      <c r="I2" s="15"/>
      <c r="J2" s="15"/>
      <c r="K2" s="15"/>
      <c r="L2" s="15"/>
    </row>
    <row r="3" spans="1:13" x14ac:dyDescent="0.25">
      <c r="A3" s="122" t="s">
        <v>286</v>
      </c>
      <c r="B3" s="15">
        <v>5</v>
      </c>
      <c r="C3" s="15"/>
      <c r="D3" s="15">
        <v>5</v>
      </c>
      <c r="E3" s="15"/>
      <c r="F3" s="15"/>
      <c r="G3" s="15"/>
      <c r="H3" s="15"/>
      <c r="I3" s="15"/>
      <c r="J3" s="15"/>
      <c r="K3" s="15"/>
      <c r="L3" s="15"/>
    </row>
    <row r="4" spans="1:13" x14ac:dyDescent="0.25">
      <c r="A4" s="122" t="s">
        <v>287</v>
      </c>
      <c r="B4" s="15">
        <v>5</v>
      </c>
      <c r="C4" s="15"/>
      <c r="D4" s="15"/>
      <c r="E4" s="15">
        <v>5</v>
      </c>
      <c r="F4" s="15"/>
      <c r="G4" s="15"/>
      <c r="H4" s="15"/>
      <c r="I4" s="15"/>
      <c r="J4" s="15"/>
      <c r="K4" s="15"/>
      <c r="L4" s="15"/>
    </row>
    <row r="5" spans="1:13" x14ac:dyDescent="0.25">
      <c r="A5" s="122" t="s">
        <v>208</v>
      </c>
      <c r="B5" s="15">
        <v>6</v>
      </c>
      <c r="C5" s="15"/>
      <c r="D5" s="15"/>
      <c r="E5" s="15"/>
      <c r="F5" s="15">
        <v>3</v>
      </c>
      <c r="G5" s="15">
        <v>3</v>
      </c>
      <c r="H5" s="15"/>
      <c r="I5" s="15"/>
      <c r="J5" s="15"/>
      <c r="K5" s="15"/>
      <c r="L5" s="15"/>
    </row>
    <row r="6" spans="1:13" x14ac:dyDescent="0.25">
      <c r="A6" s="122" t="s">
        <v>288</v>
      </c>
      <c r="B6" s="15">
        <v>0</v>
      </c>
      <c r="C6" s="15"/>
      <c r="D6" s="15"/>
      <c r="E6" s="15"/>
      <c r="F6" s="15">
        <v>0</v>
      </c>
      <c r="G6" s="15"/>
      <c r="H6" s="15"/>
      <c r="I6" s="15"/>
      <c r="J6" s="15"/>
      <c r="K6" s="15"/>
      <c r="L6" s="15"/>
    </row>
    <row r="7" spans="1:13" x14ac:dyDescent="0.25">
      <c r="A7" s="122" t="s">
        <v>205</v>
      </c>
      <c r="B7" s="15">
        <v>0</v>
      </c>
      <c r="C7" s="15"/>
      <c r="D7" s="15"/>
      <c r="E7" s="15"/>
      <c r="F7" s="15"/>
      <c r="G7" s="15">
        <v>0</v>
      </c>
      <c r="H7" s="15"/>
      <c r="I7" s="15"/>
      <c r="J7" s="15"/>
      <c r="K7" s="15"/>
      <c r="L7" s="15"/>
    </row>
    <row r="8" spans="1:13" x14ac:dyDescent="0.25">
      <c r="A8" s="19" t="s">
        <v>207</v>
      </c>
      <c r="B8" s="15">
        <v>5</v>
      </c>
      <c r="C8" s="15"/>
      <c r="D8" s="15"/>
      <c r="E8" s="15"/>
      <c r="F8" s="15"/>
      <c r="G8" s="15"/>
      <c r="H8" s="15">
        <v>5</v>
      </c>
      <c r="I8" s="15"/>
      <c r="J8" s="15"/>
      <c r="K8" s="15"/>
      <c r="L8" s="15"/>
    </row>
    <row r="9" spans="1:13" x14ac:dyDescent="0.25">
      <c r="A9" s="153" t="s">
        <v>206</v>
      </c>
      <c r="B9" s="15">
        <v>4</v>
      </c>
      <c r="C9" s="15"/>
      <c r="D9" s="15"/>
      <c r="E9" s="15"/>
      <c r="F9" s="15"/>
      <c r="G9" s="15"/>
      <c r="H9" s="15"/>
      <c r="I9" s="15">
        <v>4</v>
      </c>
      <c r="J9" s="15"/>
      <c r="K9" s="15"/>
      <c r="L9" s="15"/>
    </row>
    <row r="10" spans="1:13" x14ac:dyDescent="0.25">
      <c r="A10" s="153" t="s">
        <v>195</v>
      </c>
      <c r="B10" s="15">
        <v>3</v>
      </c>
      <c r="C10" s="15"/>
      <c r="D10" s="15"/>
      <c r="E10" s="15"/>
      <c r="F10" s="15"/>
      <c r="G10" s="15"/>
      <c r="H10" s="15"/>
      <c r="I10" s="15"/>
      <c r="J10" s="15">
        <v>3</v>
      </c>
      <c r="K10" s="15"/>
      <c r="L10" s="15"/>
    </row>
    <row r="11" spans="1:13" x14ac:dyDescent="0.25">
      <c r="A11" s="20"/>
      <c r="B11" s="15"/>
      <c r="C11" s="15"/>
      <c r="D11" s="15"/>
      <c r="E11" s="15"/>
      <c r="F11" s="15"/>
      <c r="G11" s="15"/>
      <c r="H11" s="15"/>
      <c r="I11" s="15"/>
      <c r="J11" s="15"/>
      <c r="K11" s="15"/>
      <c r="L11" s="15"/>
    </row>
    <row r="12" spans="1:13" x14ac:dyDescent="0.25">
      <c r="A12" s="38" t="s">
        <v>30</v>
      </c>
      <c r="B12" s="39">
        <f>SUM(B2:B11)</f>
        <v>31</v>
      </c>
      <c r="C12" s="39">
        <f>IF(SUM(C2:C11)&gt;0,B12-SUM(C2:C11), "")</f>
        <v>28</v>
      </c>
      <c r="D12" s="39">
        <f t="shared" ref="D12:K12" si="0">IF(SUM(D2:D11)&gt;0,C12-SUM(D2:D11), "")</f>
        <v>23</v>
      </c>
      <c r="E12" s="39">
        <f t="shared" si="0"/>
        <v>18</v>
      </c>
      <c r="F12" s="39">
        <f t="shared" si="0"/>
        <v>15</v>
      </c>
      <c r="G12" s="39">
        <f t="shared" si="0"/>
        <v>12</v>
      </c>
      <c r="H12" s="39">
        <f t="shared" si="0"/>
        <v>7</v>
      </c>
      <c r="I12" s="39">
        <f t="shared" si="0"/>
        <v>3</v>
      </c>
      <c r="J12" s="39">
        <f t="shared" si="0"/>
        <v>0</v>
      </c>
      <c r="K12" s="39" t="str">
        <f t="shared" si="0"/>
        <v/>
      </c>
      <c r="L12" s="39" t="str">
        <f>IF(SUM(L2:L11)&gt;0,K12-SUM(L2:L11), "")</f>
        <v/>
      </c>
      <c r="M12" s="34"/>
    </row>
    <row r="13" spans="1:13" x14ac:dyDescent="0.25">
      <c r="A13" s="35" t="s">
        <v>31</v>
      </c>
      <c r="B13" s="36">
        <f>B12</f>
        <v>31</v>
      </c>
      <c r="C13" s="37">
        <f>B13-($B$13/COUNTA($C$1:$L$1))</f>
        <v>27.9</v>
      </c>
      <c r="D13" s="37">
        <f t="shared" ref="D13:L13" si="1">C13-($B$13/COUNTA($C$1:$L$1))</f>
        <v>24.799999999999997</v>
      </c>
      <c r="E13" s="37">
        <f t="shared" si="1"/>
        <v>21.699999999999996</v>
      </c>
      <c r="F13" s="37">
        <f t="shared" si="1"/>
        <v>18.599999999999994</v>
      </c>
      <c r="G13" s="37">
        <f t="shared" si="1"/>
        <v>15.499999999999995</v>
      </c>
      <c r="H13" s="37">
        <f t="shared" si="1"/>
        <v>12.399999999999995</v>
      </c>
      <c r="I13" s="37">
        <f t="shared" si="1"/>
        <v>9.2999999999999954</v>
      </c>
      <c r="J13" s="37">
        <f t="shared" si="1"/>
        <v>6.1999999999999957</v>
      </c>
      <c r="K13" s="37">
        <f t="shared" si="1"/>
        <v>3.0999999999999956</v>
      </c>
      <c r="L13" s="37">
        <f t="shared" si="1"/>
        <v>-4.4408920985006262E-15</v>
      </c>
    </row>
    <row r="14" spans="1:13" x14ac:dyDescent="0.25">
      <c r="A14" s="40" t="s">
        <v>64</v>
      </c>
      <c r="B14" s="41">
        <f ca="1">OFFSET(Sprint4!$B$12,0,0,1,COUNT(Sprint4!$B$12:$L$12))</f>
        <v>31</v>
      </c>
      <c r="C14" s="41">
        <f ca="1">OFFSET(Sprint4!$B$12,0,0,1,COUNT(Sprint4!$B$12:$L$12))</f>
        <v>28</v>
      </c>
      <c r="D14" s="41">
        <f ca="1">OFFSET(Sprint4!$B$12,0,0,1,COUNT(Sprint4!$B$12:$L$12))</f>
        <v>23</v>
      </c>
      <c r="E14" s="41">
        <f ca="1">OFFSET(Sprint4!$B$12,0,0,1,COUNT(Sprint4!$B$12:$L$12))</f>
        <v>18</v>
      </c>
      <c r="F14" s="41">
        <f ca="1">OFFSET(Sprint4!$B$12,0,0,1,COUNT(Sprint4!$B$12:$L$12))</f>
        <v>15</v>
      </c>
      <c r="G14" s="41">
        <f ca="1">OFFSET(Sprint4!$B$12,0,0,1,COUNT(Sprint4!$B$12:$L$12))</f>
        <v>12</v>
      </c>
      <c r="H14" s="41">
        <f ca="1">OFFSET(Sprint4!$B$12,0,0,1,COUNT(Sprint4!$B$12:$L$12))</f>
        <v>7</v>
      </c>
      <c r="I14" s="41">
        <f ca="1">OFFSET(Sprint4!$B$12,0,0,1,COUNT(Sprint4!$B$12:$L$12))</f>
        <v>3</v>
      </c>
      <c r="J14" s="41">
        <f ca="1">OFFSET(Sprint4!$B$12,0,0,1,COUNT(Sprint4!$B$12:$L$12))</f>
        <v>0</v>
      </c>
      <c r="K14" s="41" t="e">
        <f ca="1">OFFSET(Sprint4!$B$12,0,0,1,COUNT(Sprint4!$B$12:$L$12))</f>
        <v>#VALUE!</v>
      </c>
      <c r="L14" s="41" t="e">
        <f ca="1">OFFSET(Sprint4!$B$12,0,0,1,COUNT(Sprint4!$B$12:$L$12))</f>
        <v>#VALUE!</v>
      </c>
    </row>
    <row r="15" spans="1:13" x14ac:dyDescent="0.25">
      <c r="A15" s="40" t="s">
        <v>65</v>
      </c>
      <c r="B15" s="42">
        <f ca="1">B14/$B$13</f>
        <v>1</v>
      </c>
      <c r="C15" s="42">
        <f ca="1">100%-(C14/$B$13)</f>
        <v>9.6774193548387122E-2</v>
      </c>
      <c r="D15" s="42">
        <f t="shared" ref="D15:L15" ca="1" si="2">100%-(D14/$B$13)</f>
        <v>0.25806451612903225</v>
      </c>
      <c r="E15" s="42">
        <f t="shared" ca="1" si="2"/>
        <v>0.41935483870967738</v>
      </c>
      <c r="F15" s="42">
        <f t="shared" ca="1" si="2"/>
        <v>0.5161290322580645</v>
      </c>
      <c r="G15" s="42">
        <f t="shared" ca="1" si="2"/>
        <v>0.61290322580645162</v>
      </c>
      <c r="H15" s="42">
        <f t="shared" ca="1" si="2"/>
        <v>0.77419354838709675</v>
      </c>
      <c r="I15" s="42">
        <f t="shared" ca="1" si="2"/>
        <v>0.90322580645161288</v>
      </c>
      <c r="J15" s="42">
        <f t="shared" ca="1" si="2"/>
        <v>1</v>
      </c>
      <c r="K15" s="42" t="e">
        <f t="shared" ca="1" si="2"/>
        <v>#VALUE!</v>
      </c>
      <c r="L15" s="42" t="e">
        <f t="shared" ca="1" si="2"/>
        <v>#VALUE!</v>
      </c>
    </row>
    <row r="16" spans="1:13" ht="18.75" x14ac:dyDescent="0.3">
      <c r="A16" s="45" t="s">
        <v>68</v>
      </c>
      <c r="B16" s="45">
        <f>Planejamento!B8</f>
        <v>48</v>
      </c>
      <c r="C16" s="45" t="s">
        <v>12</v>
      </c>
    </row>
    <row r="19" spans="14:15" x14ac:dyDescent="0.25">
      <c r="N19" s="14" t="s">
        <v>293</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D14" sqref="D14"/>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4" t="s">
        <v>182</v>
      </c>
      <c r="B1" s="204"/>
      <c r="C1" s="204"/>
      <c r="D1" s="204"/>
      <c r="E1" s="204"/>
      <c r="F1" s="204"/>
      <c r="G1" s="204"/>
      <c r="H1" s="204"/>
      <c r="I1" s="204"/>
      <c r="J1" s="204"/>
      <c r="K1" s="204"/>
      <c r="L1" s="204"/>
      <c r="M1" s="204"/>
      <c r="N1" s="204"/>
    </row>
    <row r="2" spans="1:23" s="103" customFormat="1" ht="12.75" customHeight="1" x14ac:dyDescent="0.2">
      <c r="A2" s="205" t="s">
        <v>118</v>
      </c>
      <c r="B2" s="205"/>
      <c r="C2" s="205"/>
      <c r="D2" s="205"/>
      <c r="E2" s="205"/>
      <c r="F2" s="205"/>
      <c r="G2" s="205"/>
      <c r="H2" s="205"/>
      <c r="I2" s="205"/>
      <c r="J2" s="205"/>
      <c r="K2" s="205"/>
      <c r="L2" s="205"/>
      <c r="M2" s="205"/>
      <c r="N2" s="205"/>
    </row>
    <row r="3" spans="1:23" s="103" customFormat="1" ht="15" customHeight="1" x14ac:dyDescent="0.2">
      <c r="A3" s="206" t="s">
        <v>169</v>
      </c>
      <c r="B3" s="206"/>
      <c r="C3" s="206"/>
      <c r="D3" s="206"/>
      <c r="E3" s="206"/>
      <c r="F3" s="206"/>
      <c r="G3" s="206"/>
      <c r="H3" s="206"/>
      <c r="I3" s="206"/>
      <c r="J3" s="206"/>
      <c r="K3" s="206"/>
      <c r="L3" s="206"/>
      <c r="M3" s="206"/>
      <c r="N3" s="206"/>
    </row>
    <row r="4" spans="1:23" s="103" customFormat="1" ht="15" customHeight="1" x14ac:dyDescent="0.2">
      <c r="A4" s="207" t="s">
        <v>137</v>
      </c>
      <c r="B4" s="207"/>
      <c r="C4" s="207"/>
      <c r="D4" s="207"/>
      <c r="E4" s="207"/>
      <c r="F4" s="207"/>
      <c r="G4" s="207"/>
      <c r="H4" s="207"/>
      <c r="I4" s="207"/>
      <c r="J4" s="207"/>
      <c r="K4" s="207"/>
      <c r="L4" s="207"/>
      <c r="M4" s="207"/>
      <c r="N4" s="207"/>
    </row>
    <row r="5" spans="1:23" s="103" customFormat="1" ht="15.75" customHeight="1" x14ac:dyDescent="0.2">
      <c r="A5" s="208" t="s">
        <v>170</v>
      </c>
      <c r="B5" s="208"/>
      <c r="C5" s="208"/>
      <c r="D5" s="208"/>
      <c r="E5" s="208"/>
      <c r="F5" s="208"/>
      <c r="G5" s="208"/>
      <c r="H5" s="208"/>
      <c r="I5" s="208"/>
      <c r="J5" s="208"/>
      <c r="K5" s="208"/>
      <c r="L5" s="208"/>
      <c r="M5" s="208"/>
      <c r="N5" s="208"/>
    </row>
    <row r="6" spans="1:23" s="22" customFormat="1" ht="20.25" customHeight="1" x14ac:dyDescent="0.2"/>
    <row r="7" spans="1:23" s="22" customFormat="1" ht="12" x14ac:dyDescent="0.2">
      <c r="A7" s="202" t="s">
        <v>153</v>
      </c>
      <c r="B7" s="203"/>
      <c r="D7" s="202" t="s">
        <v>171</v>
      </c>
      <c r="E7" s="203"/>
      <c r="G7" s="198" t="s">
        <v>139</v>
      </c>
      <c r="H7" s="198"/>
      <c r="I7" s="198"/>
      <c r="J7" s="198"/>
      <c r="K7" s="198"/>
      <c r="M7" s="202" t="s">
        <v>172</v>
      </c>
      <c r="N7" s="203"/>
    </row>
    <row r="8" spans="1:23" s="22" customFormat="1" ht="17.25" customHeight="1" x14ac:dyDescent="0.2">
      <c r="A8" s="104" t="s">
        <v>151</v>
      </c>
      <c r="B8" s="105" t="s">
        <v>141</v>
      </c>
      <c r="D8" s="104" t="s">
        <v>154</v>
      </c>
      <c r="E8" s="105" t="s">
        <v>141</v>
      </c>
      <c r="G8" s="104" t="s">
        <v>143</v>
      </c>
      <c r="H8" s="104" t="s">
        <v>149</v>
      </c>
      <c r="I8" s="104" t="s">
        <v>94</v>
      </c>
      <c r="J8" s="105" t="s">
        <v>150</v>
      </c>
      <c r="K8" s="105" t="s">
        <v>142</v>
      </c>
      <c r="M8" s="105" t="s">
        <v>174</v>
      </c>
      <c r="N8" s="105" t="s">
        <v>173</v>
      </c>
    </row>
    <row r="9" spans="1:23" s="22" customFormat="1" ht="12" x14ac:dyDescent="0.2">
      <c r="A9" s="102" t="s">
        <v>261</v>
      </c>
      <c r="B9" s="106" t="s">
        <v>149</v>
      </c>
      <c r="D9" s="102" t="s">
        <v>155</v>
      </c>
      <c r="E9" s="106" t="s">
        <v>149</v>
      </c>
      <c r="G9" s="104" t="s">
        <v>138</v>
      </c>
      <c r="H9" s="102">
        <v>2</v>
      </c>
      <c r="I9" s="102">
        <v>0</v>
      </c>
      <c r="J9" s="102">
        <v>0</v>
      </c>
      <c r="K9" s="105">
        <f>(H9*4)+(I9*6)+(J9*8)</f>
        <v>8</v>
      </c>
      <c r="M9" s="108" t="s">
        <v>156</v>
      </c>
      <c r="N9" s="110"/>
    </row>
    <row r="10" spans="1:23" s="22" customFormat="1" ht="12" x14ac:dyDescent="0.2">
      <c r="A10" s="102" t="s">
        <v>152</v>
      </c>
      <c r="B10" s="106" t="s">
        <v>149</v>
      </c>
      <c r="D10" s="102"/>
      <c r="E10" s="106"/>
      <c r="G10" s="104" t="s">
        <v>140</v>
      </c>
      <c r="H10" s="102"/>
      <c r="I10" s="102"/>
      <c r="J10" s="102"/>
      <c r="K10" s="105">
        <f>(H10*3)+(I10*4)+(J10*6)</f>
        <v>0</v>
      </c>
      <c r="M10" s="108" t="s">
        <v>157</v>
      </c>
      <c r="N10" s="110"/>
    </row>
    <row r="11" spans="1:23" s="22" customFormat="1" ht="12" x14ac:dyDescent="0.2">
      <c r="A11" s="102"/>
      <c r="B11" s="106"/>
      <c r="D11" s="102"/>
      <c r="E11" s="106"/>
      <c r="G11" s="198" t="s">
        <v>144</v>
      </c>
      <c r="H11" s="198"/>
      <c r="I11" s="198"/>
      <c r="J11" s="198"/>
      <c r="K11" s="198"/>
      <c r="M11" s="108" t="s">
        <v>158</v>
      </c>
      <c r="N11" s="110"/>
    </row>
    <row r="12" spans="1:23" s="22" customFormat="1" ht="12" x14ac:dyDescent="0.2">
      <c r="A12" s="102"/>
      <c r="B12" s="106"/>
      <c r="D12" s="102"/>
      <c r="E12" s="106"/>
      <c r="G12" s="104" t="s">
        <v>143</v>
      </c>
      <c r="H12" s="104" t="s">
        <v>149</v>
      </c>
      <c r="I12" s="104" t="s">
        <v>94</v>
      </c>
      <c r="J12" s="105" t="s">
        <v>150</v>
      </c>
      <c r="K12" s="105" t="s">
        <v>142</v>
      </c>
      <c r="M12" s="108" t="s">
        <v>181</v>
      </c>
      <c r="N12" s="110"/>
    </row>
    <row r="13" spans="1:23" s="22" customFormat="1" ht="12" x14ac:dyDescent="0.2">
      <c r="A13" s="102"/>
      <c r="B13" s="106"/>
      <c r="D13" s="102"/>
      <c r="E13" s="106"/>
      <c r="G13" s="104" t="s">
        <v>145</v>
      </c>
      <c r="H13" s="102">
        <v>1</v>
      </c>
      <c r="I13" s="102"/>
      <c r="J13" s="102"/>
      <c r="K13" s="105">
        <f>(H13*3)+(I13*4)+(J13*6)</f>
        <v>3</v>
      </c>
      <c r="M13" s="108" t="s">
        <v>159</v>
      </c>
      <c r="N13" s="110"/>
      <c r="W13" s="22" t="s">
        <v>180</v>
      </c>
    </row>
    <row r="14" spans="1:23" s="22" customFormat="1" ht="12" x14ac:dyDescent="0.2">
      <c r="A14" s="102"/>
      <c r="B14" s="106"/>
      <c r="D14" s="102"/>
      <c r="E14" s="106"/>
      <c r="G14" s="104" t="s">
        <v>146</v>
      </c>
      <c r="H14" s="102"/>
      <c r="I14" s="102"/>
      <c r="J14" s="102"/>
      <c r="K14" s="105">
        <f>(H14*4)+(I14*5)+(J14*7)</f>
        <v>0</v>
      </c>
      <c r="M14" s="108" t="s">
        <v>160</v>
      </c>
      <c r="N14" s="110"/>
    </row>
    <row r="15" spans="1:23" s="22" customFormat="1" ht="12" x14ac:dyDescent="0.2">
      <c r="A15" s="102"/>
      <c r="B15" s="106"/>
      <c r="D15" s="102"/>
      <c r="E15" s="106"/>
      <c r="G15" s="104" t="s">
        <v>147</v>
      </c>
      <c r="H15" s="102">
        <v>1</v>
      </c>
      <c r="I15" s="102"/>
      <c r="J15" s="102"/>
      <c r="K15" s="105">
        <f>(H15*3)+(I15*4)+(J15*6)</f>
        <v>3</v>
      </c>
      <c r="M15" s="108" t="s">
        <v>161</v>
      </c>
      <c r="N15" s="110"/>
    </row>
    <row r="16" spans="1:23" s="22" customFormat="1" ht="12" customHeight="1" x14ac:dyDescent="0.2">
      <c r="A16" s="102"/>
      <c r="B16" s="106"/>
      <c r="D16" s="102"/>
      <c r="E16" s="106"/>
      <c r="G16" s="199" t="s">
        <v>148</v>
      </c>
      <c r="H16" s="200"/>
      <c r="I16" s="200"/>
      <c r="J16" s="201"/>
      <c r="K16" s="107">
        <f>SUM(K9,K10,K13,K14,K15)</f>
        <v>14</v>
      </c>
      <c r="M16" s="108" t="s">
        <v>162</v>
      </c>
      <c r="N16" s="110"/>
    </row>
    <row r="17" spans="1:14" s="22" customFormat="1" ht="12" x14ac:dyDescent="0.2">
      <c r="A17" s="102"/>
      <c r="B17" s="106"/>
      <c r="D17" s="102"/>
      <c r="E17" s="106"/>
      <c r="M17" s="108" t="s">
        <v>163</v>
      </c>
      <c r="N17" s="110"/>
    </row>
    <row r="18" spans="1:14" s="22" customFormat="1" ht="12" x14ac:dyDescent="0.2">
      <c r="A18" s="102"/>
      <c r="B18" s="106"/>
      <c r="D18" s="102"/>
      <c r="E18" s="106"/>
      <c r="M18" s="108" t="s">
        <v>164</v>
      </c>
      <c r="N18" s="110"/>
    </row>
    <row r="19" spans="1:14" s="22" customFormat="1" ht="12" x14ac:dyDescent="0.2">
      <c r="A19" s="102"/>
      <c r="B19" s="106"/>
      <c r="D19" s="102"/>
      <c r="E19" s="106"/>
      <c r="M19" s="108" t="s">
        <v>165</v>
      </c>
      <c r="N19" s="110"/>
    </row>
    <row r="20" spans="1:14" s="22" customFormat="1" ht="12" x14ac:dyDescent="0.2">
      <c r="A20" s="102"/>
      <c r="B20" s="106"/>
      <c r="D20" s="102"/>
      <c r="E20" s="106"/>
      <c r="M20" s="108" t="s">
        <v>166</v>
      </c>
      <c r="N20" s="110"/>
    </row>
    <row r="21" spans="1:14" s="22" customFormat="1" ht="12" x14ac:dyDescent="0.2">
      <c r="M21" s="108" t="s">
        <v>167</v>
      </c>
      <c r="N21" s="110"/>
    </row>
    <row r="22" spans="1:14" s="22" customFormat="1" ht="12" x14ac:dyDescent="0.2">
      <c r="M22" s="108" t="s">
        <v>168</v>
      </c>
      <c r="N22" s="110"/>
    </row>
    <row r="23" spans="1:14" s="22" customFormat="1" ht="12" x14ac:dyDescent="0.2">
      <c r="M23" s="109" t="s">
        <v>175</v>
      </c>
      <c r="N23" s="111">
        <f>SUM(N9:N22)</f>
        <v>0</v>
      </c>
    </row>
    <row r="24" spans="1:14" x14ac:dyDescent="0.25">
      <c r="M24" s="109" t="s">
        <v>176</v>
      </c>
      <c r="N24" s="107">
        <f>(N23*0.01)+0.65</f>
        <v>0.65</v>
      </c>
    </row>
    <row r="25" spans="1:14" x14ac:dyDescent="0.25">
      <c r="M25" s="109" t="s">
        <v>177</v>
      </c>
      <c r="N25" s="112">
        <f>K16*N24</f>
        <v>9.1</v>
      </c>
    </row>
    <row r="26" spans="1:14" x14ac:dyDescent="0.25">
      <c r="M26" s="109" t="s">
        <v>178</v>
      </c>
      <c r="N26" s="113">
        <v>19</v>
      </c>
    </row>
    <row r="27" spans="1:14" ht="21" x14ac:dyDescent="0.25">
      <c r="M27" s="114" t="s">
        <v>179</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C7" sqref="C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4" t="s">
        <v>186</v>
      </c>
      <c r="B1" s="204"/>
      <c r="C1" s="204"/>
      <c r="D1" s="204"/>
      <c r="E1" s="204"/>
      <c r="F1" s="204"/>
      <c r="G1" s="204"/>
      <c r="H1" s="204"/>
      <c r="I1" s="204"/>
      <c r="J1" s="204"/>
      <c r="K1" s="204"/>
      <c r="L1" s="204"/>
      <c r="M1" s="204"/>
      <c r="N1" s="204"/>
    </row>
    <row r="2" spans="1:14" ht="7.5" customHeight="1" x14ac:dyDescent="0.25"/>
    <row r="3" spans="1:14" ht="18.75" x14ac:dyDescent="0.3">
      <c r="A3" s="210" t="s">
        <v>57</v>
      </c>
      <c r="B3" s="210"/>
      <c r="C3" s="210"/>
      <c r="E3" s="197" t="s">
        <v>77</v>
      </c>
      <c r="F3" s="197"/>
      <c r="G3" s="197"/>
      <c r="H3" s="197"/>
      <c r="I3" s="197"/>
      <c r="J3" s="197"/>
      <c r="K3" s="197"/>
      <c r="L3" s="197"/>
      <c r="M3" s="197"/>
      <c r="N3" s="197"/>
    </row>
    <row r="4" spans="1:14" x14ac:dyDescent="0.25">
      <c r="A4" s="9" t="s">
        <v>79</v>
      </c>
      <c r="B4" s="134">
        <f>'#Estimativa-APF#'!$N$27</f>
        <v>172.9</v>
      </c>
      <c r="C4" s="8" t="s">
        <v>13</v>
      </c>
      <c r="E4" s="211" t="s">
        <v>11</v>
      </c>
      <c r="F4" s="209" t="s">
        <v>0</v>
      </c>
      <c r="G4" s="209"/>
      <c r="H4" s="209" t="s">
        <v>1</v>
      </c>
      <c r="I4" s="209"/>
      <c r="J4" s="209" t="s">
        <v>2</v>
      </c>
      <c r="K4" s="209"/>
      <c r="L4" s="209" t="s">
        <v>3</v>
      </c>
      <c r="M4" s="209"/>
      <c r="N4" s="120"/>
    </row>
    <row r="5" spans="1:14" ht="18.75" x14ac:dyDescent="0.3">
      <c r="A5" s="56" t="s">
        <v>188</v>
      </c>
      <c r="B5" s="26">
        <v>0.1</v>
      </c>
      <c r="C5" s="2" t="s">
        <v>55</v>
      </c>
      <c r="E5" s="211"/>
      <c r="F5" s="209" t="s">
        <v>12</v>
      </c>
      <c r="G5" s="209"/>
      <c r="H5" s="209" t="s">
        <v>12</v>
      </c>
      <c r="I5" s="209"/>
      <c r="J5" s="209" t="s">
        <v>12</v>
      </c>
      <c r="K5" s="209"/>
      <c r="L5" s="209" t="s">
        <v>12</v>
      </c>
      <c r="M5" s="209"/>
      <c r="N5" s="27" t="s">
        <v>184</v>
      </c>
    </row>
    <row r="6" spans="1:14" x14ac:dyDescent="0.25">
      <c r="A6" s="55" t="s">
        <v>78</v>
      </c>
      <c r="B6" s="135">
        <f>B4+(B4*B5)</f>
        <v>190.19</v>
      </c>
      <c r="C6" s="2" t="s">
        <v>13</v>
      </c>
      <c r="E6" s="211"/>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58</v>
      </c>
      <c r="B8" s="15">
        <v>8</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59</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67</v>
      </c>
      <c r="B10" s="11">
        <f>(B7*B8)*B9</f>
        <v>48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7.9245833333333335</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56</v>
      </c>
      <c r="B12" s="46">
        <f>B11/4</f>
        <v>1.9811458333333334</v>
      </c>
      <c r="C12" s="9" t="s">
        <v>51</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183</v>
      </c>
      <c r="B13" s="52">
        <f>B11/B9</f>
        <v>3.9622916666666668</v>
      </c>
      <c r="C13" s="10" t="s">
        <v>49</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10" t="s">
        <v>14</v>
      </c>
      <c r="B16" s="210"/>
      <c r="C16" s="210"/>
      <c r="E16" s="27" t="s">
        <v>185</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37" workbookViewId="0">
      <selection activeCell="D17" sqref="D17"/>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6" t="s">
        <v>61</v>
      </c>
      <c r="B1" s="167"/>
      <c r="C1" s="167"/>
      <c r="D1" s="167"/>
      <c r="F1" s="159" t="s">
        <v>211</v>
      </c>
      <c r="G1" s="160"/>
      <c r="H1" s="160"/>
      <c r="I1" s="160"/>
      <c r="J1" s="160"/>
      <c r="K1" s="160"/>
      <c r="L1" s="160"/>
    </row>
    <row r="2" spans="1:12" ht="42" customHeight="1" x14ac:dyDescent="0.2">
      <c r="A2" s="161" t="s">
        <v>218</v>
      </c>
      <c r="B2" s="162"/>
      <c r="C2" s="162"/>
      <c r="D2" s="162"/>
      <c r="F2" s="163" t="s">
        <v>231</v>
      </c>
      <c r="G2" s="164"/>
      <c r="H2" s="164"/>
      <c r="I2" s="164"/>
      <c r="J2" s="164"/>
      <c r="K2" s="164"/>
      <c r="L2" s="164"/>
    </row>
    <row r="3" spans="1:12" ht="24" x14ac:dyDescent="0.2">
      <c r="A3" s="138" t="s">
        <v>136</v>
      </c>
      <c r="B3" s="138" t="s">
        <v>196</v>
      </c>
      <c r="C3" s="138" t="s">
        <v>197</v>
      </c>
      <c r="D3" s="138" t="s">
        <v>210</v>
      </c>
      <c r="F3" s="138" t="s">
        <v>136</v>
      </c>
      <c r="G3" s="139" t="s">
        <v>209</v>
      </c>
      <c r="H3" s="165" t="s">
        <v>211</v>
      </c>
      <c r="I3" s="165"/>
      <c r="J3" s="165"/>
      <c r="K3" s="165"/>
      <c r="L3" s="165"/>
    </row>
    <row r="4" spans="1:12" ht="24" x14ac:dyDescent="0.2">
      <c r="A4" s="156" t="s">
        <v>0</v>
      </c>
      <c r="B4" s="157"/>
      <c r="C4" s="158"/>
      <c r="D4" s="131" t="s">
        <v>12</v>
      </c>
      <c r="F4" s="129" t="s">
        <v>217</v>
      </c>
      <c r="G4" s="129" t="s">
        <v>216</v>
      </c>
      <c r="H4" s="131" t="s">
        <v>212</v>
      </c>
      <c r="I4" s="131" t="s">
        <v>213</v>
      </c>
      <c r="J4" s="131" t="s">
        <v>214</v>
      </c>
      <c r="K4" s="136" t="s">
        <v>215</v>
      </c>
      <c r="L4" s="131" t="s">
        <v>25</v>
      </c>
    </row>
    <row r="5" spans="1:12" ht="12.75" x14ac:dyDescent="0.2">
      <c r="A5" s="126">
        <v>1</v>
      </c>
      <c r="B5" s="123" t="s">
        <v>0</v>
      </c>
      <c r="C5" s="140" t="s">
        <v>192</v>
      </c>
      <c r="D5" s="133">
        <v>5</v>
      </c>
      <c r="F5" s="127">
        <v>1</v>
      </c>
      <c r="G5" s="140" t="s">
        <v>249</v>
      </c>
      <c r="H5" s="130">
        <v>5</v>
      </c>
      <c r="I5" s="130">
        <v>3</v>
      </c>
      <c r="J5" s="130">
        <v>5</v>
      </c>
      <c r="K5" s="130">
        <v>2</v>
      </c>
      <c r="L5" s="132">
        <f>SUM(H5:K5)</f>
        <v>15</v>
      </c>
    </row>
    <row r="6" spans="1:12" ht="12.75" x14ac:dyDescent="0.2">
      <c r="A6" s="126">
        <v>2</v>
      </c>
      <c r="B6" s="123" t="s">
        <v>0</v>
      </c>
      <c r="C6" s="140" t="s">
        <v>190</v>
      </c>
      <c r="D6" s="133">
        <v>2</v>
      </c>
      <c r="F6" s="127">
        <v>2</v>
      </c>
      <c r="G6" s="140" t="s">
        <v>250</v>
      </c>
      <c r="H6" s="130">
        <v>5</v>
      </c>
      <c r="I6" s="130">
        <v>2</v>
      </c>
      <c r="J6" s="130">
        <v>5</v>
      </c>
      <c r="K6" s="130">
        <v>2</v>
      </c>
      <c r="L6" s="132">
        <f t="shared" ref="L6:L19" si="0">SUM(H6:K6)</f>
        <v>14</v>
      </c>
    </row>
    <row r="7" spans="1:12" ht="12.75" x14ac:dyDescent="0.2">
      <c r="A7" s="126">
        <v>3</v>
      </c>
      <c r="B7" s="123" t="s">
        <v>0</v>
      </c>
      <c r="C7" s="140" t="s">
        <v>189</v>
      </c>
      <c r="D7" s="133">
        <v>5</v>
      </c>
      <c r="F7" s="127"/>
      <c r="G7" s="140"/>
      <c r="H7" s="130"/>
      <c r="I7" s="130"/>
      <c r="J7" s="130"/>
      <c r="K7" s="130"/>
      <c r="L7" s="132">
        <f>SUM(H7:K7)</f>
        <v>0</v>
      </c>
    </row>
    <row r="8" spans="1:12" ht="12.75" x14ac:dyDescent="0.2">
      <c r="A8" s="126">
        <v>4</v>
      </c>
      <c r="B8" s="123" t="s">
        <v>0</v>
      </c>
      <c r="C8" s="140" t="s">
        <v>191</v>
      </c>
      <c r="D8" s="133">
        <v>10</v>
      </c>
      <c r="F8" s="127"/>
      <c r="G8" s="140"/>
      <c r="H8" s="130"/>
      <c r="I8" s="130"/>
      <c r="J8" s="130"/>
      <c r="K8" s="130"/>
      <c r="L8" s="132">
        <f t="shared" si="0"/>
        <v>0</v>
      </c>
    </row>
    <row r="9" spans="1:12" ht="12.75" x14ac:dyDescent="0.2">
      <c r="A9" s="126">
        <v>5</v>
      </c>
      <c r="B9" s="123" t="s">
        <v>0</v>
      </c>
      <c r="C9" s="140" t="s">
        <v>194</v>
      </c>
      <c r="D9" s="133">
        <v>3</v>
      </c>
      <c r="F9" s="128"/>
      <c r="G9" s="140"/>
      <c r="H9" s="130"/>
      <c r="I9" s="130"/>
      <c r="J9" s="130"/>
      <c r="K9" s="130"/>
      <c r="L9" s="132">
        <f t="shared" si="0"/>
        <v>0</v>
      </c>
    </row>
    <row r="10" spans="1:12" ht="12.75" x14ac:dyDescent="0.2">
      <c r="A10" s="126">
        <v>6</v>
      </c>
      <c r="B10" s="123" t="s">
        <v>0</v>
      </c>
      <c r="C10" s="140" t="s">
        <v>199</v>
      </c>
      <c r="D10" s="133">
        <v>4</v>
      </c>
      <c r="F10" s="127"/>
      <c r="G10" s="140"/>
      <c r="H10" s="130"/>
      <c r="I10" s="130"/>
      <c r="J10" s="130"/>
      <c r="K10" s="130"/>
      <c r="L10" s="132">
        <f t="shared" si="0"/>
        <v>0</v>
      </c>
    </row>
    <row r="11" spans="1:12" ht="15" customHeight="1" x14ac:dyDescent="0.2">
      <c r="A11" s="156" t="s">
        <v>1</v>
      </c>
      <c r="B11" s="157"/>
      <c r="C11" s="158"/>
      <c r="D11" s="131">
        <f>SUM(D5:D10)</f>
        <v>29</v>
      </c>
      <c r="F11" s="128"/>
      <c r="G11" s="140"/>
      <c r="H11" s="130"/>
      <c r="I11" s="130"/>
      <c r="J11" s="130"/>
      <c r="K11" s="130"/>
      <c r="L11" s="132">
        <f t="shared" si="0"/>
        <v>0</v>
      </c>
    </row>
    <row r="12" spans="1:12" ht="12.75" x14ac:dyDescent="0.2">
      <c r="A12" s="126">
        <v>7</v>
      </c>
      <c r="B12" s="123" t="s">
        <v>1</v>
      </c>
      <c r="C12" s="140" t="s">
        <v>193</v>
      </c>
      <c r="D12" s="133">
        <v>3</v>
      </c>
      <c r="F12" s="128"/>
      <c r="G12" s="140"/>
      <c r="H12" s="130"/>
      <c r="I12" s="130"/>
      <c r="J12" s="130"/>
      <c r="K12" s="130"/>
      <c r="L12" s="132">
        <f t="shared" si="0"/>
        <v>0</v>
      </c>
    </row>
    <row r="13" spans="1:12" ht="12.75" x14ac:dyDescent="0.2">
      <c r="A13" s="126">
        <v>8</v>
      </c>
      <c r="B13" s="123" t="s">
        <v>1</v>
      </c>
      <c r="C13" s="140" t="s">
        <v>219</v>
      </c>
      <c r="D13" s="133">
        <v>6</v>
      </c>
      <c r="F13" s="128"/>
      <c r="G13" s="140"/>
      <c r="H13" s="130"/>
      <c r="I13" s="130"/>
      <c r="J13" s="130"/>
      <c r="K13" s="130"/>
      <c r="L13" s="132">
        <f t="shared" si="0"/>
        <v>0</v>
      </c>
    </row>
    <row r="14" spans="1:12" ht="12.75" x14ac:dyDescent="0.2">
      <c r="A14" s="126">
        <v>9</v>
      </c>
      <c r="B14" s="123" t="s">
        <v>1</v>
      </c>
      <c r="C14" s="125" t="s">
        <v>220</v>
      </c>
      <c r="D14" s="133">
        <v>5</v>
      </c>
      <c r="F14" s="128"/>
      <c r="G14" s="140"/>
      <c r="H14" s="130"/>
      <c r="I14" s="130"/>
      <c r="J14" s="130"/>
      <c r="K14" s="130"/>
      <c r="L14" s="132">
        <f t="shared" si="0"/>
        <v>0</v>
      </c>
    </row>
    <row r="15" spans="1:12" ht="12.75" x14ac:dyDescent="0.2">
      <c r="A15" s="126">
        <v>10</v>
      </c>
      <c r="B15" s="123" t="s">
        <v>1</v>
      </c>
      <c r="C15" s="141" t="s">
        <v>251</v>
      </c>
      <c r="D15" s="133">
        <v>5</v>
      </c>
      <c r="F15" s="128"/>
      <c r="G15" s="140"/>
      <c r="H15" s="130"/>
      <c r="I15" s="130"/>
      <c r="J15" s="130"/>
      <c r="K15" s="130"/>
      <c r="L15" s="132">
        <f t="shared" si="0"/>
        <v>0</v>
      </c>
    </row>
    <row r="16" spans="1:12" ht="12.75" x14ac:dyDescent="0.2">
      <c r="A16" s="126">
        <v>11</v>
      </c>
      <c r="B16" s="123" t="s">
        <v>1</v>
      </c>
      <c r="C16" s="151" t="s">
        <v>252</v>
      </c>
      <c r="D16" s="133">
        <v>0</v>
      </c>
      <c r="F16" s="128"/>
      <c r="G16" s="140"/>
      <c r="H16" s="130"/>
      <c r="I16" s="130"/>
      <c r="J16" s="130"/>
      <c r="K16" s="130"/>
      <c r="L16" s="132">
        <f t="shared" si="0"/>
        <v>0</v>
      </c>
    </row>
    <row r="17" spans="1:12" ht="12.75" x14ac:dyDescent="0.2">
      <c r="A17" s="126">
        <v>12</v>
      </c>
      <c r="B17" s="123" t="s">
        <v>1</v>
      </c>
      <c r="C17" s="151" t="s">
        <v>253</v>
      </c>
      <c r="D17" s="133">
        <v>0</v>
      </c>
      <c r="F17" s="128"/>
      <c r="G17" s="140"/>
      <c r="H17" s="130"/>
      <c r="I17" s="130"/>
      <c r="J17" s="130"/>
      <c r="K17" s="130"/>
      <c r="L17" s="132">
        <f t="shared" si="0"/>
        <v>0</v>
      </c>
    </row>
    <row r="18" spans="1:12" ht="12.75" x14ac:dyDescent="0.2">
      <c r="A18" s="126">
        <v>13</v>
      </c>
      <c r="B18" s="123" t="s">
        <v>1</v>
      </c>
      <c r="C18" s="125" t="s">
        <v>198</v>
      </c>
      <c r="D18" s="133">
        <v>2</v>
      </c>
      <c r="F18" s="128"/>
      <c r="G18" s="140"/>
      <c r="H18" s="130"/>
      <c r="I18" s="130"/>
      <c r="J18" s="130"/>
      <c r="K18" s="130"/>
      <c r="L18" s="132">
        <f t="shared" si="0"/>
        <v>0</v>
      </c>
    </row>
    <row r="19" spans="1:12" ht="12.75" x14ac:dyDescent="0.2">
      <c r="A19" s="126">
        <v>14</v>
      </c>
      <c r="B19" s="123" t="s">
        <v>1</v>
      </c>
      <c r="C19" s="125" t="s">
        <v>201</v>
      </c>
      <c r="D19" s="133">
        <v>3</v>
      </c>
      <c r="F19" s="128"/>
      <c r="G19" s="140"/>
      <c r="H19" s="130"/>
      <c r="I19" s="130"/>
      <c r="J19" s="130"/>
      <c r="K19" s="130"/>
      <c r="L19" s="132">
        <f t="shared" si="0"/>
        <v>0</v>
      </c>
    </row>
    <row r="20" spans="1:12" x14ac:dyDescent="0.25">
      <c r="A20" s="126">
        <v>15</v>
      </c>
      <c r="B20" s="123" t="s">
        <v>1</v>
      </c>
      <c r="C20" s="125" t="s">
        <v>195</v>
      </c>
      <c r="D20" s="133">
        <v>2</v>
      </c>
      <c r="F20"/>
      <c r="G20"/>
      <c r="H20" s="124"/>
      <c r="I20" s="124"/>
      <c r="J20" s="124"/>
      <c r="K20" s="124"/>
      <c r="L20" s="124"/>
    </row>
    <row r="21" spans="1:12" x14ac:dyDescent="0.25">
      <c r="A21" s="126">
        <v>16</v>
      </c>
      <c r="B21" s="123" t="s">
        <v>1</v>
      </c>
      <c r="C21" s="125" t="s">
        <v>200</v>
      </c>
      <c r="D21" s="133">
        <v>2</v>
      </c>
      <c r="F21"/>
      <c r="G21"/>
      <c r="H21" s="124"/>
      <c r="I21" s="124"/>
      <c r="J21" s="124"/>
      <c r="K21" s="124"/>
      <c r="L21" s="124"/>
    </row>
    <row r="22" spans="1:12" ht="15" customHeight="1" x14ac:dyDescent="0.25">
      <c r="A22" s="156" t="s">
        <v>2</v>
      </c>
      <c r="B22" s="157"/>
      <c r="C22" s="158"/>
      <c r="D22" s="131">
        <f>SUM(D12:D21)</f>
        <v>28</v>
      </c>
      <c r="F22"/>
      <c r="G22"/>
      <c r="H22" s="124"/>
      <c r="I22" s="124"/>
      <c r="J22" s="124"/>
      <c r="K22" s="124"/>
      <c r="L22" s="124"/>
    </row>
    <row r="23" spans="1:12" x14ac:dyDescent="0.25">
      <c r="A23" s="126">
        <v>17</v>
      </c>
      <c r="B23" s="123" t="s">
        <v>2</v>
      </c>
      <c r="C23" s="140" t="s">
        <v>193</v>
      </c>
      <c r="D23" s="133">
        <v>3</v>
      </c>
      <c r="F23"/>
      <c r="G23"/>
      <c r="H23" s="124"/>
      <c r="I23" s="124"/>
      <c r="J23" s="124"/>
      <c r="K23" s="124"/>
      <c r="L23" s="124"/>
    </row>
    <row r="24" spans="1:12" ht="12.75" x14ac:dyDescent="0.2">
      <c r="A24" s="126">
        <v>18</v>
      </c>
      <c r="B24" s="123" t="s">
        <v>2</v>
      </c>
      <c r="C24" s="141" t="s">
        <v>251</v>
      </c>
      <c r="D24" s="133">
        <v>5</v>
      </c>
    </row>
    <row r="25" spans="1:12" ht="12.75" x14ac:dyDescent="0.2">
      <c r="A25" s="126">
        <v>19</v>
      </c>
      <c r="B25" s="123" t="s">
        <v>2</v>
      </c>
      <c r="C25" s="152" t="s">
        <v>255</v>
      </c>
      <c r="D25" s="133">
        <v>2</v>
      </c>
    </row>
    <row r="26" spans="1:12" ht="12.75" x14ac:dyDescent="0.2">
      <c r="A26" s="126">
        <v>20</v>
      </c>
      <c r="B26" s="123" t="s">
        <v>2</v>
      </c>
      <c r="C26" s="152" t="s">
        <v>256</v>
      </c>
      <c r="D26" s="133">
        <v>3</v>
      </c>
    </row>
    <row r="27" spans="1:12" ht="12.75" x14ac:dyDescent="0.2">
      <c r="A27" s="126">
        <v>21</v>
      </c>
      <c r="B27" s="123" t="s">
        <v>2</v>
      </c>
      <c r="C27" s="152" t="s">
        <v>257</v>
      </c>
      <c r="D27" s="133">
        <v>1</v>
      </c>
    </row>
    <row r="28" spans="1:12" ht="12.75" x14ac:dyDescent="0.2">
      <c r="A28" s="126">
        <v>22</v>
      </c>
      <c r="B28" s="123" t="s">
        <v>2</v>
      </c>
      <c r="C28" s="152" t="s">
        <v>258</v>
      </c>
      <c r="D28" s="133">
        <v>1</v>
      </c>
    </row>
    <row r="29" spans="1:12" ht="12.75" x14ac:dyDescent="0.2">
      <c r="A29" s="126">
        <v>28</v>
      </c>
      <c r="B29" s="123" t="s">
        <v>2</v>
      </c>
      <c r="C29" s="141" t="s">
        <v>254</v>
      </c>
      <c r="D29" s="133">
        <v>6</v>
      </c>
    </row>
    <row r="30" spans="1:12" ht="12.75" x14ac:dyDescent="0.2">
      <c r="A30" s="126">
        <v>29</v>
      </c>
      <c r="B30" s="123" t="s">
        <v>2</v>
      </c>
      <c r="C30" s="152" t="s">
        <v>259</v>
      </c>
      <c r="D30" s="133">
        <v>2</v>
      </c>
    </row>
    <row r="31" spans="1:12" ht="12.75" x14ac:dyDescent="0.2">
      <c r="A31" s="126">
        <v>30</v>
      </c>
      <c r="B31" s="123" t="s">
        <v>2</v>
      </c>
      <c r="C31" s="152" t="s">
        <v>253</v>
      </c>
      <c r="D31" s="133">
        <v>13</v>
      </c>
    </row>
    <row r="32" spans="1:12" ht="12.75" x14ac:dyDescent="0.2">
      <c r="A32" s="126">
        <v>31</v>
      </c>
      <c r="B32" s="123" t="s">
        <v>2</v>
      </c>
      <c r="C32" s="152" t="s">
        <v>257</v>
      </c>
      <c r="D32" s="133">
        <v>5</v>
      </c>
    </row>
    <row r="33" spans="1:4" ht="12.75" x14ac:dyDescent="0.2">
      <c r="A33" s="126">
        <v>32</v>
      </c>
      <c r="B33" s="123" t="s">
        <v>2</v>
      </c>
      <c r="C33" s="152" t="s">
        <v>258</v>
      </c>
      <c r="D33" s="133">
        <v>5</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195</v>
      </c>
      <c r="D39" s="133">
        <v>3</v>
      </c>
    </row>
    <row r="40" spans="1:4" ht="12.75" x14ac:dyDescent="0.2">
      <c r="A40" s="126">
        <v>35</v>
      </c>
      <c r="B40" s="123" t="s">
        <v>2</v>
      </c>
      <c r="C40" s="125" t="s">
        <v>200</v>
      </c>
      <c r="D40" s="133">
        <v>4</v>
      </c>
    </row>
    <row r="41" spans="1:4" ht="15" customHeight="1" x14ac:dyDescent="0.2">
      <c r="A41" s="156" t="s">
        <v>3</v>
      </c>
      <c r="B41" s="157"/>
      <c r="C41" s="158"/>
      <c r="D41" s="131">
        <f>SUM(D23:D40)</f>
        <v>53</v>
      </c>
    </row>
    <row r="42" spans="1:4" ht="12.75" x14ac:dyDescent="0.2">
      <c r="A42" s="126">
        <v>36</v>
      </c>
      <c r="B42" s="123" t="s">
        <v>3</v>
      </c>
      <c r="C42" s="140" t="s">
        <v>193</v>
      </c>
      <c r="D42" s="133">
        <v>3</v>
      </c>
    </row>
    <row r="43" spans="1:4" ht="12.75" x14ac:dyDescent="0.2">
      <c r="A43" s="126">
        <v>37</v>
      </c>
      <c r="B43" s="123" t="s">
        <v>3</v>
      </c>
      <c r="C43" s="125" t="s">
        <v>202</v>
      </c>
      <c r="D43" s="133">
        <v>5</v>
      </c>
    </row>
    <row r="44" spans="1:4" ht="12.75" x14ac:dyDescent="0.2">
      <c r="A44" s="126">
        <v>38</v>
      </c>
      <c r="B44" s="123" t="s">
        <v>3</v>
      </c>
      <c r="C44" s="125" t="s">
        <v>203</v>
      </c>
      <c r="D44" s="133">
        <v>5</v>
      </c>
    </row>
    <row r="45" spans="1:4" ht="12.75" x14ac:dyDescent="0.2">
      <c r="A45" s="126">
        <v>39</v>
      </c>
      <c r="B45" s="123" t="s">
        <v>3</v>
      </c>
      <c r="C45" s="125" t="s">
        <v>208</v>
      </c>
      <c r="D45" s="133">
        <v>6</v>
      </c>
    </row>
    <row r="46" spans="1:4" ht="12.75" x14ac:dyDescent="0.2">
      <c r="A46" s="126">
        <v>40</v>
      </c>
      <c r="B46" s="123" t="s">
        <v>3</v>
      </c>
      <c r="C46" s="140" t="s">
        <v>204</v>
      </c>
      <c r="D46" s="133">
        <v>0</v>
      </c>
    </row>
    <row r="47" spans="1:4" ht="12.75" x14ac:dyDescent="0.2">
      <c r="A47" s="126">
        <v>41</v>
      </c>
      <c r="B47" s="123" t="s">
        <v>3</v>
      </c>
      <c r="C47" s="140" t="s">
        <v>205</v>
      </c>
      <c r="D47" s="133">
        <v>0</v>
      </c>
    </row>
    <row r="48" spans="1:4" ht="12.75" x14ac:dyDescent="0.2">
      <c r="A48" s="126">
        <v>42</v>
      </c>
      <c r="B48" s="123" t="s">
        <v>3</v>
      </c>
      <c r="C48" s="140" t="s">
        <v>207</v>
      </c>
      <c r="D48" s="133">
        <v>5</v>
      </c>
    </row>
    <row r="49" spans="1:4" ht="12.75" x14ac:dyDescent="0.2">
      <c r="A49" s="126">
        <v>43</v>
      </c>
      <c r="B49" s="123" t="s">
        <v>3</v>
      </c>
      <c r="C49" s="140" t="s">
        <v>206</v>
      </c>
      <c r="D49" s="133">
        <v>4</v>
      </c>
    </row>
    <row r="50" spans="1:4" ht="12.75" x14ac:dyDescent="0.2">
      <c r="A50" s="126">
        <v>44</v>
      </c>
      <c r="B50" s="137" t="s">
        <v>3</v>
      </c>
      <c r="C50" s="125" t="s">
        <v>195</v>
      </c>
      <c r="D50" s="133">
        <v>3</v>
      </c>
    </row>
    <row r="51" spans="1:4" ht="12" x14ac:dyDescent="0.2">
      <c r="A51" s="156"/>
      <c r="B51" s="157"/>
      <c r="C51" s="158"/>
      <c r="D51" s="131">
        <f>SUM(D42:D50)</f>
        <v>31</v>
      </c>
    </row>
    <row r="52" spans="1:4" ht="15.75" x14ac:dyDescent="0.2">
      <c r="D52" s="143">
        <f>SUM(D11,D22,D41,D51)</f>
        <v>141</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C18" sqref="C1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8" t="s">
        <v>186</v>
      </c>
      <c r="B1" s="168"/>
      <c r="C1" s="168"/>
    </row>
    <row r="2" spans="1:3" ht="7.5" customHeight="1" x14ac:dyDescent="0.25"/>
    <row r="3" spans="1:3" ht="15.75" x14ac:dyDescent="0.25">
      <c r="A3" s="169" t="s">
        <v>57</v>
      </c>
      <c r="B3" s="169"/>
      <c r="C3" s="169"/>
    </row>
    <row r="4" spans="1:3" ht="18.75" x14ac:dyDescent="0.3">
      <c r="A4" s="27" t="s">
        <v>233</v>
      </c>
      <c r="B4" s="147">
        <f>'Backlog Produto'!$D$52</f>
        <v>141</v>
      </c>
      <c r="C4" s="27" t="s">
        <v>13</v>
      </c>
    </row>
    <row r="5" spans="1:3" x14ac:dyDescent="0.25">
      <c r="A5" s="56" t="s">
        <v>188</v>
      </c>
      <c r="B5" s="26">
        <v>0.3</v>
      </c>
      <c r="C5" s="56" t="s">
        <v>223</v>
      </c>
    </row>
    <row r="6" spans="1:3" x14ac:dyDescent="0.25">
      <c r="A6" s="8" t="s">
        <v>222</v>
      </c>
      <c r="B6" s="15">
        <v>3</v>
      </c>
      <c r="C6" s="29"/>
    </row>
    <row r="7" spans="1:3" x14ac:dyDescent="0.25">
      <c r="A7" s="29" t="s">
        <v>221</v>
      </c>
      <c r="B7" s="15">
        <v>8</v>
      </c>
      <c r="C7" s="29" t="s">
        <v>13</v>
      </c>
    </row>
    <row r="8" spans="1:3" x14ac:dyDescent="0.25">
      <c r="A8" s="29" t="s">
        <v>228</v>
      </c>
      <c r="B8" s="145">
        <f>B6*B7*2</f>
        <v>48</v>
      </c>
      <c r="C8" s="29" t="s">
        <v>13</v>
      </c>
    </row>
    <row r="9" spans="1:3" ht="18.75" x14ac:dyDescent="0.3">
      <c r="A9" s="27" t="s">
        <v>224</v>
      </c>
      <c r="B9" s="144">
        <f>B11/2</f>
        <v>3.8187500000000001</v>
      </c>
      <c r="C9" s="27" t="s">
        <v>232</v>
      </c>
    </row>
    <row r="10" spans="1:3" x14ac:dyDescent="0.25">
      <c r="A10" s="56" t="s">
        <v>227</v>
      </c>
      <c r="B10" s="146">
        <f>B4+(B4*B5)</f>
        <v>183.3</v>
      </c>
      <c r="C10" s="56" t="s">
        <v>13</v>
      </c>
    </row>
    <row r="11" spans="1:3" x14ac:dyDescent="0.25">
      <c r="A11" s="29" t="s">
        <v>225</v>
      </c>
      <c r="B11" s="145">
        <f>B10/B8*2</f>
        <v>7.6375000000000002</v>
      </c>
      <c r="C11" s="29" t="s">
        <v>28</v>
      </c>
    </row>
    <row r="12" spans="1:3" ht="18.75" x14ac:dyDescent="0.3">
      <c r="A12" s="27" t="s">
        <v>226</v>
      </c>
      <c r="B12" s="144">
        <f>B11/4</f>
        <v>1.909375</v>
      </c>
      <c r="C12" s="27" t="s">
        <v>51</v>
      </c>
    </row>
    <row r="14" spans="1:3" ht="15.75" x14ac:dyDescent="0.25">
      <c r="A14" s="169" t="s">
        <v>14</v>
      </c>
      <c r="B14" s="169"/>
      <c r="C14" s="169"/>
    </row>
    <row r="15" spans="1:3" x14ac:dyDescent="0.25">
      <c r="A15" s="29" t="s">
        <v>17</v>
      </c>
      <c r="B15" s="149">
        <v>20</v>
      </c>
      <c r="C15" s="2"/>
    </row>
    <row r="16" spans="1:3" x14ac:dyDescent="0.25">
      <c r="A16" s="29" t="s">
        <v>15</v>
      </c>
      <c r="B16" s="5">
        <f>B10*B15</f>
        <v>3666</v>
      </c>
      <c r="C16" s="2"/>
    </row>
    <row r="17" spans="1:3" x14ac:dyDescent="0.25">
      <c r="A17" s="29" t="s">
        <v>20</v>
      </c>
      <c r="B17" s="26">
        <v>0.1</v>
      </c>
      <c r="C17" s="2"/>
    </row>
    <row r="18" spans="1:3" x14ac:dyDescent="0.25">
      <c r="A18" s="29" t="s">
        <v>16</v>
      </c>
      <c r="B18" s="6">
        <f>B16*B17</f>
        <v>366.6</v>
      </c>
      <c r="C18" s="2"/>
    </row>
    <row r="19" spans="1:3" ht="18.75" x14ac:dyDescent="0.3">
      <c r="A19" s="27" t="s">
        <v>229</v>
      </c>
      <c r="B19" s="148">
        <f>B16+B18</f>
        <v>4032.6</v>
      </c>
      <c r="C19" s="2"/>
    </row>
    <row r="20" spans="1:3" x14ac:dyDescent="0.25">
      <c r="A20" s="29" t="s">
        <v>21</v>
      </c>
      <c r="B20" s="26">
        <v>0.2</v>
      </c>
      <c r="C20" s="2"/>
    </row>
    <row r="21" spans="1:3" x14ac:dyDescent="0.25">
      <c r="A21" s="29" t="s">
        <v>23</v>
      </c>
      <c r="B21" s="7">
        <f>B19*B20</f>
        <v>806.52</v>
      </c>
      <c r="C21" s="2"/>
    </row>
    <row r="22" spans="1:3" ht="18.75" x14ac:dyDescent="0.3">
      <c r="A22" s="27" t="s">
        <v>230</v>
      </c>
      <c r="B22" s="148">
        <f>B19+B21</f>
        <v>4839.12</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F17" sqref="F17"/>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70" t="s">
        <v>187</v>
      </c>
      <c r="B1" s="171"/>
      <c r="C1" s="171"/>
      <c r="D1" s="171"/>
      <c r="E1" s="171"/>
      <c r="F1" s="171"/>
      <c r="G1" s="171"/>
      <c r="H1" s="171"/>
      <c r="I1" s="171"/>
      <c r="J1" s="171"/>
      <c r="K1" s="171"/>
    </row>
    <row r="2" spans="1:11" ht="15.75" x14ac:dyDescent="0.25">
      <c r="A2" s="173" t="s">
        <v>75</v>
      </c>
      <c r="B2" s="175"/>
      <c r="C2" s="82" t="e">
        <f>Planejamento!#REF!</f>
        <v>#REF!</v>
      </c>
      <c r="D2" s="172" t="s">
        <v>60</v>
      </c>
      <c r="E2" s="172"/>
      <c r="F2" s="83" t="e">
        <f>Planejamento!#REF!</f>
        <v>#REF!</v>
      </c>
      <c r="G2" s="173" t="s">
        <v>76</v>
      </c>
      <c r="H2" s="174"/>
      <c r="I2" s="174"/>
      <c r="J2" s="175"/>
      <c r="K2" s="82">
        <f>Planejamento!$B$10</f>
        <v>183.3</v>
      </c>
    </row>
    <row r="3" spans="1:11" ht="12.75" x14ac:dyDescent="0.2">
      <c r="A3" s="84"/>
      <c r="B3" s="85"/>
      <c r="C3" s="176" t="s">
        <v>73</v>
      </c>
      <c r="D3" s="176"/>
      <c r="E3" s="176"/>
      <c r="F3" s="86"/>
      <c r="G3" s="177" t="s">
        <v>72</v>
      </c>
      <c r="H3" s="178"/>
      <c r="I3" s="179"/>
      <c r="J3" s="87"/>
      <c r="K3" s="88"/>
    </row>
    <row r="4" spans="1:11" ht="12.75" x14ac:dyDescent="0.2">
      <c r="A4" s="89" t="s">
        <v>50</v>
      </c>
      <c r="B4" s="89" t="s">
        <v>131</v>
      </c>
      <c r="C4" s="89" t="s">
        <v>63</v>
      </c>
      <c r="D4" s="89" t="s">
        <v>62</v>
      </c>
      <c r="E4" s="89" t="s">
        <v>12</v>
      </c>
      <c r="F4" s="89" t="s">
        <v>52</v>
      </c>
      <c r="G4" s="89" t="s">
        <v>63</v>
      </c>
      <c r="H4" s="89" t="s">
        <v>71</v>
      </c>
      <c r="I4" s="89" t="s">
        <v>12</v>
      </c>
      <c r="J4" s="90" t="s">
        <v>74</v>
      </c>
      <c r="K4" s="89" t="s">
        <v>70</v>
      </c>
    </row>
    <row r="5" spans="1:11" ht="12.75" x14ac:dyDescent="0.2">
      <c r="A5" s="91">
        <v>1</v>
      </c>
      <c r="B5" s="92" t="s">
        <v>248</v>
      </c>
      <c r="C5" s="93">
        <v>44146</v>
      </c>
      <c r="D5" s="93">
        <v>44160</v>
      </c>
      <c r="E5" s="94">
        <v>28</v>
      </c>
      <c r="F5" s="95" t="s">
        <v>54</v>
      </c>
      <c r="G5" s="93">
        <v>44149</v>
      </c>
      <c r="H5" s="93">
        <v>44155</v>
      </c>
      <c r="I5" s="94">
        <v>28</v>
      </c>
      <c r="J5" s="96">
        <v>0</v>
      </c>
      <c r="K5" s="97" t="s">
        <v>260</v>
      </c>
    </row>
    <row r="6" spans="1:11" ht="12.75" x14ac:dyDescent="0.2">
      <c r="A6" s="91">
        <v>2</v>
      </c>
      <c r="B6" s="92" t="s">
        <v>1</v>
      </c>
      <c r="C6" s="93">
        <v>44165</v>
      </c>
      <c r="D6" s="93">
        <v>44180</v>
      </c>
      <c r="E6" s="98">
        <v>29</v>
      </c>
      <c r="F6" s="95" t="s">
        <v>53</v>
      </c>
      <c r="G6" s="93">
        <v>44164</v>
      </c>
      <c r="H6" s="93">
        <v>44191</v>
      </c>
      <c r="I6" s="98">
        <v>29</v>
      </c>
      <c r="J6" s="99"/>
      <c r="K6" s="97" t="s">
        <v>265</v>
      </c>
    </row>
    <row r="7" spans="1:11" ht="12.75" x14ac:dyDescent="0.2">
      <c r="A7" s="91">
        <v>3</v>
      </c>
      <c r="B7" s="92" t="s">
        <v>2</v>
      </c>
      <c r="C7" s="93">
        <v>44181</v>
      </c>
      <c r="D7" s="93">
        <v>44206</v>
      </c>
      <c r="E7" s="98">
        <v>53</v>
      </c>
      <c r="F7" s="95" t="s">
        <v>53</v>
      </c>
      <c r="G7" s="93">
        <v>44194</v>
      </c>
      <c r="H7" s="93">
        <v>44205</v>
      </c>
      <c r="I7" s="98">
        <v>53</v>
      </c>
      <c r="J7" s="99"/>
      <c r="K7" s="97" t="s">
        <v>266</v>
      </c>
    </row>
    <row r="8" spans="1:11" ht="12.75" x14ac:dyDescent="0.2">
      <c r="A8" s="91">
        <v>4</v>
      </c>
      <c r="B8" s="92" t="s">
        <v>3</v>
      </c>
      <c r="C8" s="93">
        <v>44207</v>
      </c>
      <c r="D8" s="93">
        <v>44228</v>
      </c>
      <c r="E8" s="98">
        <v>31</v>
      </c>
      <c r="F8" s="95" t="s">
        <v>53</v>
      </c>
      <c r="G8" s="93">
        <v>44206</v>
      </c>
      <c r="H8" s="93">
        <v>44216</v>
      </c>
      <c r="I8" s="98">
        <v>31</v>
      </c>
      <c r="J8" s="99"/>
      <c r="K8" s="97" t="s">
        <v>289</v>
      </c>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141</v>
      </c>
      <c r="F15" s="31"/>
      <c r="G15" s="48"/>
      <c r="H15" s="48"/>
      <c r="I15" s="49">
        <f>SUM(I5:I14)</f>
        <v>141</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70" t="s">
        <v>80</v>
      </c>
      <c r="B1" s="171"/>
      <c r="C1" s="171"/>
      <c r="D1" s="171"/>
      <c r="E1" s="171"/>
      <c r="F1" s="171"/>
      <c r="G1" s="171"/>
      <c r="H1" s="171"/>
      <c r="I1" s="171"/>
      <c r="J1" s="171"/>
      <c r="K1" s="171"/>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80" t="s">
        <v>111</v>
      </c>
      <c r="E33" s="181"/>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88" t="s">
        <v>118</v>
      </c>
      <c r="B41" s="188"/>
      <c r="C41" s="188"/>
      <c r="D41" s="188"/>
      <c r="E41" s="188"/>
      <c r="F41" s="188"/>
      <c r="G41" s="188"/>
      <c r="H41" s="188"/>
      <c r="I41" s="188"/>
      <c r="J41" s="188"/>
      <c r="K41" s="188"/>
    </row>
    <row r="42" spans="1:11" s="57" customFormat="1" ht="12.75" customHeight="1" x14ac:dyDescent="0.25">
      <c r="A42" s="189" t="s">
        <v>119</v>
      </c>
      <c r="B42" s="189"/>
      <c r="C42" s="189"/>
      <c r="D42" s="189"/>
      <c r="E42" s="189"/>
      <c r="F42" s="189"/>
      <c r="G42" s="189"/>
      <c r="H42" s="189"/>
      <c r="I42" s="189"/>
      <c r="J42" s="189"/>
      <c r="K42" s="189"/>
    </row>
    <row r="43" spans="1:11" s="57" customFormat="1" ht="15" customHeight="1" x14ac:dyDescent="0.25">
      <c r="A43" s="190" t="s">
        <v>133</v>
      </c>
      <c r="B43" s="190"/>
      <c r="C43" s="190"/>
      <c r="D43" s="190"/>
      <c r="E43" s="190"/>
      <c r="F43" s="190"/>
      <c r="G43" s="190"/>
      <c r="H43" s="190"/>
      <c r="I43" s="190"/>
      <c r="J43" s="190"/>
      <c r="K43" s="190"/>
    </row>
    <row r="44" spans="1:11" s="57" customFormat="1" ht="15.75" customHeight="1" x14ac:dyDescent="0.25">
      <c r="A44" s="191" t="s">
        <v>120</v>
      </c>
      <c r="B44" s="191"/>
      <c r="C44" s="191"/>
      <c r="D44" s="191"/>
      <c r="E44" s="191"/>
      <c r="F44" s="191"/>
      <c r="G44" s="191"/>
      <c r="H44" s="191"/>
      <c r="I44" s="191"/>
      <c r="J44" s="191"/>
      <c r="K44" s="191"/>
    </row>
    <row r="45" spans="1:11" ht="9" customHeight="1" x14ac:dyDescent="0.2"/>
    <row r="46" spans="1:11" ht="15.75" thickBot="1" x14ac:dyDescent="0.3">
      <c r="A46" s="182" t="s">
        <v>121</v>
      </c>
      <c r="B46" s="183"/>
      <c r="C46" s="183"/>
      <c r="D46" s="183"/>
      <c r="E46" s="183"/>
      <c r="F46" s="183"/>
      <c r="G46" s="183"/>
      <c r="H46" s="183"/>
      <c r="I46" s="183"/>
      <c r="J46" s="183"/>
      <c r="K46" s="183"/>
    </row>
    <row r="47" spans="1:11" s="71" customFormat="1" ht="12.75" customHeight="1" x14ac:dyDescent="0.25">
      <c r="A47" s="81" t="s">
        <v>122</v>
      </c>
      <c r="B47" s="80"/>
      <c r="C47" s="184" t="s">
        <v>123</v>
      </c>
      <c r="D47" s="184"/>
      <c r="E47" s="184"/>
      <c r="F47" s="184"/>
      <c r="G47" s="184"/>
      <c r="H47" s="184"/>
      <c r="I47" s="184"/>
      <c r="J47" s="184"/>
      <c r="K47" s="184"/>
    </row>
    <row r="48" spans="1:11" s="72" customFormat="1" ht="11.25" customHeight="1" x14ac:dyDescent="0.25">
      <c r="A48" s="187"/>
      <c r="B48" s="187" t="s">
        <v>132</v>
      </c>
      <c r="C48" s="187" t="s">
        <v>124</v>
      </c>
      <c r="D48" s="187" t="s">
        <v>125</v>
      </c>
      <c r="E48" s="187" t="s">
        <v>96</v>
      </c>
      <c r="F48" s="187" t="s">
        <v>126</v>
      </c>
      <c r="G48" s="187" t="s">
        <v>100</v>
      </c>
      <c r="H48" s="194" t="s">
        <v>127</v>
      </c>
      <c r="I48" s="195"/>
      <c r="J48" s="195"/>
      <c r="K48" s="195"/>
    </row>
    <row r="49" spans="1:11" s="72" customFormat="1" ht="11.25" customHeight="1" x14ac:dyDescent="0.25">
      <c r="A49" s="187"/>
      <c r="B49" s="187"/>
      <c r="C49" s="187"/>
      <c r="D49" s="187"/>
      <c r="E49" s="187"/>
      <c r="F49" s="187"/>
      <c r="G49" s="187"/>
      <c r="H49" s="185" t="s">
        <v>128</v>
      </c>
      <c r="I49" s="186"/>
      <c r="J49" s="73" t="s">
        <v>129</v>
      </c>
      <c r="K49" s="73" t="s">
        <v>130</v>
      </c>
    </row>
    <row r="50" spans="1:11" s="72" customFormat="1" ht="33.75" x14ac:dyDescent="0.25">
      <c r="A50" s="100">
        <v>1</v>
      </c>
      <c r="B50" s="101" t="s">
        <v>134</v>
      </c>
      <c r="C50" s="74">
        <v>44146</v>
      </c>
      <c r="D50" s="75" t="s">
        <v>94</v>
      </c>
      <c r="E50" s="75" t="s">
        <v>98</v>
      </c>
      <c r="F50" s="76" t="str">
        <f>IF(OR((CODE($D50)*CODE($E50))=$D$36,(CODE($D50)*CODE($E50))=$D$35),$D$15,IF(OR((CODE($D50)*CODE($E50))=$D$34,(CODE($D50)*CODE($E50))=$D$37),$D$16,IF(OR((CODE($D50)*CODE($E50))=$D$38,(CODE($D50)*CODE($E50))=$D$39),$D$17,)))</f>
        <v>Média</v>
      </c>
      <c r="G50" s="75" t="s">
        <v>101</v>
      </c>
      <c r="H50" s="192"/>
      <c r="I50" s="193"/>
      <c r="J50" s="79" t="s">
        <v>245</v>
      </c>
      <c r="K50" s="79" t="s">
        <v>135</v>
      </c>
    </row>
    <row r="51" spans="1:11" s="72" customFormat="1" ht="11.25" customHeight="1" x14ac:dyDescent="0.25">
      <c r="A51" s="100">
        <v>2</v>
      </c>
      <c r="B51" s="101" t="s">
        <v>246</v>
      </c>
      <c r="C51" s="74">
        <v>44146</v>
      </c>
      <c r="D51" s="75" t="s">
        <v>94</v>
      </c>
      <c r="E51" s="75" t="s">
        <v>98</v>
      </c>
      <c r="F51" s="76" t="str">
        <f t="shared" ref="F51:F58" si="0">IF(OR((CODE($D51)*CODE($E51))=$D$36,(CODE($D51)*CODE($E51))=$D$35),$D$15,IF(OR((CODE($D51)*CODE($E51))=$D$34,(CODE($D51)*CODE($E51))=$D$37),$D$16,IF(OR((CODE($D51)*CODE($E51))=$D$38,(CODE($D51)*CODE($E51))=$D$39),$D$17,)))</f>
        <v>Média</v>
      </c>
      <c r="G51" s="75" t="s">
        <v>102</v>
      </c>
      <c r="H51" s="77"/>
      <c r="I51" s="78"/>
      <c r="J51" s="79" t="s">
        <v>247</v>
      </c>
      <c r="K51" s="79" t="s">
        <v>135</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92"/>
      <c r="I59" s="193"/>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92"/>
      <c r="I60" s="193"/>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6" t="s">
        <v>234</v>
      </c>
      <c r="B1" s="197"/>
      <c r="C1" s="197"/>
      <c r="D1" s="197"/>
    </row>
    <row r="2" spans="1:4" ht="12.75" x14ac:dyDescent="0.2">
      <c r="A2" s="84"/>
      <c r="B2" s="85"/>
      <c r="C2" s="176" t="s">
        <v>73</v>
      </c>
      <c r="D2" s="176"/>
    </row>
    <row r="3" spans="1:4" ht="12.75" x14ac:dyDescent="0.2">
      <c r="A3" s="89" t="s">
        <v>217</v>
      </c>
      <c r="B3" s="89" t="s">
        <v>235</v>
      </c>
      <c r="C3" s="89" t="s">
        <v>236</v>
      </c>
      <c r="D3" s="89" t="s">
        <v>237</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J17" sqref="J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44149</v>
      </c>
      <c r="D1" s="43" t="s">
        <v>32</v>
      </c>
      <c r="E1" s="43" t="s">
        <v>33</v>
      </c>
      <c r="F1" s="43" t="s">
        <v>34</v>
      </c>
      <c r="G1" s="43" t="s">
        <v>35</v>
      </c>
      <c r="H1" s="43" t="s">
        <v>36</v>
      </c>
      <c r="I1" s="43" t="s">
        <v>37</v>
      </c>
      <c r="J1" s="43" t="s">
        <v>38</v>
      </c>
      <c r="K1" s="43" t="s">
        <v>39</v>
      </c>
      <c r="L1" s="43" t="s">
        <v>40</v>
      </c>
    </row>
    <row r="2" spans="1:13" x14ac:dyDescent="0.25">
      <c r="A2" s="122" t="s">
        <v>192</v>
      </c>
      <c r="B2" s="15">
        <v>5</v>
      </c>
      <c r="C2" s="15">
        <v>3</v>
      </c>
      <c r="D2" s="15">
        <v>2</v>
      </c>
      <c r="E2" s="15"/>
      <c r="F2" s="15"/>
      <c r="G2" s="15"/>
      <c r="H2" s="15"/>
      <c r="I2" s="15"/>
      <c r="J2" s="15"/>
      <c r="K2" s="15"/>
      <c r="L2" s="15"/>
    </row>
    <row r="3" spans="1:13" x14ac:dyDescent="0.25">
      <c r="A3" s="122" t="s">
        <v>190</v>
      </c>
      <c r="B3" s="15">
        <v>2</v>
      </c>
      <c r="C3" s="15"/>
      <c r="D3" s="15">
        <v>2</v>
      </c>
      <c r="E3" s="15"/>
      <c r="F3" s="15"/>
      <c r="G3" s="15"/>
      <c r="H3" s="15"/>
      <c r="I3" s="15"/>
      <c r="J3" s="15"/>
      <c r="K3" s="15"/>
      <c r="L3" s="15"/>
    </row>
    <row r="4" spans="1:13" x14ac:dyDescent="0.25">
      <c r="A4" s="122" t="s">
        <v>189</v>
      </c>
      <c r="B4" s="15">
        <v>5</v>
      </c>
      <c r="C4" s="15"/>
      <c r="D4" s="15"/>
      <c r="E4" s="15">
        <v>2</v>
      </c>
      <c r="F4" s="15">
        <v>3</v>
      </c>
      <c r="G4" s="15"/>
      <c r="H4" s="15"/>
      <c r="I4" s="15"/>
      <c r="J4" s="15"/>
      <c r="K4" s="15"/>
      <c r="L4" s="15"/>
    </row>
    <row r="5" spans="1:13" x14ac:dyDescent="0.25">
      <c r="A5" s="122" t="s">
        <v>191</v>
      </c>
      <c r="B5" s="15">
        <v>10</v>
      </c>
      <c r="C5" s="15"/>
      <c r="D5" s="15"/>
      <c r="E5" s="15"/>
      <c r="F5" s="15"/>
      <c r="G5" s="15">
        <v>3</v>
      </c>
      <c r="H5" s="15">
        <v>3</v>
      </c>
      <c r="I5" s="15">
        <v>4</v>
      </c>
      <c r="J5" s="15"/>
      <c r="K5" s="15"/>
      <c r="L5" s="15"/>
    </row>
    <row r="6" spans="1:13" x14ac:dyDescent="0.25">
      <c r="A6" s="122" t="s">
        <v>194</v>
      </c>
      <c r="B6" s="15">
        <v>3</v>
      </c>
      <c r="C6" s="15"/>
      <c r="D6" s="15"/>
      <c r="E6" s="15"/>
      <c r="F6" s="15"/>
      <c r="G6" s="15"/>
      <c r="H6" s="15"/>
      <c r="I6" s="15"/>
      <c r="J6" s="15">
        <v>3</v>
      </c>
      <c r="K6" s="15"/>
      <c r="L6" s="15"/>
    </row>
    <row r="7" spans="1:13" x14ac:dyDescent="0.25">
      <c r="A7" s="122" t="s">
        <v>199</v>
      </c>
      <c r="B7" s="15">
        <v>4</v>
      </c>
      <c r="C7" s="15"/>
      <c r="D7" s="15"/>
      <c r="E7" s="15"/>
      <c r="F7" s="15"/>
      <c r="G7" s="15"/>
      <c r="H7" s="15"/>
      <c r="I7" s="15"/>
      <c r="J7" s="15"/>
      <c r="K7" s="15">
        <v>4</v>
      </c>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29</v>
      </c>
      <c r="C12" s="39">
        <f>IF(SUM(C2:C11)&gt;0,B12-SUM(C2:C11), "")</f>
        <v>26</v>
      </c>
      <c r="D12" s="39">
        <f t="shared" ref="D12:K12" si="0">IF(SUM(D2:D11)&gt;0,C12-SUM(D2:D11), "")</f>
        <v>22</v>
      </c>
      <c r="E12" s="39">
        <f t="shared" si="0"/>
        <v>20</v>
      </c>
      <c r="F12" s="39">
        <f t="shared" si="0"/>
        <v>17</v>
      </c>
      <c r="G12" s="39">
        <f t="shared" si="0"/>
        <v>14</v>
      </c>
      <c r="H12" s="39">
        <f t="shared" si="0"/>
        <v>11</v>
      </c>
      <c r="I12" s="39">
        <f t="shared" si="0"/>
        <v>7</v>
      </c>
      <c r="J12" s="39">
        <f t="shared" si="0"/>
        <v>4</v>
      </c>
      <c r="K12" s="39">
        <f t="shared" si="0"/>
        <v>0</v>
      </c>
      <c r="L12" s="39" t="str">
        <f>IF(SUM(L2:L11)&gt;0,K12-SUM(L2:L11), "")</f>
        <v/>
      </c>
      <c r="M12" s="34"/>
    </row>
    <row r="13" spans="1:13" x14ac:dyDescent="0.25">
      <c r="A13" s="35" t="s">
        <v>31</v>
      </c>
      <c r="B13" s="36">
        <f>B12</f>
        <v>29</v>
      </c>
      <c r="C13" s="37">
        <f>B13-($B$13/COUNTA($C$1:$L$1))</f>
        <v>26.1</v>
      </c>
      <c r="D13" s="37">
        <f t="shared" ref="D13:L13" si="1">C13-($B$13/COUNTA($C$1:$L$1))</f>
        <v>23.200000000000003</v>
      </c>
      <c r="E13" s="37">
        <f t="shared" si="1"/>
        <v>20.300000000000004</v>
      </c>
      <c r="F13" s="37">
        <f t="shared" si="1"/>
        <v>17.400000000000006</v>
      </c>
      <c r="G13" s="37">
        <f t="shared" si="1"/>
        <v>14.500000000000005</v>
      </c>
      <c r="H13" s="37">
        <f t="shared" si="1"/>
        <v>11.600000000000005</v>
      </c>
      <c r="I13" s="37">
        <f t="shared" si="1"/>
        <v>8.7000000000000046</v>
      </c>
      <c r="J13" s="37">
        <f t="shared" si="1"/>
        <v>5.8000000000000043</v>
      </c>
      <c r="K13" s="37">
        <f t="shared" si="1"/>
        <v>2.9000000000000044</v>
      </c>
      <c r="L13" s="37">
        <f t="shared" si="1"/>
        <v>4.4408920985006262E-15</v>
      </c>
    </row>
    <row r="14" spans="1:13" x14ac:dyDescent="0.25">
      <c r="A14" s="40" t="s">
        <v>64</v>
      </c>
      <c r="B14" s="41">
        <f ca="1">OFFSET(Sprint1!$B$12,0,0,1,COUNT(Sprint1!$B$12:$L$12))</f>
        <v>29</v>
      </c>
      <c r="C14" s="41">
        <f ca="1">OFFSET(Sprint1!$B$12,0,0,1,COUNT(Sprint1!$B$12:$L$12))</f>
        <v>26</v>
      </c>
      <c r="D14" s="41">
        <f ca="1">OFFSET(Sprint1!$B$12,0,0,1,COUNT(Sprint1!$B$12:$L$12))</f>
        <v>22</v>
      </c>
      <c r="E14" s="41">
        <f ca="1">OFFSET(Sprint1!$B$12,0,0,1,COUNT(Sprint1!$B$12:$L$12))</f>
        <v>20</v>
      </c>
      <c r="F14" s="41">
        <f ca="1">OFFSET(Sprint1!$B$12,0,0,1,COUNT(Sprint1!$B$12:$L$12))</f>
        <v>17</v>
      </c>
      <c r="G14" s="41">
        <f ca="1">OFFSET(Sprint1!$B$12,0,0,1,COUNT(Sprint1!$B$12:$L$12))</f>
        <v>14</v>
      </c>
      <c r="H14" s="41">
        <f ca="1">OFFSET(Sprint1!$B$12,0,0,1,COUNT(Sprint1!$B$12:$L$12))</f>
        <v>11</v>
      </c>
      <c r="I14" s="41">
        <f ca="1">OFFSET(Sprint1!$B$12,0,0,1,COUNT(Sprint1!$B$12:$L$12))</f>
        <v>7</v>
      </c>
      <c r="J14" s="41">
        <f ca="1">OFFSET(Sprint1!$B$12,0,0,1,COUNT(Sprint1!$B$12:$L$12))</f>
        <v>4</v>
      </c>
      <c r="K14" s="41">
        <f ca="1">OFFSET(Sprint1!$B$12,0,0,1,COUNT(Sprint1!$B$12:$L$12))</f>
        <v>0</v>
      </c>
      <c r="L14" s="41" t="e">
        <f ca="1">OFFSET(Sprint1!$B$12,0,0,1,COUNT(Sprint1!$B$12:$L$12))</f>
        <v>#VALUE!</v>
      </c>
    </row>
    <row r="15" spans="1:13" x14ac:dyDescent="0.25">
      <c r="A15" s="40" t="s">
        <v>65</v>
      </c>
      <c r="B15" s="42">
        <f ca="1">B14/$B$13</f>
        <v>1</v>
      </c>
      <c r="C15" s="42">
        <f ca="1">100%-(C14/$B$13)</f>
        <v>0.10344827586206895</v>
      </c>
      <c r="D15" s="42">
        <f t="shared" ref="D15:L15" ca="1" si="2">100%-(D14/$B$13)</f>
        <v>0.24137931034482762</v>
      </c>
      <c r="E15" s="42">
        <f t="shared" ca="1" si="2"/>
        <v>0.31034482758620685</v>
      </c>
      <c r="F15" s="42">
        <f t="shared" ca="1" si="2"/>
        <v>0.41379310344827591</v>
      </c>
      <c r="G15" s="42">
        <f t="shared" ca="1" si="2"/>
        <v>0.51724137931034475</v>
      </c>
      <c r="H15" s="42">
        <f t="shared" ca="1" si="2"/>
        <v>0.62068965517241381</v>
      </c>
      <c r="I15" s="42">
        <f t="shared" ca="1" si="2"/>
        <v>0.75862068965517238</v>
      </c>
      <c r="J15" s="42">
        <f t="shared" ca="1" si="2"/>
        <v>0.86206896551724133</v>
      </c>
      <c r="K15" s="42">
        <f t="shared" ca="1" si="2"/>
        <v>1</v>
      </c>
      <c r="L15" s="42" t="e">
        <f t="shared" ca="1" si="2"/>
        <v>#VALUE!</v>
      </c>
    </row>
    <row r="16" spans="1:13" ht="18.75" x14ac:dyDescent="0.3">
      <c r="A16" s="45" t="s">
        <v>68</v>
      </c>
      <c r="B16" s="45">
        <f>Planejamento!B8</f>
        <v>48</v>
      </c>
      <c r="C16" s="45" t="s">
        <v>12</v>
      </c>
    </row>
    <row r="19" spans="14:15" x14ac:dyDescent="0.25">
      <c r="N19" s="14" t="s">
        <v>290</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54C6-001D-4315-A944-B5CB32A0166C}">
  <dimension ref="A1:O19"/>
  <sheetViews>
    <sheetView workbookViewId="0">
      <selection activeCell="L18" sqref="L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44164</v>
      </c>
      <c r="D1" s="43" t="s">
        <v>32</v>
      </c>
      <c r="E1" s="43" t="s">
        <v>33</v>
      </c>
      <c r="F1" s="43" t="s">
        <v>34</v>
      </c>
      <c r="G1" s="43" t="s">
        <v>35</v>
      </c>
      <c r="H1" s="43" t="s">
        <v>36</v>
      </c>
      <c r="I1" s="43" t="s">
        <v>37</v>
      </c>
      <c r="J1" s="43" t="s">
        <v>38</v>
      </c>
      <c r="K1" s="43" t="s">
        <v>39</v>
      </c>
      <c r="L1" s="43" t="s">
        <v>40</v>
      </c>
    </row>
    <row r="2" spans="1:13" x14ac:dyDescent="0.25">
      <c r="A2" s="122" t="s">
        <v>267</v>
      </c>
      <c r="B2" s="15">
        <v>3</v>
      </c>
      <c r="C2" s="15">
        <v>3</v>
      </c>
      <c r="D2" s="15"/>
      <c r="E2" s="15"/>
      <c r="F2" s="15"/>
      <c r="G2" s="15"/>
      <c r="H2" s="15"/>
      <c r="I2" s="15"/>
      <c r="J2" s="15"/>
      <c r="K2" s="15"/>
      <c r="L2" s="15"/>
    </row>
    <row r="3" spans="1:13" x14ac:dyDescent="0.25">
      <c r="A3" s="122" t="s">
        <v>268</v>
      </c>
      <c r="B3" s="15">
        <v>6</v>
      </c>
      <c r="C3" s="15"/>
      <c r="D3" s="15">
        <v>3</v>
      </c>
      <c r="E3" s="15">
        <v>3</v>
      </c>
      <c r="F3" s="15"/>
      <c r="G3" s="15"/>
      <c r="H3" s="15"/>
      <c r="I3" s="15"/>
      <c r="J3" s="15"/>
      <c r="K3" s="15"/>
      <c r="L3" s="15"/>
    </row>
    <row r="4" spans="1:13" x14ac:dyDescent="0.25">
      <c r="A4" s="122" t="s">
        <v>269</v>
      </c>
      <c r="B4" s="15">
        <v>5</v>
      </c>
      <c r="C4" s="15"/>
      <c r="D4" s="15"/>
      <c r="E4" s="15"/>
      <c r="F4" s="15">
        <v>2</v>
      </c>
      <c r="G4" s="15">
        <v>3</v>
      </c>
      <c r="H4" s="15"/>
      <c r="I4" s="15"/>
      <c r="J4" s="15"/>
      <c r="K4" s="15"/>
      <c r="L4" s="15"/>
    </row>
    <row r="5" spans="1:13" x14ac:dyDescent="0.25">
      <c r="A5" s="122" t="s">
        <v>275</v>
      </c>
      <c r="B5" s="15">
        <v>5</v>
      </c>
      <c r="C5" s="15"/>
      <c r="D5" s="15"/>
      <c r="E5" s="15"/>
      <c r="F5" s="15"/>
      <c r="G5" s="15">
        <v>2</v>
      </c>
      <c r="H5" s="15">
        <v>3</v>
      </c>
      <c r="I5" s="15"/>
      <c r="J5" s="15"/>
      <c r="K5" s="15"/>
      <c r="L5" s="15"/>
    </row>
    <row r="6" spans="1:13" x14ac:dyDescent="0.25">
      <c r="A6" s="122" t="s">
        <v>270</v>
      </c>
      <c r="B6" s="15">
        <v>2</v>
      </c>
      <c r="C6" s="15"/>
      <c r="D6" s="15"/>
      <c r="E6" s="15"/>
      <c r="F6" s="15"/>
      <c r="G6" s="15"/>
      <c r="H6" s="15"/>
      <c r="I6" s="15">
        <v>2</v>
      </c>
      <c r="J6" s="15"/>
      <c r="K6" s="15"/>
      <c r="L6" s="15"/>
    </row>
    <row r="7" spans="1:13" x14ac:dyDescent="0.25">
      <c r="A7" s="122" t="s">
        <v>271</v>
      </c>
      <c r="B7" s="15">
        <v>3</v>
      </c>
      <c r="C7" s="15"/>
      <c r="D7" s="15"/>
      <c r="E7" s="15"/>
      <c r="F7" s="15"/>
      <c r="G7" s="15"/>
      <c r="H7" s="15"/>
      <c r="I7" s="15"/>
      <c r="J7" s="15">
        <v>3</v>
      </c>
      <c r="K7" s="15"/>
      <c r="L7" s="15"/>
    </row>
    <row r="8" spans="1:13" x14ac:dyDescent="0.25">
      <c r="A8" s="19" t="s">
        <v>273</v>
      </c>
      <c r="B8" s="15">
        <v>2</v>
      </c>
      <c r="C8" s="15"/>
      <c r="D8" s="15"/>
      <c r="E8" s="15"/>
      <c r="F8" s="15"/>
      <c r="G8" s="15"/>
      <c r="H8" s="15"/>
      <c r="I8" s="15"/>
      <c r="J8" s="15"/>
      <c r="K8" s="15">
        <v>2</v>
      </c>
      <c r="L8" s="15"/>
    </row>
    <row r="9" spans="1:13" x14ac:dyDescent="0.25">
      <c r="A9" s="153" t="s">
        <v>272</v>
      </c>
      <c r="B9" s="15">
        <v>2</v>
      </c>
      <c r="C9" s="15"/>
      <c r="D9" s="15"/>
      <c r="E9" s="15"/>
      <c r="F9" s="15"/>
      <c r="G9" s="15"/>
      <c r="H9" s="15"/>
      <c r="I9" s="15"/>
      <c r="J9" s="15"/>
      <c r="K9" s="15">
        <v>2</v>
      </c>
      <c r="L9" s="15"/>
    </row>
    <row r="10" spans="1:13" x14ac:dyDescent="0.25">
      <c r="A10" s="153" t="s">
        <v>274</v>
      </c>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28</v>
      </c>
      <c r="C12" s="39">
        <f>IF(SUM(C2:C11)&gt;0,B12-SUM(C2:C11), "")</f>
        <v>25</v>
      </c>
      <c r="D12" s="39">
        <f t="shared" ref="D12:K12" si="0">IF(SUM(D2:D11)&gt;0,C12-SUM(D2:D11), "")</f>
        <v>22</v>
      </c>
      <c r="E12" s="39">
        <f t="shared" si="0"/>
        <v>19</v>
      </c>
      <c r="F12" s="39">
        <f t="shared" si="0"/>
        <v>17</v>
      </c>
      <c r="G12" s="39">
        <f t="shared" si="0"/>
        <v>12</v>
      </c>
      <c r="H12" s="39">
        <f t="shared" si="0"/>
        <v>9</v>
      </c>
      <c r="I12" s="39">
        <f t="shared" si="0"/>
        <v>7</v>
      </c>
      <c r="J12" s="39">
        <f t="shared" si="0"/>
        <v>4</v>
      </c>
      <c r="K12" s="39">
        <f t="shared" si="0"/>
        <v>0</v>
      </c>
      <c r="L12" s="39" t="str">
        <f>IF(SUM(L2:L11)&gt;0,K12-SUM(L2:L11), "")</f>
        <v/>
      </c>
      <c r="M12" s="34"/>
    </row>
    <row r="13" spans="1:13" x14ac:dyDescent="0.25">
      <c r="A13" s="35" t="s">
        <v>31</v>
      </c>
      <c r="B13" s="36">
        <f>B12</f>
        <v>28</v>
      </c>
      <c r="C13" s="37">
        <f>B13-($B$13/COUNTA($C$1:$L$1))</f>
        <v>25.2</v>
      </c>
      <c r="D13" s="37">
        <f t="shared" ref="D13:L13" si="1">C13-($B$13/COUNTA($C$1:$L$1))</f>
        <v>22.4</v>
      </c>
      <c r="E13" s="37">
        <f t="shared" si="1"/>
        <v>19.599999999999998</v>
      </c>
      <c r="F13" s="37">
        <f t="shared" si="1"/>
        <v>16.799999999999997</v>
      </c>
      <c r="G13" s="37">
        <f t="shared" si="1"/>
        <v>13.999999999999996</v>
      </c>
      <c r="H13" s="37">
        <f t="shared" si="1"/>
        <v>11.199999999999996</v>
      </c>
      <c r="I13" s="37">
        <f t="shared" si="1"/>
        <v>8.399999999999995</v>
      </c>
      <c r="J13" s="37">
        <f t="shared" si="1"/>
        <v>5.5999999999999952</v>
      </c>
      <c r="K13" s="37">
        <f t="shared" si="1"/>
        <v>2.7999999999999954</v>
      </c>
      <c r="L13" s="37">
        <f t="shared" si="1"/>
        <v>-4.4408920985006262E-15</v>
      </c>
    </row>
    <row r="14" spans="1:13" x14ac:dyDescent="0.25">
      <c r="A14" s="40" t="s">
        <v>64</v>
      </c>
      <c r="B14" s="41">
        <f ca="1">OFFSET(Sprint2!$B$12,0,0,1,COUNT(Sprint2!$B$12:$L$12))</f>
        <v>28</v>
      </c>
      <c r="C14" s="41">
        <f ca="1">OFFSET(Sprint2!$B$12,0,0,1,COUNT(Sprint2!$B$12:$L$12))</f>
        <v>25</v>
      </c>
      <c r="D14" s="41">
        <f ca="1">OFFSET(Sprint2!$B$12,0,0,1,COUNT(Sprint2!$B$12:$L$12))</f>
        <v>22</v>
      </c>
      <c r="E14" s="41">
        <f ca="1">OFFSET(Sprint2!$B$12,0,0,1,COUNT(Sprint2!$B$12:$L$12))</f>
        <v>19</v>
      </c>
      <c r="F14" s="41">
        <f ca="1">OFFSET(Sprint2!$B$12,0,0,1,COUNT(Sprint2!$B$12:$L$12))</f>
        <v>17</v>
      </c>
      <c r="G14" s="41">
        <f ca="1">OFFSET(Sprint2!$B$12,0,0,1,COUNT(Sprint2!$B$12:$L$12))</f>
        <v>12</v>
      </c>
      <c r="H14" s="41">
        <f ca="1">OFFSET(Sprint2!$B$12,0,0,1,COUNT(Sprint2!$B$12:$L$12))</f>
        <v>9</v>
      </c>
      <c r="I14" s="41">
        <f ca="1">OFFSET(Sprint2!$B$12,0,0,1,COUNT(Sprint2!$B$12:$L$12))</f>
        <v>7</v>
      </c>
      <c r="J14" s="41">
        <f ca="1">OFFSET(Sprint2!$B$12,0,0,1,COUNT(Sprint2!$B$12:$L$12))</f>
        <v>4</v>
      </c>
      <c r="K14" s="41">
        <f ca="1">OFFSET(Sprint2!$B$12,0,0,1,COUNT(Sprint2!$B$12:$L$12))</f>
        <v>0</v>
      </c>
      <c r="L14" s="41" t="e">
        <f ca="1">OFFSET(Sprint2!$B$12,0,0,1,COUNT(Sprint2!$B$12:$L$12))</f>
        <v>#VALUE!</v>
      </c>
    </row>
    <row r="15" spans="1:13" x14ac:dyDescent="0.25">
      <c r="A15" s="40" t="s">
        <v>65</v>
      </c>
      <c r="B15" s="42">
        <f ca="1">B14/$B$13</f>
        <v>1</v>
      </c>
      <c r="C15" s="42">
        <f ca="1">100%-(C14/$B$13)</f>
        <v>0.1071428571428571</v>
      </c>
      <c r="D15" s="42">
        <f t="shared" ref="D15:L15" ca="1" si="2">100%-(D14/$B$13)</f>
        <v>0.2142857142857143</v>
      </c>
      <c r="E15" s="42">
        <f t="shared" ca="1" si="2"/>
        <v>0.3214285714285714</v>
      </c>
      <c r="F15" s="42">
        <f t="shared" ca="1" si="2"/>
        <v>0.3928571428571429</v>
      </c>
      <c r="G15" s="42">
        <f t="shared" ca="1" si="2"/>
        <v>0.5714285714285714</v>
      </c>
      <c r="H15" s="42">
        <f t="shared" ca="1" si="2"/>
        <v>0.6785714285714286</v>
      </c>
      <c r="I15" s="42">
        <f t="shared" ca="1" si="2"/>
        <v>0.75</v>
      </c>
      <c r="J15" s="42">
        <f t="shared" ca="1" si="2"/>
        <v>0.85714285714285721</v>
      </c>
      <c r="K15" s="42">
        <f t="shared" ca="1" si="2"/>
        <v>1</v>
      </c>
      <c r="L15" s="42" t="e">
        <f t="shared" ca="1" si="2"/>
        <v>#VALUE!</v>
      </c>
    </row>
    <row r="16" spans="1:13" ht="18.75" x14ac:dyDescent="0.3">
      <c r="A16" s="45" t="s">
        <v>68</v>
      </c>
      <c r="B16" s="45">
        <f>Planejamento!B8</f>
        <v>48</v>
      </c>
      <c r="C16" s="45" t="s">
        <v>12</v>
      </c>
    </row>
    <row r="19" spans="14:15" x14ac:dyDescent="0.25">
      <c r="N19" s="14" t="s">
        <v>291</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FEDC-A2C7-46B6-A5FA-CF00646F99E0}">
  <dimension ref="A1:O22"/>
  <sheetViews>
    <sheetView workbookViewId="0">
      <selection activeCell="I21" sqref="I21"/>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44194</v>
      </c>
      <c r="D1" s="43" t="s">
        <v>32</v>
      </c>
      <c r="E1" s="43" t="s">
        <v>33</v>
      </c>
      <c r="F1" s="43" t="s">
        <v>34</v>
      </c>
      <c r="G1" s="43" t="s">
        <v>35</v>
      </c>
      <c r="H1" s="43" t="s">
        <v>36</v>
      </c>
      <c r="I1" s="43" t="s">
        <v>37</v>
      </c>
      <c r="J1" s="43" t="s">
        <v>38</v>
      </c>
      <c r="K1" s="43" t="s">
        <v>39</v>
      </c>
      <c r="L1" s="43" t="s">
        <v>40</v>
      </c>
    </row>
    <row r="2" spans="1:13" x14ac:dyDescent="0.25">
      <c r="A2" s="122" t="s">
        <v>267</v>
      </c>
      <c r="B2" s="15">
        <v>3</v>
      </c>
      <c r="C2" s="15">
        <v>3</v>
      </c>
      <c r="D2" s="15"/>
      <c r="E2" s="15"/>
      <c r="F2" s="15"/>
      <c r="G2" s="15"/>
      <c r="H2" s="15"/>
      <c r="I2" s="15"/>
      <c r="J2" s="15"/>
      <c r="K2" s="15"/>
      <c r="L2" s="15"/>
    </row>
    <row r="3" spans="1:13" x14ac:dyDescent="0.25">
      <c r="A3" s="122" t="s">
        <v>275</v>
      </c>
      <c r="B3" s="15">
        <v>5</v>
      </c>
      <c r="C3" s="15">
        <v>3</v>
      </c>
      <c r="D3" s="15">
        <v>2</v>
      </c>
      <c r="E3" s="15"/>
      <c r="F3" s="15"/>
      <c r="G3" s="15"/>
      <c r="H3" s="15"/>
      <c r="I3" s="15"/>
      <c r="J3" s="15"/>
      <c r="K3" s="15"/>
      <c r="L3" s="15"/>
    </row>
    <row r="4" spans="1:13" x14ac:dyDescent="0.25">
      <c r="A4" s="122" t="s">
        <v>276</v>
      </c>
      <c r="B4" s="15">
        <v>2</v>
      </c>
      <c r="C4" s="15"/>
      <c r="D4" s="15">
        <v>2</v>
      </c>
      <c r="E4" s="15"/>
      <c r="F4" s="15"/>
      <c r="G4" s="15"/>
      <c r="H4" s="15"/>
      <c r="I4" s="15"/>
      <c r="J4" s="15"/>
      <c r="K4" s="15"/>
      <c r="L4" s="15"/>
    </row>
    <row r="5" spans="1:13" x14ac:dyDescent="0.25">
      <c r="A5" s="122" t="s">
        <v>277</v>
      </c>
      <c r="B5" s="15">
        <v>3</v>
      </c>
      <c r="C5" s="15"/>
      <c r="D5" s="15"/>
      <c r="E5" s="15">
        <v>3</v>
      </c>
      <c r="F5" s="15"/>
      <c r="G5" s="15"/>
      <c r="H5" s="15"/>
      <c r="I5" s="15"/>
      <c r="J5" s="15"/>
      <c r="K5" s="15"/>
      <c r="L5" s="15"/>
    </row>
    <row r="6" spans="1:13" x14ac:dyDescent="0.25">
      <c r="A6" s="122" t="s">
        <v>278</v>
      </c>
      <c r="B6" s="15">
        <v>1</v>
      </c>
      <c r="C6" s="15"/>
      <c r="D6" s="15"/>
      <c r="E6" s="15">
        <v>1</v>
      </c>
      <c r="F6" s="15"/>
      <c r="G6" s="15"/>
      <c r="H6" s="15"/>
      <c r="I6" s="15"/>
      <c r="J6" s="15"/>
      <c r="K6" s="15"/>
      <c r="L6" s="15"/>
    </row>
    <row r="7" spans="1:13" x14ac:dyDescent="0.25">
      <c r="A7" s="122" t="s">
        <v>279</v>
      </c>
      <c r="B7" s="15">
        <v>1</v>
      </c>
      <c r="C7" s="15"/>
      <c r="D7" s="15"/>
      <c r="E7" s="15">
        <v>1</v>
      </c>
      <c r="F7" s="15"/>
      <c r="G7" s="15"/>
      <c r="H7" s="15"/>
      <c r="I7" s="15"/>
      <c r="J7" s="15"/>
      <c r="K7" s="15"/>
      <c r="L7" s="15"/>
    </row>
    <row r="8" spans="1:13" x14ac:dyDescent="0.25">
      <c r="A8" s="19" t="s">
        <v>250</v>
      </c>
      <c r="B8" s="15">
        <v>6</v>
      </c>
      <c r="C8" s="15"/>
      <c r="D8" s="15"/>
      <c r="E8" s="15"/>
      <c r="F8" s="15">
        <v>6</v>
      </c>
      <c r="G8" s="15"/>
      <c r="H8" s="15"/>
      <c r="I8" s="15"/>
      <c r="J8" s="15"/>
      <c r="K8" s="15"/>
      <c r="L8" s="15"/>
    </row>
    <row r="9" spans="1:13" x14ac:dyDescent="0.25">
      <c r="A9" s="153" t="s">
        <v>280</v>
      </c>
      <c r="B9" s="15">
        <v>2</v>
      </c>
      <c r="C9" s="15"/>
      <c r="D9" s="15"/>
      <c r="E9" s="15"/>
      <c r="F9" s="15"/>
      <c r="G9" s="15">
        <v>2</v>
      </c>
      <c r="H9" s="15"/>
      <c r="I9" s="15"/>
      <c r="J9" s="15"/>
      <c r="K9" s="15"/>
      <c r="L9" s="15"/>
    </row>
    <row r="10" spans="1:13" x14ac:dyDescent="0.25">
      <c r="A10" s="153" t="s">
        <v>281</v>
      </c>
      <c r="B10" s="15">
        <v>13</v>
      </c>
      <c r="C10" s="15"/>
      <c r="D10" s="15"/>
      <c r="E10" s="15"/>
      <c r="F10" s="15"/>
      <c r="G10" s="15">
        <v>4</v>
      </c>
      <c r="H10" s="15">
        <v>5</v>
      </c>
      <c r="I10" s="15">
        <v>4</v>
      </c>
      <c r="J10" s="15"/>
      <c r="K10" s="15"/>
      <c r="L10" s="15"/>
    </row>
    <row r="11" spans="1:13" x14ac:dyDescent="0.25">
      <c r="A11" s="153" t="s">
        <v>282</v>
      </c>
      <c r="B11" s="15">
        <v>5</v>
      </c>
      <c r="C11" s="15"/>
      <c r="D11" s="15"/>
      <c r="E11" s="15"/>
      <c r="F11" s="15"/>
      <c r="G11" s="15"/>
      <c r="H11" s="15"/>
      <c r="I11" s="15">
        <v>2</v>
      </c>
      <c r="J11" s="15">
        <v>3</v>
      </c>
      <c r="K11" s="15"/>
      <c r="L11" s="15"/>
    </row>
    <row r="12" spans="1:13" x14ac:dyDescent="0.25">
      <c r="A12" s="153" t="s">
        <v>283</v>
      </c>
      <c r="B12" s="15">
        <v>5</v>
      </c>
      <c r="C12" s="15"/>
      <c r="D12" s="15"/>
      <c r="E12" s="15"/>
      <c r="F12" s="15"/>
      <c r="G12" s="15"/>
      <c r="H12" s="15"/>
      <c r="I12" s="15"/>
      <c r="J12" s="15">
        <v>2</v>
      </c>
      <c r="K12" s="15">
        <v>3</v>
      </c>
      <c r="L12" s="15"/>
    </row>
    <row r="13" spans="1:13" x14ac:dyDescent="0.25">
      <c r="A13" s="153" t="s">
        <v>284</v>
      </c>
      <c r="B13" s="15">
        <v>3</v>
      </c>
      <c r="C13" s="15"/>
      <c r="D13" s="15"/>
      <c r="E13" s="15"/>
      <c r="F13" s="15"/>
      <c r="G13" s="15"/>
      <c r="H13" s="15"/>
      <c r="I13" s="15"/>
      <c r="J13" s="15"/>
      <c r="K13" s="15">
        <v>3</v>
      </c>
      <c r="L13" s="15"/>
    </row>
    <row r="14" spans="1:13" x14ac:dyDescent="0.25">
      <c r="A14" s="153" t="s">
        <v>200</v>
      </c>
      <c r="B14" s="15">
        <v>4</v>
      </c>
      <c r="C14" s="15"/>
      <c r="D14" s="15"/>
      <c r="E14" s="15"/>
      <c r="F14" s="15"/>
      <c r="G14" s="15"/>
      <c r="H14" s="15"/>
      <c r="I14" s="15"/>
      <c r="J14" s="15"/>
      <c r="K14" s="15"/>
      <c r="L14" s="15">
        <v>4</v>
      </c>
    </row>
    <row r="15" spans="1:13" x14ac:dyDescent="0.25">
      <c r="A15" s="38" t="s">
        <v>30</v>
      </c>
      <c r="B15" s="39">
        <f>SUM(B2:B14)</f>
        <v>53</v>
      </c>
      <c r="C15" s="39">
        <f>IF(SUM(C2:C14)&gt;0,B15-SUM(C2:C14), "")</f>
        <v>47</v>
      </c>
      <c r="D15" s="39">
        <f t="shared" ref="D15:K15" si="0">IF(SUM(D2:D14)&gt;0,C15-SUM(D2:D14), "")</f>
        <v>43</v>
      </c>
      <c r="E15" s="39">
        <f t="shared" si="0"/>
        <v>38</v>
      </c>
      <c r="F15" s="39">
        <f t="shared" si="0"/>
        <v>32</v>
      </c>
      <c r="G15" s="39">
        <f t="shared" si="0"/>
        <v>26</v>
      </c>
      <c r="H15" s="39">
        <f t="shared" si="0"/>
        <v>21</v>
      </c>
      <c r="I15" s="39">
        <f t="shared" si="0"/>
        <v>15</v>
      </c>
      <c r="J15" s="39">
        <f t="shared" si="0"/>
        <v>10</v>
      </c>
      <c r="K15" s="39">
        <f t="shared" si="0"/>
        <v>4</v>
      </c>
      <c r="L15" s="39">
        <f>IF(SUM(L2:L14)&gt;0,K15-SUM(L2:L14), "")</f>
        <v>0</v>
      </c>
      <c r="M15" s="34"/>
    </row>
    <row r="16" spans="1:13" x14ac:dyDescent="0.25">
      <c r="A16" s="35" t="s">
        <v>31</v>
      </c>
      <c r="B16" s="36">
        <f>B15</f>
        <v>53</v>
      </c>
      <c r="C16" s="37">
        <f t="shared" ref="C16:L16" si="1">B16-($B$16/COUNTA($C$1:$L$1))</f>
        <v>47.7</v>
      </c>
      <c r="D16" s="37">
        <f t="shared" si="1"/>
        <v>42.400000000000006</v>
      </c>
      <c r="E16" s="37">
        <f t="shared" si="1"/>
        <v>37.100000000000009</v>
      </c>
      <c r="F16" s="37">
        <f t="shared" si="1"/>
        <v>31.800000000000008</v>
      </c>
      <c r="G16" s="37">
        <f t="shared" si="1"/>
        <v>26.500000000000007</v>
      </c>
      <c r="H16" s="37">
        <f t="shared" si="1"/>
        <v>21.200000000000006</v>
      </c>
      <c r="I16" s="37">
        <f t="shared" si="1"/>
        <v>15.900000000000006</v>
      </c>
      <c r="J16" s="37">
        <f t="shared" si="1"/>
        <v>10.600000000000005</v>
      </c>
      <c r="K16" s="37">
        <f t="shared" si="1"/>
        <v>5.3000000000000052</v>
      </c>
      <c r="L16" s="37">
        <f t="shared" si="1"/>
        <v>0</v>
      </c>
    </row>
    <row r="17" spans="1:15" x14ac:dyDescent="0.25">
      <c r="A17" s="40" t="s">
        <v>64</v>
      </c>
      <c r="B17" s="41">
        <f ca="1">OFFSET(Sprint3!$B$15,0,0,1,COUNT(Sprint3!$B$15:$L$15))</f>
        <v>53</v>
      </c>
      <c r="C17" s="41">
        <f ca="1">OFFSET(Sprint3!$B$15,0,0,1,COUNT(Sprint3!$B$15:$L$15))</f>
        <v>47</v>
      </c>
      <c r="D17" s="41">
        <f ca="1">OFFSET(Sprint3!$B$15,0,0,1,COUNT(Sprint3!$B$15:$L$15))</f>
        <v>43</v>
      </c>
      <c r="E17" s="41">
        <f ca="1">OFFSET(Sprint3!$B$15,0,0,1,COUNT(Sprint3!$B$15:$L$15))</f>
        <v>38</v>
      </c>
      <c r="F17" s="41">
        <f ca="1">OFFSET(Sprint3!$B$15,0,0,1,COUNT(Sprint3!$B$15:$L$15))</f>
        <v>32</v>
      </c>
      <c r="G17" s="41">
        <f ca="1">OFFSET(Sprint3!$B$15,0,0,1,COUNT(Sprint3!$B$15:$L$15))</f>
        <v>26</v>
      </c>
      <c r="H17" s="41">
        <f ca="1">OFFSET(Sprint3!$B$15,0,0,1,COUNT(Sprint3!$B$15:$L$15))</f>
        <v>21</v>
      </c>
      <c r="I17" s="41">
        <f ca="1">OFFSET(Sprint3!$B$15,0,0,1,COUNT(Sprint3!$B$15:$L$15))</f>
        <v>15</v>
      </c>
      <c r="J17" s="41">
        <f ca="1">OFFSET(Sprint3!$B$15,0,0,1,COUNT(Sprint3!$B$15:$L$15))</f>
        <v>10</v>
      </c>
      <c r="K17" s="41">
        <f ca="1">OFFSET(Sprint3!$B$15,0,0,1,COUNT(Sprint3!$B$15:$L$15))</f>
        <v>4</v>
      </c>
      <c r="L17" s="41">
        <f ca="1">OFFSET(Sprint3!$B$15,0,0,1,COUNT(Sprint3!$B$15:$L$15))</f>
        <v>0</v>
      </c>
    </row>
    <row r="18" spans="1:15" x14ac:dyDescent="0.25">
      <c r="A18" s="40" t="s">
        <v>65</v>
      </c>
      <c r="B18" s="42">
        <f ca="1">B17/$B$16</f>
        <v>1</v>
      </c>
      <c r="C18" s="42">
        <f ca="1">100%-(C17/$B$16)</f>
        <v>0.1132075471698113</v>
      </c>
      <c r="D18" s="42">
        <f t="shared" ref="D18:L18" ca="1" si="2">100%-(D17/$B$16)</f>
        <v>0.18867924528301883</v>
      </c>
      <c r="E18" s="42">
        <f t="shared" ca="1" si="2"/>
        <v>0.28301886792452835</v>
      </c>
      <c r="F18" s="42">
        <f t="shared" ca="1" si="2"/>
        <v>0.39622641509433965</v>
      </c>
      <c r="G18" s="42">
        <f t="shared" ca="1" si="2"/>
        <v>0.50943396226415094</v>
      </c>
      <c r="H18" s="42">
        <f t="shared" ca="1" si="2"/>
        <v>0.60377358490566035</v>
      </c>
      <c r="I18" s="42">
        <f t="shared" ca="1" si="2"/>
        <v>0.71698113207547176</v>
      </c>
      <c r="J18" s="42">
        <f t="shared" ca="1" si="2"/>
        <v>0.81132075471698117</v>
      </c>
      <c r="K18" s="42">
        <f t="shared" ca="1" si="2"/>
        <v>0.92452830188679247</v>
      </c>
      <c r="L18" s="42">
        <f t="shared" ca="1" si="2"/>
        <v>1</v>
      </c>
    </row>
    <row r="19" spans="1:15" ht="18.75" x14ac:dyDescent="0.3">
      <c r="A19" s="45" t="s">
        <v>68</v>
      </c>
      <c r="B19" s="45">
        <f>Planejamento!B8</f>
        <v>48</v>
      </c>
      <c r="C19" s="45" t="s">
        <v>12</v>
      </c>
    </row>
    <row r="22" spans="1:15" x14ac:dyDescent="0.25">
      <c r="N22" s="14" t="s">
        <v>292</v>
      </c>
      <c r="O22"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Equipe</vt:lpstr>
      <vt:lpstr>Backlog Produto</vt:lpstr>
      <vt:lpstr>Planejamento</vt:lpstr>
      <vt:lpstr>Entregas</vt:lpstr>
      <vt:lpstr>Riscos</vt:lpstr>
      <vt:lpstr>Mudanças</vt:lpstr>
      <vt:lpstr>Sprint1</vt:lpstr>
      <vt:lpstr>Sprint2</vt:lpstr>
      <vt:lpstr>Sprint3</vt:lpstr>
      <vt:lpstr>Sprint4</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2020-12-28T06:32:06Z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