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E_CheckList" sheetId="1" r:id="rId4"/>
    <sheet state="hidden" name="DV-IDENTITY-0" sheetId="2" r:id="rId5"/>
  </sheets>
  <definedNames>
    <definedName hidden="1" localSheetId="0" name="_xlnm._FilterDatabase">FEE_CheckList!$A$2:$H$52</definedName>
  </definedNames>
  <calcPr/>
  <extLst>
    <ext uri="GoogleSheetsCustomDataVersion1">
      <go:sheetsCustomData xmlns:go="http://customooxmlschemas.google.com/" r:id="rId6" roundtripDataSignature="AMtx7mhT+TYylcktXdwEVm7K+R+jHja8mg=="/>
    </ext>
  </extLst>
</workbook>
</file>

<file path=xl/sharedStrings.xml><?xml version="1.0" encoding="utf-8"?>
<sst xmlns="http://schemas.openxmlformats.org/spreadsheetml/2006/main" count="215" uniqueCount="101">
  <si>
    <t>Training Unit/Chapter</t>
  </si>
  <si>
    <t>Session</t>
  </si>
  <si>
    <t>Lecture/
Section</t>
  </si>
  <si>
    <t>Content</t>
  </si>
  <si>
    <t>Delivery Type</t>
  </si>
  <si>
    <t>Type</t>
  </si>
  <si>
    <t>Training Materials / Logistics &amp; General Notes
(Required, For Reference, etc.)</t>
  </si>
  <si>
    <t>Day 1</t>
  </si>
  <si>
    <t>HTML &amp; CSS
(Web Layout, Responsive and Text, Image)</t>
  </si>
  <si>
    <t>Lecture</t>
  </si>
  <si>
    <t>CSS Website Layout (Float, Flexbox Layout)</t>
  </si>
  <si>
    <t>Concept/Lecture</t>
  </si>
  <si>
    <t>Offline</t>
  </si>
  <si>
    <t>FEE - HTML &amp; CSS (1. Layout &amp; Responsive).ppt
FEE - HTML &amp; CSS (2. Element Styling).ppt</t>
  </si>
  <si>
    <t>Web Responsive</t>
  </si>
  <si>
    <t>Text, Link, List and Image</t>
  </si>
  <si>
    <t>Lab/Assignment Activites</t>
  </si>
  <si>
    <t>Assignment</t>
  </si>
  <si>
    <t>Assignment/Lab</t>
  </si>
  <si>
    <t>FEE-Assignment-A101</t>
  </si>
  <si>
    <t>Day 2</t>
  </si>
  <si>
    <t>HTML &amp; CSS
(Form and Table Styling, CSS Position and Animation)</t>
  </si>
  <si>
    <t>Session 2</t>
  </si>
  <si>
    <t>Form and Table</t>
  </si>
  <si>
    <t>FEE - HTML &amp; CSS (2. Element Styling).ppt
FEE - HTML &amp; CSS (3. Position and Animation).ppt</t>
  </si>
  <si>
    <t>CSS Position</t>
  </si>
  <si>
    <t>CSS Animation</t>
  </si>
  <si>
    <t>FEE-Assignment-A102</t>
  </si>
  <si>
    <t>Day 3</t>
  </si>
  <si>
    <t>Bootstrap 4 (BS4)
(Layout and Content)</t>
  </si>
  <si>
    <t>Session 3</t>
  </si>
  <si>
    <t>BS4 - Layout and Responsive</t>
  </si>
  <si>
    <t>FEE - HTML &amp; CSS (4. Bootstrap 4 - Basic).ppt</t>
  </si>
  <si>
    <t>BS4 - Text Styling, link</t>
  </si>
  <si>
    <t>BS4 - Box Model (margin, padding)</t>
  </si>
  <si>
    <t>BS4 - Alert, List, Badges</t>
  </si>
  <si>
    <t>BS4 - Button, Font Awesome 5, image</t>
  </si>
  <si>
    <t>FEE-Assignment-A201</t>
  </si>
  <si>
    <t>Day 4</t>
  </si>
  <si>
    <t>Bootstrap 4
(cont)</t>
  </si>
  <si>
    <t>Session 4</t>
  </si>
  <si>
    <t>BS 4 - Pagination, Breadcrumb</t>
  </si>
  <si>
    <t>FEE - HTML &amp; CSS (4. Bootstrap 4 - Advanced).ppt</t>
  </si>
  <si>
    <t>BS 4 - Card</t>
  </si>
  <si>
    <t>BS 4 - Navs, Navbar</t>
  </si>
  <si>
    <t>BS 4 - Form, Table</t>
  </si>
  <si>
    <t>BS 4 - Modal</t>
  </si>
  <si>
    <t>Day 5</t>
  </si>
  <si>
    <t>JavaScript
(Fundamental)</t>
  </si>
  <si>
    <t>Session 5</t>
  </si>
  <si>
    <t>Giới thiệu và liên kết JS vào HTML</t>
  </si>
  <si>
    <t>FEE - JavaScript - Fundamental.ppt</t>
  </si>
  <si>
    <t>Khai báo biến, gán giá trị và phạm vi biến</t>
  </si>
  <si>
    <t>Toán tử, toán hạng, logic và kiểu dữ liệu trong JS</t>
  </si>
  <si>
    <t>Cấu trúc điều kiện và vòng lặp</t>
  </si>
  <si>
    <t>DialogBox(Alert Box, Confirm Box, Prompt Box)</t>
  </si>
  <si>
    <t>JS Debuging</t>
  </si>
  <si>
    <t>Array</t>
  </si>
  <si>
    <t>Function</t>
  </si>
  <si>
    <t>Các hàm xử lý chuỗi, số, ngày tháng, toán học</t>
  </si>
  <si>
    <t>FEE-Assignment-A301 (Day 5)</t>
  </si>
  <si>
    <t>Day 6</t>
  </si>
  <si>
    <t>JavaScript
(Event and DOM)</t>
  </si>
  <si>
    <t>Session 6</t>
  </si>
  <si>
    <t>JS Window and Browser</t>
  </si>
  <si>
    <t>FEE - JavaScript - Event and DOM.ppt</t>
  </si>
  <si>
    <t>JS BOM</t>
  </si>
  <si>
    <t>JS DOM</t>
  </si>
  <si>
    <t>JS Event</t>
  </si>
  <si>
    <t>JS Regular Expressions</t>
  </si>
  <si>
    <t>FEE-Assignment-A301 (Day 6)</t>
  </si>
  <si>
    <t>Day 7</t>
  </si>
  <si>
    <t>jQuery and Ajax</t>
  </si>
  <si>
    <t>Session 7</t>
  </si>
  <si>
    <t>Giới thiệu về jQuery (jQ) và Liên kết thư viện jQ</t>
  </si>
  <si>
    <t>FEE- jQuery &amp; Ajax</t>
  </si>
  <si>
    <t>Cú pháp jQ</t>
  </si>
  <si>
    <t>jQ và DOM</t>
  </si>
  <si>
    <t>jQ và CSS</t>
  </si>
  <si>
    <t>jQ và Animation</t>
  </si>
  <si>
    <t>jQ và Form</t>
  </si>
  <si>
    <t>jQ Event</t>
  </si>
  <si>
    <t>jQ và Ajax</t>
  </si>
  <si>
    <t>FEE-Assignment - A302</t>
  </si>
  <si>
    <t>Day 8</t>
  </si>
  <si>
    <t>Workshop</t>
  </si>
  <si>
    <t>Session 8</t>
  </si>
  <si>
    <t>Review</t>
  </si>
  <si>
    <t>Support solve Assignments</t>
  </si>
  <si>
    <t>Guides/Review</t>
  </si>
  <si>
    <t>Topic revision and Final Test</t>
  </si>
  <si>
    <t>Session 15</t>
  </si>
  <si>
    <t>Topic Exam</t>
  </si>
  <si>
    <t>Theory Part</t>
  </si>
  <si>
    <t>Exam</t>
  </si>
  <si>
    <t>Theory Test</t>
  </si>
  <si>
    <t>Practice Part</t>
  </si>
  <si>
    <t>Practice Test</t>
  </si>
  <si>
    <t>AAAAAH/rVCM=</t>
  </si>
  <si>
    <t>AAAAAH/rVCQ=</t>
  </si>
  <si>
    <t>AAAAAH/rVCU=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</si>
</sst>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theme="1"/>
      <name val="Calibri"/>
      <scheme val="minor"/>
    </font>
    <font>
      <b/>
      <sz val="16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b/>
      <sz val="10.0"/>
      <color rgb="FF0C0C0C"/>
      <name val="Arial"/>
    </font>
    <font>
      <sz val="10.0"/>
      <color rgb="FF0C0C0C"/>
      <name val="Arial"/>
    </font>
    <font>
      <color theme="1"/>
      <name val="Calibri"/>
      <scheme val="minor"/>
    </font>
    <font>
      <sz val="11.0"/>
      <color theme="1"/>
      <name val="Calibri"/>
      <scheme val="minor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5" fillId="2" fontId="4" numFmtId="0" xfId="0" applyAlignment="1" applyBorder="1" applyFont="1">
      <alignment horizontal="center" vertical="center"/>
    </xf>
    <xf borderId="6" fillId="0" fontId="2" numFmtId="0" xfId="0" applyBorder="1" applyFont="1"/>
    <xf borderId="7" fillId="2" fontId="4" numFmtId="0" xfId="0" applyAlignment="1" applyBorder="1" applyFont="1">
      <alignment horizontal="center" vertical="center"/>
    </xf>
    <xf borderId="8" fillId="2" fontId="4" numFmtId="0" xfId="0" applyAlignment="1" applyBorder="1" applyFont="1">
      <alignment horizontal="center" shrinkToFit="0" vertical="center" wrapText="1"/>
    </xf>
    <xf borderId="8" fillId="2" fontId="4" numFmtId="0" xfId="0" applyAlignment="1" applyBorder="1" applyFont="1">
      <alignment horizontal="center" vertical="center"/>
    </xf>
    <xf borderId="8" fillId="2" fontId="5" numFmtId="0" xfId="0" applyAlignment="1" applyBorder="1" applyFont="1">
      <alignment horizontal="center" shrinkToFit="0" vertical="center" wrapText="1"/>
    </xf>
    <xf borderId="8" fillId="2" fontId="5" numFmtId="2" xfId="0" applyAlignment="1" applyBorder="1" applyFont="1" applyNumberFormat="1">
      <alignment horizontal="center" shrinkToFit="0" vertical="center" wrapText="1"/>
    </xf>
    <xf borderId="9" fillId="3" fontId="3" numFmtId="0" xfId="0" applyAlignment="1" applyBorder="1" applyFill="1" applyFont="1">
      <alignment horizontal="center" vertical="center"/>
    </xf>
    <xf borderId="9" fillId="3" fontId="3" numFmtId="0" xfId="0" applyAlignment="1" applyBorder="1" applyFont="1">
      <alignment horizontal="center" shrinkToFit="0" vertical="center" wrapText="1"/>
    </xf>
    <xf borderId="10" fillId="3" fontId="3" numFmtId="0" xfId="0" applyAlignment="1" applyBorder="1" applyFont="1">
      <alignment horizontal="left" vertical="center"/>
    </xf>
    <xf borderId="8" fillId="0" fontId="3" numFmtId="0" xfId="0" applyAlignment="1" applyBorder="1" applyFont="1">
      <alignment horizontal="left" shrinkToFit="0" vertical="top" wrapText="1"/>
    </xf>
    <xf borderId="8" fillId="3" fontId="6" numFmtId="0" xfId="0" applyAlignment="1" applyBorder="1" applyFont="1">
      <alignment vertical="top"/>
    </xf>
    <xf borderId="8" fillId="0" fontId="6" numFmtId="2" xfId="0" applyAlignment="1" applyBorder="1" applyFont="1" applyNumberFormat="1">
      <alignment horizontal="center" vertical="top"/>
    </xf>
    <xf borderId="10" fillId="3" fontId="6" numFmtId="0" xfId="0" applyAlignment="1" applyBorder="1" applyFont="1">
      <alignment horizontal="left" shrinkToFit="0" vertical="center" wrapText="1"/>
    </xf>
    <xf borderId="9" fillId="3" fontId="3" numFmtId="0" xfId="0" applyAlignment="1" applyBorder="1" applyFont="1">
      <alignment horizontal="left" vertical="center"/>
    </xf>
    <xf borderId="11" fillId="3" fontId="6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left" vertical="center"/>
    </xf>
    <xf borderId="8" fillId="0" fontId="3" numFmtId="0" xfId="0" applyAlignment="1" applyBorder="1" applyFont="1">
      <alignment horizontal="left" vertical="top"/>
    </xf>
    <xf borderId="8" fillId="3" fontId="3" numFmtId="0" xfId="0" applyAlignment="1" applyBorder="1" applyFont="1">
      <alignment horizontal="left" shrinkToFit="0" vertical="top" wrapText="1"/>
    </xf>
    <xf borderId="8" fillId="3" fontId="6" numFmtId="0" xfId="0" applyAlignment="1" applyBorder="1" applyFont="1">
      <alignment shrinkToFit="0" vertical="center" wrapText="1"/>
    </xf>
    <xf borderId="10" fillId="3" fontId="3" numFmtId="0" xfId="0" applyAlignment="1" applyBorder="1" applyFont="1">
      <alignment horizontal="center" vertical="center"/>
    </xf>
    <xf borderId="10" fillId="3" fontId="3" numFmtId="0" xfId="0" applyAlignment="1" applyBorder="1" applyFont="1">
      <alignment horizontal="center" shrinkToFit="0" vertical="center" wrapText="1"/>
    </xf>
    <xf borderId="9" fillId="3" fontId="6" numFmtId="0" xfId="0" applyAlignment="1" applyBorder="1" applyFont="1">
      <alignment horizontal="left" shrinkToFit="0" vertical="center" wrapText="1"/>
    </xf>
    <xf borderId="10" fillId="3" fontId="6" numFmtId="0" xfId="0" applyAlignment="1" applyBorder="1" applyFont="1">
      <alignment shrinkToFit="0" vertical="center" wrapText="1"/>
    </xf>
    <xf borderId="9" fillId="3" fontId="6" numFmtId="0" xfId="0" applyAlignment="1" applyBorder="1" applyFont="1">
      <alignment shrinkToFit="0" vertical="center" wrapText="1"/>
    </xf>
    <xf borderId="11" fillId="3" fontId="6" numFmtId="0" xfId="0" applyAlignment="1" applyBorder="1" applyFont="1">
      <alignment shrinkToFit="0" vertical="center" wrapText="1"/>
    </xf>
    <xf borderId="8" fillId="3" fontId="6" numFmtId="0" xfId="0" applyAlignment="1" applyBorder="1" applyFont="1">
      <alignment readingOrder="0" vertical="top"/>
    </xf>
    <xf borderId="8" fillId="0" fontId="6" numFmtId="2" xfId="0" applyAlignment="1" applyBorder="1" applyFont="1" applyNumberFormat="1">
      <alignment horizontal="center" readingOrder="0" vertical="top"/>
    </xf>
    <xf borderId="0" fillId="0" fontId="3" numFmtId="0" xfId="0" applyAlignment="1" applyFont="1">
      <alignment shrinkToFit="0" wrapText="1"/>
    </xf>
    <xf borderId="12" fillId="3" fontId="4" numFmtId="0" xfId="0" applyAlignment="1" applyBorder="1" applyFont="1">
      <alignment vertical="center"/>
    </xf>
    <xf borderId="13" fillId="3" fontId="4" numFmtId="0" xfId="0" applyAlignment="1" applyBorder="1" applyFont="1">
      <alignment vertical="center"/>
    </xf>
    <xf borderId="10" fillId="3" fontId="4" numFmtId="0" xfId="0" applyAlignment="1" applyBorder="1" applyFont="1">
      <alignment vertical="center"/>
    </xf>
    <xf borderId="8" fillId="3" fontId="3" numFmtId="0" xfId="0" applyAlignment="1" applyBorder="1" applyFont="1">
      <alignment horizontal="left" vertical="top"/>
    </xf>
    <xf borderId="8" fillId="3" fontId="3" numFmtId="0" xfId="0" applyAlignment="1" applyBorder="1" applyFont="1">
      <alignment shrinkToFit="0" vertical="top" wrapText="1"/>
    </xf>
    <xf borderId="8" fillId="3" fontId="6" numFmtId="2" xfId="0" applyAlignment="1" applyBorder="1" applyFont="1" applyNumberFormat="1">
      <alignment horizontal="center" vertical="top"/>
    </xf>
    <xf borderId="14" fillId="3" fontId="4" numFmtId="0" xfId="0" applyAlignment="1" applyBorder="1" applyFont="1">
      <alignment vertical="center"/>
    </xf>
    <xf borderId="15" fillId="3" fontId="4" numFmtId="0" xfId="0" applyAlignment="1" applyBorder="1" applyFont="1">
      <alignment vertical="center"/>
    </xf>
    <xf borderId="11" fillId="3" fontId="4" numFmtId="0" xfId="0" applyAlignment="1" applyBorder="1" applyFont="1">
      <alignment vertical="center"/>
    </xf>
    <xf borderId="4" fillId="2" fontId="3" numFmtId="0" xfId="0" applyAlignment="1" applyBorder="1" applyFont="1">
      <alignment horizontal="left"/>
    </xf>
    <xf borderId="4" fillId="2" fontId="6" numFmtId="0" xfId="0" applyBorder="1" applyFont="1"/>
    <xf borderId="4" fillId="2" fontId="6" numFmtId="2" xfId="0" applyAlignment="1" applyBorder="1" applyFont="1" applyNumberFormat="1">
      <alignment horizontal="right"/>
    </xf>
    <xf borderId="4" fillId="2" fontId="3" numFmtId="0" xfId="0" applyAlignment="1" applyBorder="1" applyFont="1">
      <alignment horizontal="right" vertical="center"/>
    </xf>
    <xf borderId="8" fillId="2" fontId="5" numFmtId="0" xfId="0" applyAlignment="1" applyBorder="1" applyFont="1">
      <alignment horizontal="right"/>
    </xf>
    <xf borderId="16" fillId="2" fontId="3" numFmtId="9" xfId="0" applyAlignment="1" applyBorder="1" applyFont="1" applyNumberFormat="1">
      <alignment horizontal="left"/>
    </xf>
    <xf borderId="17" fillId="2" fontId="3" numFmtId="9" xfId="0" applyAlignment="1" applyBorder="1" applyFont="1" applyNumberFormat="1">
      <alignment horizontal="left" vertical="center"/>
    </xf>
    <xf borderId="4" fillId="2" fontId="3" numFmtId="0" xfId="0" applyAlignment="1" applyBorder="1" applyFont="1">
      <alignment horizontal="left" shrinkToFit="0" vertical="top" wrapText="1"/>
    </xf>
    <xf borderId="4" fillId="2" fontId="3" numFmtId="2" xfId="0" applyBorder="1" applyFont="1" applyNumberFormat="1"/>
    <xf borderId="16" fillId="2" fontId="4" numFmtId="9" xfId="0" applyAlignment="1" applyBorder="1" applyFont="1" applyNumberFormat="1">
      <alignment horizontal="left"/>
    </xf>
    <xf borderId="17" fillId="2" fontId="4" numFmtId="9" xfId="0" applyAlignment="1" applyBorder="1" applyFont="1" applyNumberFormat="1">
      <alignment horizontal="left" vertical="center"/>
    </xf>
    <xf borderId="0" fillId="0" fontId="7" numFmtId="0" xfId="0" applyFont="1"/>
    <xf borderId="0" fillId="0" fontId="8" numFmtId="0" xfId="0" applyFont="1"/>
    <xf borderId="0" fillId="0" fontId="9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7.43"/>
    <col customWidth="1" min="2" max="2" width="21.43"/>
    <col customWidth="1" hidden="1" min="3" max="3" width="11.86"/>
    <col customWidth="1" min="4" max="4" width="21.0"/>
    <col customWidth="1" min="5" max="5" width="34.86"/>
    <col customWidth="1" min="6" max="6" width="18.0"/>
    <col customWidth="1" min="7" max="7" width="14.71"/>
    <col customWidth="1" min="8" max="8" width="65.57"/>
    <col customWidth="1" min="9" max="26" width="9.0"/>
  </cols>
  <sheetData>
    <row r="1" ht="36.75" customHeight="1">
      <c r="A1" s="1" t="str">
        <f>#REF!&amp; " - Training Schedule"</f>
        <v>#REF!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9.0" customHeight="1">
      <c r="A2" s="5" t="s">
        <v>0</v>
      </c>
      <c r="B2" s="6"/>
      <c r="C2" s="7" t="s">
        <v>1</v>
      </c>
      <c r="D2" s="8" t="s">
        <v>2</v>
      </c>
      <c r="E2" s="9" t="s">
        <v>3</v>
      </c>
      <c r="F2" s="10" t="s">
        <v>4</v>
      </c>
      <c r="G2" s="11" t="s">
        <v>5</v>
      </c>
      <c r="H2" s="8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2" t="s">
        <v>7</v>
      </c>
      <c r="B3" s="13" t="s">
        <v>8</v>
      </c>
      <c r="C3" s="13"/>
      <c r="D3" s="14" t="s">
        <v>9</v>
      </c>
      <c r="E3" s="15" t="s">
        <v>10</v>
      </c>
      <c r="F3" s="16" t="s">
        <v>11</v>
      </c>
      <c r="G3" s="17" t="s">
        <v>12</v>
      </c>
      <c r="H3" s="18" t="s">
        <v>13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2"/>
      <c r="B4" s="12"/>
      <c r="C4" s="13"/>
      <c r="D4" s="19"/>
      <c r="E4" s="15" t="s">
        <v>14</v>
      </c>
      <c r="F4" s="16" t="s">
        <v>11</v>
      </c>
      <c r="G4" s="17" t="s">
        <v>12</v>
      </c>
      <c r="H4" s="2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2"/>
      <c r="B5" s="12"/>
      <c r="C5" s="13"/>
      <c r="D5" s="21"/>
      <c r="E5" s="22" t="s">
        <v>15</v>
      </c>
      <c r="F5" s="16"/>
      <c r="G5" s="17"/>
      <c r="H5" s="20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12"/>
      <c r="B6" s="12"/>
      <c r="C6" s="13"/>
      <c r="D6" s="23" t="s">
        <v>16</v>
      </c>
      <c r="E6" s="22" t="s">
        <v>17</v>
      </c>
      <c r="F6" s="16" t="s">
        <v>18</v>
      </c>
      <c r="G6" s="17" t="s">
        <v>12</v>
      </c>
      <c r="H6" s="24" t="s">
        <v>19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25" t="s">
        <v>20</v>
      </c>
      <c r="B7" s="26" t="s">
        <v>21</v>
      </c>
      <c r="C7" s="26" t="s">
        <v>22</v>
      </c>
      <c r="D7" s="14" t="s">
        <v>9</v>
      </c>
      <c r="E7" s="15" t="s">
        <v>23</v>
      </c>
      <c r="F7" s="16" t="s">
        <v>11</v>
      </c>
      <c r="G7" s="17" t="s">
        <v>12</v>
      </c>
      <c r="H7" s="18" t="s">
        <v>24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2"/>
      <c r="B8" s="13"/>
      <c r="C8" s="13"/>
      <c r="D8" s="21"/>
      <c r="E8" s="22" t="s">
        <v>25</v>
      </c>
      <c r="F8" s="16" t="s">
        <v>11</v>
      </c>
      <c r="G8" s="17" t="s">
        <v>12</v>
      </c>
      <c r="H8" s="20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2"/>
      <c r="B9" s="13"/>
      <c r="C9" s="13"/>
      <c r="D9" s="21"/>
      <c r="E9" s="15" t="s">
        <v>26</v>
      </c>
      <c r="F9" s="16"/>
      <c r="G9" s="17"/>
      <c r="H9" s="2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12"/>
      <c r="B10" s="13"/>
      <c r="C10" s="13"/>
      <c r="D10" s="23" t="s">
        <v>16</v>
      </c>
      <c r="E10" s="22" t="s">
        <v>17</v>
      </c>
      <c r="F10" s="16" t="s">
        <v>18</v>
      </c>
      <c r="G10" s="17" t="s">
        <v>12</v>
      </c>
      <c r="H10" s="24" t="s">
        <v>27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0" customHeight="1">
      <c r="A11" s="25" t="s">
        <v>28</v>
      </c>
      <c r="B11" s="26" t="s">
        <v>29</v>
      </c>
      <c r="C11" s="26" t="s">
        <v>30</v>
      </c>
      <c r="D11" s="14" t="s">
        <v>9</v>
      </c>
      <c r="E11" s="22" t="s">
        <v>31</v>
      </c>
      <c r="F11" s="16" t="s">
        <v>11</v>
      </c>
      <c r="G11" s="17" t="s">
        <v>12</v>
      </c>
      <c r="H11" s="18" t="s">
        <v>32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2"/>
      <c r="B12" s="12"/>
      <c r="C12" s="13"/>
      <c r="D12" s="19"/>
      <c r="E12" s="22" t="s">
        <v>33</v>
      </c>
      <c r="F12" s="16" t="s">
        <v>11</v>
      </c>
      <c r="G12" s="17" t="s">
        <v>12</v>
      </c>
      <c r="H12" s="2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2"/>
      <c r="B13" s="12"/>
      <c r="C13" s="13"/>
      <c r="D13" s="19"/>
      <c r="E13" s="22" t="s">
        <v>34</v>
      </c>
      <c r="F13" s="16" t="s">
        <v>11</v>
      </c>
      <c r="G13" s="17" t="s">
        <v>12</v>
      </c>
      <c r="H13" s="2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2"/>
      <c r="B14" s="12"/>
      <c r="C14" s="13"/>
      <c r="D14" s="19"/>
      <c r="E14" s="22" t="s">
        <v>35</v>
      </c>
      <c r="F14" s="16" t="s">
        <v>11</v>
      </c>
      <c r="G14" s="17" t="s">
        <v>12</v>
      </c>
      <c r="H14" s="2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2"/>
      <c r="B15" s="12"/>
      <c r="C15" s="13"/>
      <c r="D15" s="21"/>
      <c r="E15" s="22" t="s">
        <v>36</v>
      </c>
      <c r="F15" s="16" t="s">
        <v>11</v>
      </c>
      <c r="G15" s="17" t="s">
        <v>12</v>
      </c>
      <c r="H15" s="20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12"/>
      <c r="B16" s="12"/>
      <c r="C16" s="13"/>
      <c r="D16" s="23" t="s">
        <v>16</v>
      </c>
      <c r="E16" s="22" t="s">
        <v>17</v>
      </c>
      <c r="F16" s="16" t="s">
        <v>18</v>
      </c>
      <c r="G16" s="17" t="s">
        <v>12</v>
      </c>
      <c r="H16" s="24" t="s">
        <v>37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75" customHeight="1">
      <c r="A17" s="25" t="s">
        <v>38</v>
      </c>
      <c r="B17" s="26" t="s">
        <v>39</v>
      </c>
      <c r="C17" s="26" t="s">
        <v>40</v>
      </c>
      <c r="D17" s="14" t="s">
        <v>9</v>
      </c>
      <c r="E17" s="22" t="s">
        <v>41</v>
      </c>
      <c r="F17" s="16" t="s">
        <v>11</v>
      </c>
      <c r="G17" s="17" t="s">
        <v>12</v>
      </c>
      <c r="H17" s="28" t="s">
        <v>42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75" customHeight="1">
      <c r="A18" s="12"/>
      <c r="B18" s="13"/>
      <c r="C18" s="13"/>
      <c r="D18" s="19"/>
      <c r="E18" s="22" t="s">
        <v>43</v>
      </c>
      <c r="F18" s="16" t="s">
        <v>11</v>
      </c>
      <c r="G18" s="17" t="s">
        <v>12</v>
      </c>
      <c r="H18" s="2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75" customHeight="1">
      <c r="A19" s="12"/>
      <c r="B19" s="13"/>
      <c r="C19" s="13"/>
      <c r="D19" s="19"/>
      <c r="E19" s="22" t="s">
        <v>44</v>
      </c>
      <c r="F19" s="16" t="s">
        <v>11</v>
      </c>
      <c r="G19" s="17" t="s">
        <v>12</v>
      </c>
      <c r="H19" s="2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75" customHeight="1">
      <c r="A20" s="12"/>
      <c r="B20" s="13"/>
      <c r="C20" s="13"/>
      <c r="D20" s="19"/>
      <c r="E20" s="22" t="s">
        <v>45</v>
      </c>
      <c r="F20" s="16" t="s">
        <v>11</v>
      </c>
      <c r="G20" s="17" t="s">
        <v>12</v>
      </c>
      <c r="H20" s="2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75" customHeight="1">
      <c r="A21" s="12"/>
      <c r="B21" s="13"/>
      <c r="C21" s="13"/>
      <c r="D21" s="21"/>
      <c r="E21" s="22" t="s">
        <v>46</v>
      </c>
      <c r="F21" s="16" t="s">
        <v>11</v>
      </c>
      <c r="G21" s="17" t="s">
        <v>12</v>
      </c>
      <c r="H21" s="30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12"/>
      <c r="B22" s="13"/>
      <c r="C22" s="13"/>
      <c r="D22" s="23" t="s">
        <v>16</v>
      </c>
      <c r="E22" s="22" t="s">
        <v>17</v>
      </c>
      <c r="F22" s="16" t="s">
        <v>18</v>
      </c>
      <c r="G22" s="17" t="s">
        <v>12</v>
      </c>
      <c r="H22" s="24" t="s">
        <v>37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0" customHeight="1">
      <c r="A23" s="25" t="s">
        <v>47</v>
      </c>
      <c r="B23" s="26" t="s">
        <v>48</v>
      </c>
      <c r="C23" s="26" t="s">
        <v>49</v>
      </c>
      <c r="D23" s="14" t="s">
        <v>9</v>
      </c>
      <c r="E23" s="15" t="s">
        <v>50</v>
      </c>
      <c r="F23" s="16" t="s">
        <v>11</v>
      </c>
      <c r="G23" s="17" t="s">
        <v>12</v>
      </c>
      <c r="H23" s="18" t="s">
        <v>51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0" customHeight="1">
      <c r="A24" s="12"/>
      <c r="B24" s="13"/>
      <c r="C24" s="13"/>
      <c r="D24" s="19"/>
      <c r="E24" s="15" t="s">
        <v>52</v>
      </c>
      <c r="F24" s="16" t="s">
        <v>11</v>
      </c>
      <c r="G24" s="17" t="s">
        <v>12</v>
      </c>
      <c r="H24" s="2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12"/>
      <c r="B25" s="13"/>
      <c r="C25" s="13"/>
      <c r="D25" s="19"/>
      <c r="E25" s="15" t="s">
        <v>53</v>
      </c>
      <c r="F25" s="16" t="s">
        <v>11</v>
      </c>
      <c r="G25" s="17" t="s">
        <v>12</v>
      </c>
      <c r="H25" s="2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0" customHeight="1">
      <c r="A26" s="12"/>
      <c r="B26" s="13"/>
      <c r="C26" s="13"/>
      <c r="D26" s="19"/>
      <c r="E26" s="15" t="s">
        <v>54</v>
      </c>
      <c r="F26" s="16" t="s">
        <v>11</v>
      </c>
      <c r="G26" s="17" t="s">
        <v>12</v>
      </c>
      <c r="H26" s="2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12"/>
      <c r="B27" s="13"/>
      <c r="C27" s="13"/>
      <c r="D27" s="19"/>
      <c r="E27" s="15" t="s">
        <v>55</v>
      </c>
      <c r="F27" s="16" t="s">
        <v>11</v>
      </c>
      <c r="G27" s="17" t="s">
        <v>12</v>
      </c>
      <c r="H27" s="2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0" customHeight="1">
      <c r="A28" s="12"/>
      <c r="B28" s="13"/>
      <c r="C28" s="13"/>
      <c r="D28" s="19"/>
      <c r="E28" s="15" t="s">
        <v>56</v>
      </c>
      <c r="F28" s="16" t="s">
        <v>11</v>
      </c>
      <c r="G28" s="17" t="s">
        <v>12</v>
      </c>
      <c r="H28" s="2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0" customHeight="1">
      <c r="A29" s="12"/>
      <c r="B29" s="13"/>
      <c r="C29" s="13"/>
      <c r="D29" s="19"/>
      <c r="E29" s="15" t="s">
        <v>57</v>
      </c>
      <c r="F29" s="16" t="s">
        <v>11</v>
      </c>
      <c r="G29" s="17" t="s">
        <v>12</v>
      </c>
      <c r="H29" s="2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0" customHeight="1">
      <c r="A30" s="12"/>
      <c r="B30" s="13"/>
      <c r="C30" s="13"/>
      <c r="D30" s="19"/>
      <c r="E30" s="15" t="s">
        <v>58</v>
      </c>
      <c r="F30" s="31" t="s">
        <v>11</v>
      </c>
      <c r="G30" s="32" t="s">
        <v>12</v>
      </c>
      <c r="H30" s="2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12"/>
      <c r="B31" s="13"/>
      <c r="C31" s="13"/>
      <c r="D31" s="21"/>
      <c r="E31" s="33" t="s">
        <v>59</v>
      </c>
      <c r="F31" s="16" t="s">
        <v>11</v>
      </c>
      <c r="G31" s="17" t="s">
        <v>12</v>
      </c>
      <c r="H31" s="20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12"/>
      <c r="B32" s="13"/>
      <c r="C32" s="13"/>
      <c r="D32" s="23" t="s">
        <v>16</v>
      </c>
      <c r="E32" s="22" t="s">
        <v>17</v>
      </c>
      <c r="F32" s="16" t="s">
        <v>18</v>
      </c>
      <c r="G32" s="17" t="s">
        <v>12</v>
      </c>
      <c r="H32" s="24" t="s">
        <v>60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0" customHeight="1">
      <c r="A33" s="25" t="s">
        <v>61</v>
      </c>
      <c r="B33" s="26" t="s">
        <v>62</v>
      </c>
      <c r="C33" s="26" t="s">
        <v>63</v>
      </c>
      <c r="D33" s="14" t="s">
        <v>9</v>
      </c>
      <c r="E33" s="22" t="s">
        <v>64</v>
      </c>
      <c r="F33" s="16" t="s">
        <v>11</v>
      </c>
      <c r="G33" s="17" t="s">
        <v>12</v>
      </c>
      <c r="H33" s="18" t="s">
        <v>65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8.0" customHeight="1">
      <c r="A34" s="12"/>
      <c r="B34" s="13"/>
      <c r="C34" s="13"/>
      <c r="D34" s="19"/>
      <c r="E34" s="22" t="s">
        <v>66</v>
      </c>
      <c r="F34" s="16" t="s">
        <v>11</v>
      </c>
      <c r="G34" s="17" t="s">
        <v>12</v>
      </c>
      <c r="H34" s="2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12"/>
      <c r="B35" s="13"/>
      <c r="C35" s="13"/>
      <c r="D35" s="19"/>
      <c r="E35" s="22" t="s">
        <v>67</v>
      </c>
      <c r="F35" s="16" t="s">
        <v>11</v>
      </c>
      <c r="G35" s="17" t="s">
        <v>12</v>
      </c>
      <c r="H35" s="2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0" customHeight="1">
      <c r="A36" s="12"/>
      <c r="B36" s="13"/>
      <c r="C36" s="13"/>
      <c r="D36" s="19"/>
      <c r="E36" s="22" t="s">
        <v>68</v>
      </c>
      <c r="F36" s="16" t="s">
        <v>11</v>
      </c>
      <c r="G36" s="17" t="s">
        <v>12</v>
      </c>
      <c r="H36" s="2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12"/>
      <c r="B37" s="13"/>
      <c r="C37" s="13"/>
      <c r="D37" s="19"/>
      <c r="E37" s="15" t="s">
        <v>69</v>
      </c>
      <c r="F37" s="16" t="s">
        <v>11</v>
      </c>
      <c r="G37" s="17" t="s">
        <v>12</v>
      </c>
      <c r="H37" s="2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12"/>
      <c r="B38" s="13"/>
      <c r="C38" s="13"/>
      <c r="D38" s="23" t="s">
        <v>16</v>
      </c>
      <c r="E38" s="22" t="s">
        <v>17</v>
      </c>
      <c r="F38" s="16" t="s">
        <v>18</v>
      </c>
      <c r="G38" s="17" t="s">
        <v>12</v>
      </c>
      <c r="H38" s="24" t="s">
        <v>70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25" t="s">
        <v>71</v>
      </c>
      <c r="B39" s="26" t="s">
        <v>72</v>
      </c>
      <c r="C39" s="26" t="s">
        <v>73</v>
      </c>
      <c r="D39" s="14" t="s">
        <v>9</v>
      </c>
      <c r="E39" s="15" t="s">
        <v>74</v>
      </c>
      <c r="F39" s="16" t="s">
        <v>11</v>
      </c>
      <c r="G39" s="17" t="s">
        <v>12</v>
      </c>
      <c r="H39" s="18" t="s">
        <v>75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12"/>
      <c r="B40" s="13"/>
      <c r="C40" s="13"/>
      <c r="D40" s="19"/>
      <c r="E40" s="22" t="s">
        <v>76</v>
      </c>
      <c r="F40" s="16" t="s">
        <v>11</v>
      </c>
      <c r="G40" s="17" t="s">
        <v>12</v>
      </c>
      <c r="H40" s="2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12"/>
      <c r="B41" s="13"/>
      <c r="C41" s="13"/>
      <c r="D41" s="19"/>
      <c r="E41" s="22" t="s">
        <v>77</v>
      </c>
      <c r="F41" s="16" t="s">
        <v>11</v>
      </c>
      <c r="G41" s="17" t="s">
        <v>12</v>
      </c>
      <c r="H41" s="2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12"/>
      <c r="B42" s="13"/>
      <c r="C42" s="13"/>
      <c r="D42" s="19"/>
      <c r="E42" s="22" t="s">
        <v>78</v>
      </c>
      <c r="F42" s="16" t="s">
        <v>11</v>
      </c>
      <c r="G42" s="17" t="s">
        <v>12</v>
      </c>
      <c r="H42" s="2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12"/>
      <c r="B43" s="13"/>
      <c r="C43" s="13"/>
      <c r="D43" s="19"/>
      <c r="E43" s="22" t="s">
        <v>79</v>
      </c>
      <c r="F43" s="16" t="s">
        <v>11</v>
      </c>
      <c r="G43" s="17" t="s">
        <v>12</v>
      </c>
      <c r="H43" s="2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12"/>
      <c r="B44" s="13"/>
      <c r="C44" s="13"/>
      <c r="D44" s="19"/>
      <c r="E44" s="22" t="s">
        <v>80</v>
      </c>
      <c r="F44" s="16" t="s">
        <v>11</v>
      </c>
      <c r="G44" s="17" t="s">
        <v>12</v>
      </c>
      <c r="H44" s="2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12"/>
      <c r="B45" s="13"/>
      <c r="C45" s="13"/>
      <c r="D45" s="21"/>
      <c r="E45" s="22" t="s">
        <v>81</v>
      </c>
      <c r="F45" s="16" t="s">
        <v>11</v>
      </c>
      <c r="G45" s="17" t="s">
        <v>12</v>
      </c>
      <c r="H45" s="20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12"/>
      <c r="B46" s="13"/>
      <c r="C46" s="13"/>
      <c r="D46" s="21"/>
      <c r="E46" s="22" t="s">
        <v>82</v>
      </c>
      <c r="F46" s="16" t="s">
        <v>11</v>
      </c>
      <c r="G46" s="17" t="s">
        <v>12</v>
      </c>
      <c r="H46" s="20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12"/>
      <c r="B47" s="13"/>
      <c r="C47" s="13"/>
      <c r="D47" s="23" t="s">
        <v>16</v>
      </c>
      <c r="E47" s="22" t="s">
        <v>17</v>
      </c>
      <c r="F47" s="16" t="s">
        <v>18</v>
      </c>
      <c r="G47" s="17" t="s">
        <v>12</v>
      </c>
      <c r="H47" s="24" t="s">
        <v>83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25" t="s">
        <v>84</v>
      </c>
      <c r="B48" s="26" t="s">
        <v>85</v>
      </c>
      <c r="C48" s="26" t="s">
        <v>86</v>
      </c>
      <c r="D48" s="14" t="s">
        <v>9</v>
      </c>
      <c r="E48" s="22" t="s">
        <v>87</v>
      </c>
      <c r="F48" s="16" t="s">
        <v>11</v>
      </c>
      <c r="G48" s="17" t="s">
        <v>12</v>
      </c>
      <c r="H48" s="1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8.0" customHeight="1">
      <c r="A49" s="12"/>
      <c r="B49" s="13"/>
      <c r="C49" s="13"/>
      <c r="D49" s="19"/>
      <c r="E49" s="22" t="s">
        <v>88</v>
      </c>
      <c r="F49" s="16" t="s">
        <v>89</v>
      </c>
      <c r="G49" s="17" t="s">
        <v>12</v>
      </c>
      <c r="H49" s="2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12"/>
      <c r="B50" s="13"/>
      <c r="C50" s="13"/>
      <c r="D50" s="23" t="s">
        <v>16</v>
      </c>
      <c r="E50" s="22" t="s">
        <v>17</v>
      </c>
      <c r="F50" s="16" t="s">
        <v>18</v>
      </c>
      <c r="G50" s="17" t="s">
        <v>12</v>
      </c>
      <c r="H50" s="2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0" customHeight="1">
      <c r="A51" s="34" t="s">
        <v>90</v>
      </c>
      <c r="B51" s="35"/>
      <c r="C51" s="36" t="s">
        <v>91</v>
      </c>
      <c r="D51" s="37" t="s">
        <v>92</v>
      </c>
      <c r="E51" s="38" t="s">
        <v>93</v>
      </c>
      <c r="F51" s="16" t="s">
        <v>94</v>
      </c>
      <c r="G51" s="39" t="s">
        <v>12</v>
      </c>
      <c r="H51" s="24" t="s">
        <v>95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0" customHeight="1">
      <c r="A52" s="40"/>
      <c r="B52" s="41"/>
      <c r="C52" s="42"/>
      <c r="D52" s="37" t="s">
        <v>92</v>
      </c>
      <c r="E52" s="38" t="s">
        <v>96</v>
      </c>
      <c r="F52" s="16" t="s">
        <v>94</v>
      </c>
      <c r="G52" s="39" t="s">
        <v>12</v>
      </c>
      <c r="H52" s="24" t="s">
        <v>97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3"/>
      <c r="E53" s="4"/>
      <c r="F53" s="44"/>
      <c r="G53" s="45"/>
      <c r="H53" s="4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3"/>
      <c r="E54" s="4"/>
      <c r="F54" s="47"/>
      <c r="G54" s="48"/>
      <c r="H54" s="4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50"/>
      <c r="E55" s="51"/>
      <c r="F55" s="47"/>
      <c r="G55" s="48"/>
      <c r="H55" s="4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3"/>
      <c r="E56" s="4"/>
      <c r="F56" s="47"/>
      <c r="G56" s="48"/>
      <c r="H56" s="4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3"/>
      <c r="E57" s="4"/>
      <c r="F57" s="47"/>
      <c r="G57" s="48"/>
      <c r="H57" s="4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3"/>
      <c r="E58" s="4"/>
      <c r="F58" s="47"/>
      <c r="G58" s="48"/>
      <c r="H58" s="4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3"/>
      <c r="E59" s="4"/>
      <c r="F59" s="47"/>
      <c r="G59" s="52"/>
      <c r="H59" s="5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3"/>
      <c r="E60" s="4"/>
      <c r="F60" s="44"/>
      <c r="G60" s="45"/>
      <c r="H60" s="4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3"/>
      <c r="E61" s="4"/>
      <c r="F61" s="47"/>
      <c r="G61" s="45"/>
      <c r="H61" s="4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3"/>
      <c r="E62" s="4"/>
      <c r="F62" s="47"/>
      <c r="G62" s="45"/>
      <c r="H62" s="4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3"/>
      <c r="E63" s="4"/>
      <c r="F63" s="44"/>
      <c r="G63" s="45"/>
      <c r="H63" s="4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3"/>
      <c r="E64" s="4"/>
      <c r="F64" s="44"/>
      <c r="G64" s="45"/>
      <c r="H64" s="4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3"/>
      <c r="E65" s="4"/>
      <c r="F65" s="44"/>
      <c r="G65" s="45"/>
      <c r="H65" s="4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3"/>
      <c r="E66" s="4"/>
      <c r="F66" s="44"/>
      <c r="G66" s="45"/>
      <c r="H66" s="4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3"/>
      <c r="E67" s="4"/>
      <c r="F67" s="44"/>
      <c r="G67" s="45"/>
      <c r="H67" s="4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3"/>
      <c r="E68" s="4"/>
      <c r="F68" s="44"/>
      <c r="G68" s="45"/>
      <c r="H68" s="4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3"/>
      <c r="E69" s="4"/>
      <c r="F69" s="44"/>
      <c r="G69" s="45"/>
      <c r="H69" s="4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3"/>
      <c r="E70" s="4"/>
      <c r="F70" s="44"/>
      <c r="G70" s="45"/>
      <c r="H70" s="4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3"/>
      <c r="E71" s="4"/>
      <c r="F71" s="44"/>
      <c r="G71" s="45"/>
      <c r="H71" s="4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3"/>
      <c r="E72" s="4"/>
      <c r="F72" s="44"/>
      <c r="G72" s="45"/>
      <c r="H72" s="4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3"/>
      <c r="E73" s="4"/>
      <c r="F73" s="44"/>
      <c r="G73" s="45"/>
      <c r="H73" s="4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3"/>
      <c r="E74" s="4"/>
      <c r="F74" s="44"/>
      <c r="G74" s="45"/>
      <c r="H74" s="4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3"/>
      <c r="E75" s="4"/>
      <c r="F75" s="44"/>
      <c r="G75" s="45"/>
      <c r="H75" s="4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3"/>
      <c r="E76" s="4"/>
      <c r="F76" s="44"/>
      <c r="G76" s="45"/>
      <c r="H76" s="4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3"/>
      <c r="E77" s="4"/>
      <c r="F77" s="44"/>
      <c r="G77" s="45"/>
      <c r="H77" s="4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3"/>
      <c r="E78" s="4"/>
      <c r="F78" s="44"/>
      <c r="G78" s="45"/>
      <c r="H78" s="4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3"/>
      <c r="E79" s="4"/>
      <c r="F79" s="44"/>
      <c r="G79" s="45"/>
      <c r="H79" s="4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3"/>
      <c r="E80" s="4"/>
      <c r="F80" s="44"/>
      <c r="G80" s="45"/>
      <c r="H80" s="4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3"/>
      <c r="E81" s="4"/>
      <c r="F81" s="44"/>
      <c r="G81" s="45"/>
      <c r="H81" s="4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3"/>
      <c r="E82" s="4"/>
      <c r="F82" s="44"/>
      <c r="G82" s="45"/>
      <c r="H82" s="4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3"/>
      <c r="E83" s="4"/>
      <c r="F83" s="44"/>
      <c r="G83" s="45"/>
      <c r="H83" s="4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3"/>
      <c r="E84" s="4"/>
      <c r="F84" s="44"/>
      <c r="G84" s="45"/>
      <c r="H84" s="4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3"/>
      <c r="E85" s="4"/>
      <c r="F85" s="44"/>
      <c r="G85" s="45"/>
      <c r="H85" s="4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3"/>
      <c r="E86" s="4"/>
      <c r="F86" s="44"/>
      <c r="G86" s="45"/>
      <c r="H86" s="4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3"/>
      <c r="E87" s="4"/>
      <c r="F87" s="44"/>
      <c r="G87" s="45"/>
      <c r="H87" s="4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3"/>
      <c r="E88" s="4"/>
      <c r="F88" s="44"/>
      <c r="G88" s="45"/>
      <c r="H88" s="4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3"/>
      <c r="E89" s="4"/>
      <c r="F89" s="44"/>
      <c r="G89" s="45"/>
      <c r="H89" s="4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3"/>
      <c r="E90" s="4"/>
      <c r="F90" s="44"/>
      <c r="G90" s="45"/>
      <c r="H90" s="4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3"/>
      <c r="E91" s="4"/>
      <c r="F91" s="44"/>
      <c r="G91" s="45"/>
      <c r="H91" s="4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3"/>
      <c r="E92" s="4"/>
      <c r="F92" s="44"/>
      <c r="G92" s="45"/>
      <c r="H92" s="4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3"/>
      <c r="E93" s="4"/>
      <c r="F93" s="44"/>
      <c r="G93" s="45"/>
      <c r="H93" s="4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3"/>
      <c r="E94" s="4"/>
      <c r="F94" s="44"/>
      <c r="G94" s="45"/>
      <c r="H94" s="4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3"/>
      <c r="E95" s="4"/>
      <c r="F95" s="44"/>
      <c r="G95" s="45"/>
      <c r="H95" s="4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3"/>
      <c r="E96" s="4"/>
      <c r="F96" s="44"/>
      <c r="G96" s="45"/>
      <c r="H96" s="4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3"/>
      <c r="E97" s="4"/>
      <c r="F97" s="44"/>
      <c r="G97" s="45"/>
      <c r="H97" s="4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3"/>
      <c r="E98" s="4"/>
      <c r="F98" s="44"/>
      <c r="G98" s="45"/>
      <c r="H98" s="4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3"/>
      <c r="E99" s="4"/>
      <c r="F99" s="44"/>
      <c r="G99" s="45"/>
      <c r="H99" s="4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3"/>
      <c r="E100" s="4"/>
      <c r="F100" s="44"/>
      <c r="G100" s="45"/>
      <c r="H100" s="4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3"/>
      <c r="E101" s="4"/>
      <c r="F101" s="44"/>
      <c r="G101" s="45"/>
      <c r="H101" s="4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3"/>
      <c r="E102" s="4"/>
      <c r="F102" s="44"/>
      <c r="G102" s="45"/>
      <c r="H102" s="4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3"/>
      <c r="E103" s="4"/>
      <c r="F103" s="44"/>
      <c r="G103" s="45"/>
      <c r="H103" s="4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3"/>
      <c r="E104" s="4"/>
      <c r="F104" s="44"/>
      <c r="G104" s="45"/>
      <c r="H104" s="4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3"/>
      <c r="E105" s="4"/>
      <c r="F105" s="44"/>
      <c r="G105" s="45"/>
      <c r="H105" s="4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3"/>
      <c r="E106" s="4"/>
      <c r="F106" s="44"/>
      <c r="G106" s="45"/>
      <c r="H106" s="4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3"/>
      <c r="E107" s="4"/>
      <c r="F107" s="44"/>
      <c r="G107" s="45"/>
      <c r="H107" s="4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3"/>
      <c r="E108" s="4"/>
      <c r="F108" s="44"/>
      <c r="G108" s="45"/>
      <c r="H108" s="4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3"/>
      <c r="E109" s="4"/>
      <c r="F109" s="44"/>
      <c r="G109" s="45"/>
      <c r="H109" s="4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3"/>
      <c r="E110" s="4"/>
      <c r="F110" s="44"/>
      <c r="G110" s="45"/>
      <c r="H110" s="4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3"/>
      <c r="E111" s="4"/>
      <c r="F111" s="44"/>
      <c r="G111" s="45"/>
      <c r="H111" s="4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3"/>
      <c r="E112" s="4"/>
      <c r="F112" s="44"/>
      <c r="G112" s="45"/>
      <c r="H112" s="4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3"/>
      <c r="E113" s="4"/>
      <c r="F113" s="44"/>
      <c r="G113" s="45"/>
      <c r="H113" s="4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3"/>
      <c r="E114" s="4"/>
      <c r="F114" s="44"/>
      <c r="G114" s="45"/>
      <c r="H114" s="4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3"/>
      <c r="E115" s="4"/>
      <c r="F115" s="44"/>
      <c r="G115" s="45"/>
      <c r="H115" s="4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3"/>
      <c r="E116" s="4"/>
      <c r="F116" s="44"/>
      <c r="G116" s="45"/>
      <c r="H116" s="4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3"/>
      <c r="E117" s="4"/>
      <c r="F117" s="44"/>
      <c r="G117" s="45"/>
      <c r="H117" s="4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3"/>
      <c r="E118" s="4"/>
      <c r="F118" s="44"/>
      <c r="G118" s="45"/>
      <c r="H118" s="4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3"/>
      <c r="E119" s="4"/>
      <c r="F119" s="44"/>
      <c r="G119" s="45"/>
      <c r="H119" s="4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3"/>
      <c r="E120" s="4"/>
      <c r="F120" s="44"/>
      <c r="G120" s="45"/>
      <c r="H120" s="4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3"/>
      <c r="E121" s="4"/>
      <c r="F121" s="44"/>
      <c r="G121" s="45"/>
      <c r="H121" s="4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3"/>
      <c r="E122" s="4"/>
      <c r="F122" s="44"/>
      <c r="G122" s="45"/>
      <c r="H122" s="4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3"/>
      <c r="E123" s="4"/>
      <c r="F123" s="44"/>
      <c r="G123" s="45"/>
      <c r="H123" s="4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3"/>
      <c r="E124" s="4"/>
      <c r="F124" s="44"/>
      <c r="G124" s="45"/>
      <c r="H124" s="4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3"/>
      <c r="E125" s="4"/>
      <c r="F125" s="44"/>
      <c r="G125" s="45"/>
      <c r="H125" s="4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3"/>
      <c r="E126" s="4"/>
      <c r="F126" s="44"/>
      <c r="G126" s="45"/>
      <c r="H126" s="4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3"/>
      <c r="E127" s="4"/>
      <c r="F127" s="44"/>
      <c r="G127" s="45"/>
      <c r="H127" s="4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3"/>
      <c r="E128" s="4"/>
      <c r="F128" s="44"/>
      <c r="G128" s="45"/>
      <c r="H128" s="4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3"/>
      <c r="E129" s="4"/>
      <c r="F129" s="44"/>
      <c r="G129" s="45"/>
      <c r="H129" s="4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3"/>
      <c r="E130" s="4"/>
      <c r="F130" s="44"/>
      <c r="G130" s="45"/>
      <c r="H130" s="4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3"/>
      <c r="E131" s="4"/>
      <c r="F131" s="44"/>
      <c r="G131" s="45"/>
      <c r="H131" s="4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3"/>
      <c r="E132" s="4"/>
      <c r="F132" s="44"/>
      <c r="G132" s="45"/>
      <c r="H132" s="4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3"/>
      <c r="E133" s="4"/>
      <c r="F133" s="44"/>
      <c r="G133" s="45"/>
      <c r="H133" s="4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3"/>
      <c r="E134" s="4"/>
      <c r="F134" s="44"/>
      <c r="G134" s="45"/>
      <c r="H134" s="4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3"/>
      <c r="E135" s="4"/>
      <c r="F135" s="44"/>
      <c r="G135" s="45"/>
      <c r="H135" s="4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3"/>
      <c r="E136" s="4"/>
      <c r="F136" s="44"/>
      <c r="G136" s="45"/>
      <c r="H136" s="4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3"/>
      <c r="E137" s="4"/>
      <c r="F137" s="44"/>
      <c r="G137" s="45"/>
      <c r="H137" s="4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3"/>
      <c r="E138" s="4"/>
      <c r="F138" s="44"/>
      <c r="G138" s="45"/>
      <c r="H138" s="4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3"/>
      <c r="E139" s="4"/>
      <c r="F139" s="44"/>
      <c r="G139" s="45"/>
      <c r="H139" s="4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3"/>
      <c r="E140" s="4"/>
      <c r="F140" s="44"/>
      <c r="G140" s="45"/>
      <c r="H140" s="4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3"/>
      <c r="E141" s="4"/>
      <c r="F141" s="44"/>
      <c r="G141" s="45"/>
      <c r="H141" s="4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3"/>
      <c r="E142" s="4"/>
      <c r="F142" s="44"/>
      <c r="G142" s="45"/>
      <c r="H142" s="4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3"/>
      <c r="E143" s="4"/>
      <c r="F143" s="44"/>
      <c r="G143" s="45"/>
      <c r="H143" s="4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3"/>
      <c r="E144" s="4"/>
      <c r="F144" s="44"/>
      <c r="G144" s="45"/>
      <c r="H144" s="4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3"/>
      <c r="E145" s="4"/>
      <c r="F145" s="44"/>
      <c r="G145" s="45"/>
      <c r="H145" s="4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3"/>
      <c r="E146" s="4"/>
      <c r="F146" s="44"/>
      <c r="G146" s="45"/>
      <c r="H146" s="4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3"/>
      <c r="E147" s="4"/>
      <c r="F147" s="44"/>
      <c r="G147" s="45"/>
      <c r="H147" s="4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3"/>
      <c r="E148" s="4"/>
      <c r="F148" s="44"/>
      <c r="G148" s="45"/>
      <c r="H148" s="4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3"/>
      <c r="E149" s="4"/>
      <c r="F149" s="44"/>
      <c r="G149" s="45"/>
      <c r="H149" s="4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3"/>
      <c r="E150" s="4"/>
      <c r="F150" s="44"/>
      <c r="G150" s="45"/>
      <c r="H150" s="4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3"/>
      <c r="E151" s="4"/>
      <c r="F151" s="44"/>
      <c r="G151" s="45"/>
      <c r="H151" s="4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3"/>
      <c r="E152" s="4"/>
      <c r="F152" s="44"/>
      <c r="G152" s="45"/>
      <c r="H152" s="4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3"/>
      <c r="E153" s="4"/>
      <c r="F153" s="44"/>
      <c r="G153" s="45"/>
      <c r="H153" s="4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3"/>
      <c r="E154" s="4"/>
      <c r="F154" s="44"/>
      <c r="G154" s="45"/>
      <c r="H154" s="4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3"/>
      <c r="E155" s="4"/>
      <c r="F155" s="44"/>
      <c r="G155" s="45"/>
      <c r="H155" s="4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3"/>
      <c r="E156" s="4"/>
      <c r="F156" s="44"/>
      <c r="G156" s="45"/>
      <c r="H156" s="4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3"/>
      <c r="E157" s="4"/>
      <c r="F157" s="44"/>
      <c r="G157" s="45"/>
      <c r="H157" s="4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3"/>
      <c r="E158" s="4"/>
      <c r="F158" s="44"/>
      <c r="G158" s="45"/>
      <c r="H158" s="4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3"/>
      <c r="E159" s="4"/>
      <c r="F159" s="44"/>
      <c r="G159" s="45"/>
      <c r="H159" s="4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3"/>
      <c r="E160" s="4"/>
      <c r="F160" s="44"/>
      <c r="G160" s="45"/>
      <c r="H160" s="4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3"/>
      <c r="E161" s="4"/>
      <c r="F161" s="44"/>
      <c r="G161" s="45"/>
      <c r="H161" s="4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3"/>
      <c r="E162" s="4"/>
      <c r="F162" s="44"/>
      <c r="G162" s="45"/>
      <c r="H162" s="4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3"/>
      <c r="E163" s="4"/>
      <c r="F163" s="44"/>
      <c r="G163" s="45"/>
      <c r="H163" s="4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3"/>
      <c r="E164" s="4"/>
      <c r="F164" s="44"/>
      <c r="G164" s="45"/>
      <c r="H164" s="4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3"/>
      <c r="E165" s="4"/>
      <c r="F165" s="44"/>
      <c r="G165" s="45"/>
      <c r="H165" s="4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3"/>
      <c r="E166" s="4"/>
      <c r="F166" s="44"/>
      <c r="G166" s="45"/>
      <c r="H166" s="4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3"/>
      <c r="E167" s="4"/>
      <c r="F167" s="44"/>
      <c r="G167" s="45"/>
      <c r="H167" s="4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3"/>
      <c r="E168" s="4"/>
      <c r="F168" s="44"/>
      <c r="G168" s="45"/>
      <c r="H168" s="4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3"/>
      <c r="E169" s="4"/>
      <c r="F169" s="44"/>
      <c r="G169" s="45"/>
      <c r="H169" s="4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3"/>
      <c r="E170" s="4"/>
      <c r="F170" s="44"/>
      <c r="G170" s="45"/>
      <c r="H170" s="4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3"/>
      <c r="E171" s="4"/>
      <c r="F171" s="44"/>
      <c r="G171" s="45"/>
      <c r="H171" s="4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3"/>
      <c r="E172" s="4"/>
      <c r="F172" s="44"/>
      <c r="G172" s="45"/>
      <c r="H172" s="4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3"/>
      <c r="E173" s="4"/>
      <c r="F173" s="44"/>
      <c r="G173" s="45"/>
      <c r="H173" s="4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3"/>
      <c r="E174" s="4"/>
      <c r="F174" s="44"/>
      <c r="G174" s="45"/>
      <c r="H174" s="4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3"/>
      <c r="E175" s="4"/>
      <c r="F175" s="44"/>
      <c r="G175" s="45"/>
      <c r="H175" s="4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3"/>
      <c r="E176" s="4"/>
      <c r="F176" s="44"/>
      <c r="G176" s="45"/>
      <c r="H176" s="4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3"/>
      <c r="E177" s="4"/>
      <c r="F177" s="44"/>
      <c r="G177" s="45"/>
      <c r="H177" s="4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3"/>
      <c r="E178" s="4"/>
      <c r="F178" s="44"/>
      <c r="G178" s="45"/>
      <c r="H178" s="4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3"/>
      <c r="E179" s="4"/>
      <c r="F179" s="44"/>
      <c r="G179" s="45"/>
      <c r="H179" s="4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3"/>
      <c r="E180" s="4"/>
      <c r="F180" s="44"/>
      <c r="G180" s="45"/>
      <c r="H180" s="4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3"/>
      <c r="E181" s="4"/>
      <c r="F181" s="44"/>
      <c r="G181" s="45"/>
      <c r="H181" s="4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3"/>
      <c r="E182" s="4"/>
      <c r="F182" s="44"/>
      <c r="G182" s="45"/>
      <c r="H182" s="4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3"/>
      <c r="E183" s="4"/>
      <c r="F183" s="44"/>
      <c r="G183" s="45"/>
      <c r="H183" s="4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3"/>
      <c r="E184" s="4"/>
      <c r="F184" s="44"/>
      <c r="G184" s="45"/>
      <c r="H184" s="4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3"/>
      <c r="E185" s="4"/>
      <c r="F185" s="44"/>
      <c r="G185" s="45"/>
      <c r="H185" s="4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3"/>
      <c r="E186" s="4"/>
      <c r="F186" s="44"/>
      <c r="G186" s="45"/>
      <c r="H186" s="4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3"/>
      <c r="E187" s="4"/>
      <c r="F187" s="44"/>
      <c r="G187" s="45"/>
      <c r="H187" s="4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3"/>
      <c r="E188" s="4"/>
      <c r="F188" s="44"/>
      <c r="G188" s="45"/>
      <c r="H188" s="4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3"/>
      <c r="E189" s="4"/>
      <c r="F189" s="44"/>
      <c r="G189" s="45"/>
      <c r="H189" s="4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3"/>
      <c r="E190" s="4"/>
      <c r="F190" s="44"/>
      <c r="G190" s="45"/>
      <c r="H190" s="4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3"/>
      <c r="E191" s="4"/>
      <c r="F191" s="44"/>
      <c r="G191" s="45"/>
      <c r="H191" s="4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3"/>
      <c r="E192" s="4"/>
      <c r="F192" s="44"/>
      <c r="G192" s="45"/>
      <c r="H192" s="4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3"/>
      <c r="E193" s="4"/>
      <c r="F193" s="44"/>
      <c r="G193" s="45"/>
      <c r="H193" s="4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3"/>
      <c r="E194" s="4"/>
      <c r="F194" s="44"/>
      <c r="G194" s="45"/>
      <c r="H194" s="4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3"/>
      <c r="E195" s="4"/>
      <c r="F195" s="44"/>
      <c r="G195" s="45"/>
      <c r="H195" s="4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3"/>
      <c r="E196" s="4"/>
      <c r="F196" s="44"/>
      <c r="G196" s="45"/>
      <c r="H196" s="4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3"/>
      <c r="E197" s="4"/>
      <c r="F197" s="44"/>
      <c r="G197" s="45"/>
      <c r="H197" s="4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3"/>
      <c r="E198" s="4"/>
      <c r="F198" s="44"/>
      <c r="G198" s="45"/>
      <c r="H198" s="4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3"/>
      <c r="E199" s="4"/>
      <c r="F199" s="44"/>
      <c r="G199" s="45"/>
      <c r="H199" s="4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3"/>
      <c r="E200" s="4"/>
      <c r="F200" s="44"/>
      <c r="G200" s="45"/>
      <c r="H200" s="4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3"/>
      <c r="E201" s="4"/>
      <c r="F201" s="44"/>
      <c r="G201" s="45"/>
      <c r="H201" s="4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3"/>
      <c r="E202" s="4"/>
      <c r="F202" s="44"/>
      <c r="G202" s="45"/>
      <c r="H202" s="4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3"/>
      <c r="E203" s="4"/>
      <c r="F203" s="44"/>
      <c r="G203" s="45"/>
      <c r="H203" s="4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3"/>
      <c r="E204" s="4"/>
      <c r="F204" s="44"/>
      <c r="G204" s="45"/>
      <c r="H204" s="4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3"/>
      <c r="E205" s="4"/>
      <c r="F205" s="44"/>
      <c r="G205" s="45"/>
      <c r="H205" s="4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3"/>
      <c r="E206" s="4"/>
      <c r="F206" s="44"/>
      <c r="G206" s="45"/>
      <c r="H206" s="4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3"/>
      <c r="E207" s="4"/>
      <c r="F207" s="44"/>
      <c r="G207" s="45"/>
      <c r="H207" s="4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3"/>
      <c r="E208" s="4"/>
      <c r="F208" s="44"/>
      <c r="G208" s="45"/>
      <c r="H208" s="4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3"/>
      <c r="E209" s="4"/>
      <c r="F209" s="44"/>
      <c r="G209" s="45"/>
      <c r="H209" s="4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3"/>
      <c r="E210" s="4"/>
      <c r="F210" s="44"/>
      <c r="G210" s="45"/>
      <c r="H210" s="4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3"/>
      <c r="E211" s="4"/>
      <c r="F211" s="44"/>
      <c r="G211" s="45"/>
      <c r="H211" s="4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3"/>
      <c r="E212" s="4"/>
      <c r="F212" s="44"/>
      <c r="G212" s="45"/>
      <c r="H212" s="4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3"/>
      <c r="E213" s="4"/>
      <c r="F213" s="44"/>
      <c r="G213" s="45"/>
      <c r="H213" s="4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3"/>
      <c r="E214" s="4"/>
      <c r="F214" s="44"/>
      <c r="G214" s="45"/>
      <c r="H214" s="4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3"/>
      <c r="E215" s="4"/>
      <c r="F215" s="44"/>
      <c r="G215" s="45"/>
      <c r="H215" s="4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3"/>
      <c r="E216" s="4"/>
      <c r="F216" s="44"/>
      <c r="G216" s="45"/>
      <c r="H216" s="4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3"/>
      <c r="E217" s="4"/>
      <c r="F217" s="44"/>
      <c r="G217" s="45"/>
      <c r="H217" s="4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3"/>
      <c r="E218" s="4"/>
      <c r="F218" s="44"/>
      <c r="G218" s="45"/>
      <c r="H218" s="4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3"/>
      <c r="E219" s="4"/>
      <c r="F219" s="44"/>
      <c r="G219" s="45"/>
      <c r="H219" s="4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3"/>
      <c r="E220" s="4"/>
      <c r="F220" s="44"/>
      <c r="G220" s="45"/>
      <c r="H220" s="4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3"/>
      <c r="E221" s="4"/>
      <c r="F221" s="44"/>
      <c r="G221" s="45"/>
      <c r="H221" s="4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3"/>
      <c r="E222" s="4"/>
      <c r="F222" s="44"/>
      <c r="G222" s="45"/>
      <c r="H222" s="4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3"/>
      <c r="E223" s="4"/>
      <c r="F223" s="44"/>
      <c r="G223" s="45"/>
      <c r="H223" s="4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3"/>
      <c r="E224" s="4"/>
      <c r="F224" s="44"/>
      <c r="G224" s="45"/>
      <c r="H224" s="4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3"/>
      <c r="E225" s="4"/>
      <c r="F225" s="44"/>
      <c r="G225" s="45"/>
      <c r="H225" s="4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3"/>
      <c r="E226" s="4"/>
      <c r="F226" s="44"/>
      <c r="G226" s="45"/>
      <c r="H226" s="4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3"/>
      <c r="E227" s="4"/>
      <c r="F227" s="44"/>
      <c r="G227" s="45"/>
      <c r="H227" s="4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3"/>
      <c r="E228" s="4"/>
      <c r="F228" s="44"/>
      <c r="G228" s="45"/>
      <c r="H228" s="4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3"/>
      <c r="E229" s="4"/>
      <c r="F229" s="44"/>
      <c r="G229" s="45"/>
      <c r="H229" s="4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3"/>
      <c r="E230" s="4"/>
      <c r="F230" s="44"/>
      <c r="G230" s="45"/>
      <c r="H230" s="4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3"/>
      <c r="E231" s="4"/>
      <c r="F231" s="44"/>
      <c r="G231" s="45"/>
      <c r="H231" s="4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3"/>
      <c r="E232" s="4"/>
      <c r="F232" s="44"/>
      <c r="G232" s="45"/>
      <c r="H232" s="4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3"/>
      <c r="E233" s="4"/>
      <c r="F233" s="44"/>
      <c r="G233" s="45"/>
      <c r="H233" s="4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3"/>
      <c r="E234" s="4"/>
      <c r="F234" s="44"/>
      <c r="G234" s="45"/>
      <c r="H234" s="4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3"/>
      <c r="E235" s="4"/>
      <c r="F235" s="44"/>
      <c r="G235" s="45"/>
      <c r="H235" s="4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3"/>
      <c r="E236" s="4"/>
      <c r="F236" s="44"/>
      <c r="G236" s="45"/>
      <c r="H236" s="4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3"/>
      <c r="E237" s="4"/>
      <c r="F237" s="44"/>
      <c r="G237" s="45"/>
      <c r="H237" s="4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3"/>
      <c r="E238" s="4"/>
      <c r="F238" s="44"/>
      <c r="G238" s="45"/>
      <c r="H238" s="4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3"/>
      <c r="E239" s="4"/>
      <c r="F239" s="44"/>
      <c r="G239" s="45"/>
      <c r="H239" s="4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3"/>
      <c r="E240" s="4"/>
      <c r="F240" s="44"/>
      <c r="G240" s="45"/>
      <c r="H240" s="4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3"/>
      <c r="E241" s="4"/>
      <c r="F241" s="44"/>
      <c r="G241" s="45"/>
      <c r="H241" s="4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3"/>
      <c r="E242" s="4"/>
      <c r="F242" s="44"/>
      <c r="G242" s="45"/>
      <c r="H242" s="4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3"/>
      <c r="E243" s="4"/>
      <c r="F243" s="44"/>
      <c r="G243" s="45"/>
      <c r="H243" s="4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3"/>
      <c r="E244" s="4"/>
      <c r="F244" s="44"/>
      <c r="G244" s="45"/>
      <c r="H244" s="4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3"/>
      <c r="E245" s="4"/>
      <c r="F245" s="44"/>
      <c r="G245" s="45"/>
      <c r="H245" s="4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3"/>
      <c r="E246" s="4"/>
      <c r="F246" s="44"/>
      <c r="G246" s="45"/>
      <c r="H246" s="4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3"/>
      <c r="E247" s="4"/>
      <c r="F247" s="44"/>
      <c r="G247" s="45"/>
      <c r="H247" s="4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3"/>
      <c r="E248" s="4"/>
      <c r="F248" s="44"/>
      <c r="G248" s="45"/>
      <c r="H248" s="4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3"/>
      <c r="E249" s="4"/>
      <c r="F249" s="44"/>
      <c r="G249" s="45"/>
      <c r="H249" s="4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3"/>
      <c r="E250" s="4"/>
      <c r="F250" s="44"/>
      <c r="G250" s="45"/>
      <c r="H250" s="4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3"/>
      <c r="E251" s="4"/>
      <c r="F251" s="44"/>
      <c r="G251" s="45"/>
      <c r="H251" s="4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3"/>
      <c r="E252" s="4"/>
      <c r="F252" s="44"/>
      <c r="G252" s="45"/>
      <c r="H252" s="4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3"/>
      <c r="E253" s="4"/>
      <c r="F253" s="44"/>
      <c r="G253" s="45"/>
      <c r="H253" s="4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3"/>
      <c r="E254" s="4"/>
      <c r="F254" s="44"/>
      <c r="G254" s="45"/>
      <c r="H254" s="4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3"/>
      <c r="E255" s="4"/>
      <c r="F255" s="44"/>
      <c r="G255" s="45"/>
      <c r="H255" s="4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3"/>
      <c r="E256" s="4"/>
      <c r="F256" s="44"/>
      <c r="G256" s="45"/>
      <c r="H256" s="4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3"/>
      <c r="E257" s="4"/>
      <c r="F257" s="44"/>
      <c r="G257" s="45"/>
      <c r="H257" s="4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3"/>
      <c r="E258" s="4"/>
      <c r="F258" s="44"/>
      <c r="G258" s="45"/>
      <c r="H258" s="4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3"/>
      <c r="E259" s="4"/>
      <c r="F259" s="44"/>
      <c r="G259" s="45"/>
      <c r="H259" s="4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3"/>
      <c r="E260" s="4"/>
      <c r="F260" s="44"/>
      <c r="G260" s="45"/>
      <c r="H260" s="4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3"/>
      <c r="E261" s="4"/>
      <c r="F261" s="44"/>
      <c r="G261" s="45"/>
      <c r="H261" s="4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3"/>
      <c r="E262" s="4"/>
      <c r="F262" s="44"/>
      <c r="G262" s="45"/>
      <c r="H262" s="4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3"/>
      <c r="E263" s="4"/>
      <c r="F263" s="44"/>
      <c r="G263" s="45"/>
      <c r="H263" s="4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3"/>
      <c r="E264" s="4"/>
      <c r="F264" s="44"/>
      <c r="G264" s="45"/>
      <c r="H264" s="4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3"/>
      <c r="E265" s="4"/>
      <c r="F265" s="44"/>
      <c r="G265" s="45"/>
      <c r="H265" s="4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3"/>
      <c r="E266" s="4"/>
      <c r="F266" s="44"/>
      <c r="G266" s="45"/>
      <c r="H266" s="4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3"/>
      <c r="E267" s="4"/>
      <c r="F267" s="44"/>
      <c r="G267" s="45"/>
      <c r="H267" s="4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3"/>
      <c r="E268" s="4"/>
      <c r="F268" s="44"/>
      <c r="G268" s="45"/>
      <c r="H268" s="4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3"/>
      <c r="E269" s="4"/>
      <c r="F269" s="44"/>
      <c r="G269" s="45"/>
      <c r="H269" s="4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3"/>
      <c r="E270" s="4"/>
      <c r="F270" s="44"/>
      <c r="G270" s="45"/>
      <c r="H270" s="4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3"/>
      <c r="E271" s="4"/>
      <c r="F271" s="44"/>
      <c r="G271" s="45"/>
      <c r="H271" s="4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3"/>
      <c r="E272" s="4"/>
      <c r="F272" s="44"/>
      <c r="G272" s="45"/>
      <c r="H272" s="4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3"/>
      <c r="E273" s="4"/>
      <c r="F273" s="44"/>
      <c r="G273" s="45"/>
      <c r="H273" s="4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3"/>
      <c r="E274" s="4"/>
      <c r="F274" s="44"/>
      <c r="G274" s="45"/>
      <c r="H274" s="4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3"/>
      <c r="E275" s="4"/>
      <c r="F275" s="44"/>
      <c r="G275" s="45"/>
      <c r="H275" s="4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3"/>
      <c r="E276" s="4"/>
      <c r="F276" s="44"/>
      <c r="G276" s="45"/>
      <c r="H276" s="4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3"/>
      <c r="E277" s="4"/>
      <c r="F277" s="44"/>
      <c r="G277" s="45"/>
      <c r="H277" s="4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3"/>
      <c r="E278" s="4"/>
      <c r="F278" s="44"/>
      <c r="G278" s="45"/>
      <c r="H278" s="4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3"/>
      <c r="E279" s="4"/>
      <c r="F279" s="44"/>
      <c r="G279" s="45"/>
      <c r="H279" s="4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3"/>
      <c r="E280" s="4"/>
      <c r="F280" s="44"/>
      <c r="G280" s="45"/>
      <c r="H280" s="4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3"/>
      <c r="E281" s="4"/>
      <c r="F281" s="44"/>
      <c r="G281" s="45"/>
      <c r="H281" s="4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3"/>
      <c r="E282" s="4"/>
      <c r="F282" s="44"/>
      <c r="G282" s="45"/>
      <c r="H282" s="4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3"/>
      <c r="E283" s="4"/>
      <c r="F283" s="44"/>
      <c r="G283" s="45"/>
      <c r="H283" s="4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3"/>
      <c r="E284" s="4"/>
      <c r="F284" s="44"/>
      <c r="G284" s="45"/>
      <c r="H284" s="4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3"/>
      <c r="E285" s="4"/>
      <c r="F285" s="44"/>
      <c r="G285" s="45"/>
      <c r="H285" s="4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3"/>
      <c r="E286" s="4"/>
      <c r="F286" s="44"/>
      <c r="G286" s="45"/>
      <c r="H286" s="4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3"/>
      <c r="E287" s="4"/>
      <c r="F287" s="44"/>
      <c r="G287" s="45"/>
      <c r="H287" s="4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3"/>
      <c r="E288" s="4"/>
      <c r="F288" s="44"/>
      <c r="G288" s="45"/>
      <c r="H288" s="4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3"/>
      <c r="E289" s="4"/>
      <c r="F289" s="44"/>
      <c r="G289" s="45"/>
      <c r="H289" s="4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3"/>
      <c r="E290" s="4"/>
      <c r="F290" s="44"/>
      <c r="G290" s="45"/>
      <c r="H290" s="4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3"/>
      <c r="E291" s="4"/>
      <c r="F291" s="44"/>
      <c r="G291" s="45"/>
      <c r="H291" s="4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3"/>
      <c r="E292" s="4"/>
      <c r="F292" s="44"/>
      <c r="G292" s="45"/>
      <c r="H292" s="4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3"/>
      <c r="E293" s="4"/>
      <c r="F293" s="44"/>
      <c r="G293" s="45"/>
      <c r="H293" s="4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3"/>
      <c r="E294" s="4"/>
      <c r="F294" s="44"/>
      <c r="G294" s="45"/>
      <c r="H294" s="4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3"/>
      <c r="E295" s="4"/>
      <c r="F295" s="44"/>
      <c r="G295" s="45"/>
      <c r="H295" s="4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3"/>
      <c r="E296" s="4"/>
      <c r="F296" s="44"/>
      <c r="G296" s="45"/>
      <c r="H296" s="4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3"/>
      <c r="E297" s="4"/>
      <c r="F297" s="44"/>
      <c r="G297" s="45"/>
      <c r="H297" s="4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3"/>
      <c r="E298" s="4"/>
      <c r="F298" s="44"/>
      <c r="G298" s="45"/>
      <c r="H298" s="4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3"/>
      <c r="E299" s="4"/>
      <c r="F299" s="44"/>
      <c r="G299" s="45"/>
      <c r="H299" s="4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3"/>
      <c r="E300" s="4"/>
      <c r="F300" s="44"/>
      <c r="G300" s="45"/>
      <c r="H300" s="4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3"/>
      <c r="E301" s="4"/>
      <c r="F301" s="44"/>
      <c r="G301" s="45"/>
      <c r="H301" s="4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3"/>
      <c r="E302" s="4"/>
      <c r="F302" s="44"/>
      <c r="G302" s="45"/>
      <c r="H302" s="46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3"/>
      <c r="E303" s="4"/>
      <c r="F303" s="44"/>
      <c r="G303" s="45"/>
      <c r="H303" s="46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3"/>
      <c r="E304" s="4"/>
      <c r="F304" s="44"/>
      <c r="G304" s="45"/>
      <c r="H304" s="46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3"/>
      <c r="E305" s="4"/>
      <c r="F305" s="44"/>
      <c r="G305" s="45"/>
      <c r="H305" s="46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3"/>
      <c r="E306" s="4"/>
      <c r="F306" s="44"/>
      <c r="G306" s="45"/>
      <c r="H306" s="46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3"/>
      <c r="E307" s="4"/>
      <c r="F307" s="44"/>
      <c r="G307" s="45"/>
      <c r="H307" s="46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3"/>
      <c r="E308" s="4"/>
      <c r="F308" s="44"/>
      <c r="G308" s="45"/>
      <c r="H308" s="46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3"/>
      <c r="E309" s="4"/>
      <c r="F309" s="44"/>
      <c r="G309" s="45"/>
      <c r="H309" s="46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3"/>
      <c r="E310" s="4"/>
      <c r="F310" s="44"/>
      <c r="G310" s="45"/>
      <c r="H310" s="46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3"/>
      <c r="E311" s="4"/>
      <c r="F311" s="44"/>
      <c r="G311" s="45"/>
      <c r="H311" s="46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3"/>
      <c r="E312" s="4"/>
      <c r="F312" s="44"/>
      <c r="G312" s="45"/>
      <c r="H312" s="46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3"/>
      <c r="E313" s="4"/>
      <c r="F313" s="44"/>
      <c r="G313" s="45"/>
      <c r="H313" s="46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3"/>
      <c r="E314" s="4"/>
      <c r="F314" s="44"/>
      <c r="G314" s="45"/>
      <c r="H314" s="46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3"/>
      <c r="E315" s="4"/>
      <c r="F315" s="44"/>
      <c r="G315" s="45"/>
      <c r="H315" s="46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3"/>
      <c r="E316" s="4"/>
      <c r="F316" s="44"/>
      <c r="G316" s="45"/>
      <c r="H316" s="46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3"/>
      <c r="E317" s="4"/>
      <c r="F317" s="44"/>
      <c r="G317" s="45"/>
      <c r="H317" s="46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3"/>
      <c r="E318" s="4"/>
      <c r="F318" s="44"/>
      <c r="G318" s="45"/>
      <c r="H318" s="46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3"/>
      <c r="E319" s="4"/>
      <c r="F319" s="44"/>
      <c r="G319" s="45"/>
      <c r="H319" s="46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3"/>
      <c r="E320" s="4"/>
      <c r="F320" s="44"/>
      <c r="G320" s="45"/>
      <c r="H320" s="46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3"/>
      <c r="E321" s="4"/>
      <c r="F321" s="44"/>
      <c r="G321" s="45"/>
      <c r="H321" s="46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3"/>
      <c r="E322" s="4"/>
      <c r="F322" s="44"/>
      <c r="G322" s="45"/>
      <c r="H322" s="46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3"/>
      <c r="E323" s="4"/>
      <c r="F323" s="44"/>
      <c r="G323" s="45"/>
      <c r="H323" s="46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3"/>
      <c r="E324" s="4"/>
      <c r="F324" s="44"/>
      <c r="G324" s="45"/>
      <c r="H324" s="46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3"/>
      <c r="E325" s="4"/>
      <c r="F325" s="44"/>
      <c r="G325" s="45"/>
      <c r="H325" s="46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3"/>
      <c r="E326" s="4"/>
      <c r="F326" s="44"/>
      <c r="G326" s="45"/>
      <c r="H326" s="46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3"/>
      <c r="E327" s="4"/>
      <c r="F327" s="44"/>
      <c r="G327" s="45"/>
      <c r="H327" s="46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3"/>
      <c r="E328" s="4"/>
      <c r="F328" s="44"/>
      <c r="G328" s="45"/>
      <c r="H328" s="46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3"/>
      <c r="E329" s="4"/>
      <c r="F329" s="44"/>
      <c r="G329" s="45"/>
      <c r="H329" s="46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3"/>
      <c r="E330" s="4"/>
      <c r="F330" s="44"/>
      <c r="G330" s="45"/>
      <c r="H330" s="46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3"/>
      <c r="E331" s="4"/>
      <c r="F331" s="44"/>
      <c r="G331" s="45"/>
      <c r="H331" s="46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3"/>
      <c r="E332" s="4"/>
      <c r="F332" s="44"/>
      <c r="G332" s="45"/>
      <c r="H332" s="46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3"/>
      <c r="E333" s="4"/>
      <c r="F333" s="44"/>
      <c r="G333" s="45"/>
      <c r="H333" s="46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3"/>
      <c r="E334" s="4"/>
      <c r="F334" s="44"/>
      <c r="G334" s="45"/>
      <c r="H334" s="46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3"/>
      <c r="E335" s="4"/>
      <c r="F335" s="44"/>
      <c r="G335" s="45"/>
      <c r="H335" s="46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3"/>
      <c r="E336" s="4"/>
      <c r="F336" s="44"/>
      <c r="G336" s="45"/>
      <c r="H336" s="46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3"/>
      <c r="E337" s="4"/>
      <c r="F337" s="44"/>
      <c r="G337" s="45"/>
      <c r="H337" s="46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3"/>
      <c r="E338" s="4"/>
      <c r="F338" s="44"/>
      <c r="G338" s="45"/>
      <c r="H338" s="46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3"/>
      <c r="E339" s="4"/>
      <c r="F339" s="44"/>
      <c r="G339" s="45"/>
      <c r="H339" s="46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3"/>
      <c r="E340" s="4"/>
      <c r="F340" s="44"/>
      <c r="G340" s="45"/>
      <c r="H340" s="46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3"/>
      <c r="E341" s="4"/>
      <c r="F341" s="44"/>
      <c r="G341" s="45"/>
      <c r="H341" s="46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3"/>
      <c r="E342" s="4"/>
      <c r="F342" s="44"/>
      <c r="G342" s="45"/>
      <c r="H342" s="46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3"/>
      <c r="E343" s="4"/>
      <c r="F343" s="44"/>
      <c r="G343" s="45"/>
      <c r="H343" s="46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3"/>
      <c r="E344" s="4"/>
      <c r="F344" s="44"/>
      <c r="G344" s="45"/>
      <c r="H344" s="46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3"/>
      <c r="E345" s="4"/>
      <c r="F345" s="44"/>
      <c r="G345" s="45"/>
      <c r="H345" s="46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3"/>
      <c r="E346" s="4"/>
      <c r="F346" s="44"/>
      <c r="G346" s="45"/>
      <c r="H346" s="46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3"/>
      <c r="E347" s="4"/>
      <c r="F347" s="44"/>
      <c r="G347" s="45"/>
      <c r="H347" s="46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3"/>
      <c r="E348" s="4"/>
      <c r="F348" s="44"/>
      <c r="G348" s="45"/>
      <c r="H348" s="46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3"/>
      <c r="E349" s="4"/>
      <c r="F349" s="44"/>
      <c r="G349" s="45"/>
      <c r="H349" s="46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3"/>
      <c r="E350" s="4"/>
      <c r="F350" s="44"/>
      <c r="G350" s="45"/>
      <c r="H350" s="46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3"/>
      <c r="E351" s="4"/>
      <c r="F351" s="44"/>
      <c r="G351" s="45"/>
      <c r="H351" s="46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3"/>
      <c r="E352" s="4"/>
      <c r="F352" s="44"/>
      <c r="G352" s="45"/>
      <c r="H352" s="46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3"/>
      <c r="E353" s="4"/>
      <c r="F353" s="44"/>
      <c r="G353" s="45"/>
      <c r="H353" s="46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3"/>
      <c r="E354" s="4"/>
      <c r="F354" s="44"/>
      <c r="G354" s="45"/>
      <c r="H354" s="46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3"/>
      <c r="E355" s="4"/>
      <c r="F355" s="44"/>
      <c r="G355" s="45"/>
      <c r="H355" s="46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3"/>
      <c r="E356" s="4"/>
      <c r="F356" s="44"/>
      <c r="G356" s="45"/>
      <c r="H356" s="46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3"/>
      <c r="E357" s="4"/>
      <c r="F357" s="44"/>
      <c r="G357" s="45"/>
      <c r="H357" s="46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3"/>
      <c r="E358" s="4"/>
      <c r="F358" s="44"/>
      <c r="G358" s="45"/>
      <c r="H358" s="46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3"/>
      <c r="E359" s="4"/>
      <c r="F359" s="44"/>
      <c r="G359" s="45"/>
      <c r="H359" s="46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3"/>
      <c r="E360" s="4"/>
      <c r="F360" s="44"/>
      <c r="G360" s="45"/>
      <c r="H360" s="46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3"/>
      <c r="E361" s="4"/>
      <c r="F361" s="44"/>
      <c r="G361" s="45"/>
      <c r="H361" s="46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3"/>
      <c r="E362" s="4"/>
      <c r="F362" s="44"/>
      <c r="G362" s="45"/>
      <c r="H362" s="46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3"/>
      <c r="E363" s="4"/>
      <c r="F363" s="44"/>
      <c r="G363" s="45"/>
      <c r="H363" s="46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3"/>
      <c r="E364" s="4"/>
      <c r="F364" s="44"/>
      <c r="G364" s="45"/>
      <c r="H364" s="46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3"/>
      <c r="E365" s="4"/>
      <c r="F365" s="44"/>
      <c r="G365" s="45"/>
      <c r="H365" s="46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3"/>
      <c r="E366" s="4"/>
      <c r="F366" s="44"/>
      <c r="G366" s="45"/>
      <c r="H366" s="46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3"/>
      <c r="E367" s="4"/>
      <c r="F367" s="44"/>
      <c r="G367" s="45"/>
      <c r="H367" s="46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3"/>
      <c r="E368" s="4"/>
      <c r="F368" s="44"/>
      <c r="G368" s="45"/>
      <c r="H368" s="46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3"/>
      <c r="E369" s="4"/>
      <c r="F369" s="44"/>
      <c r="G369" s="45"/>
      <c r="H369" s="46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3"/>
      <c r="E370" s="4"/>
      <c r="F370" s="44"/>
      <c r="G370" s="45"/>
      <c r="H370" s="46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3"/>
      <c r="E371" s="4"/>
      <c r="F371" s="44"/>
      <c r="G371" s="45"/>
      <c r="H371" s="46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3"/>
      <c r="E372" s="4"/>
      <c r="F372" s="44"/>
      <c r="G372" s="45"/>
      <c r="H372" s="46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3"/>
      <c r="E373" s="4"/>
      <c r="F373" s="44"/>
      <c r="G373" s="45"/>
      <c r="H373" s="46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3"/>
      <c r="E374" s="4"/>
      <c r="F374" s="44"/>
      <c r="G374" s="45"/>
      <c r="H374" s="46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3"/>
      <c r="E375" s="4"/>
      <c r="F375" s="44"/>
      <c r="G375" s="45"/>
      <c r="H375" s="46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3"/>
      <c r="E376" s="4"/>
      <c r="F376" s="44"/>
      <c r="G376" s="45"/>
      <c r="H376" s="46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3"/>
      <c r="E377" s="4"/>
      <c r="F377" s="44"/>
      <c r="G377" s="45"/>
      <c r="H377" s="46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3"/>
      <c r="E378" s="4"/>
      <c r="F378" s="44"/>
      <c r="G378" s="45"/>
      <c r="H378" s="46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3"/>
      <c r="E379" s="4"/>
      <c r="F379" s="44"/>
      <c r="G379" s="45"/>
      <c r="H379" s="46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3"/>
      <c r="E380" s="4"/>
      <c r="F380" s="44"/>
      <c r="G380" s="45"/>
      <c r="H380" s="46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3"/>
      <c r="E381" s="4"/>
      <c r="F381" s="44"/>
      <c r="G381" s="45"/>
      <c r="H381" s="46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3"/>
      <c r="E382" s="4"/>
      <c r="F382" s="44"/>
      <c r="G382" s="45"/>
      <c r="H382" s="46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3"/>
      <c r="E383" s="4"/>
      <c r="F383" s="44"/>
      <c r="G383" s="45"/>
      <c r="H383" s="46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3"/>
      <c r="E384" s="4"/>
      <c r="F384" s="44"/>
      <c r="G384" s="45"/>
      <c r="H384" s="46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3"/>
      <c r="E385" s="4"/>
      <c r="F385" s="44"/>
      <c r="G385" s="45"/>
      <c r="H385" s="46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3"/>
      <c r="E386" s="4"/>
      <c r="F386" s="44"/>
      <c r="G386" s="45"/>
      <c r="H386" s="46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3"/>
      <c r="E387" s="4"/>
      <c r="F387" s="44"/>
      <c r="G387" s="45"/>
      <c r="H387" s="46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3"/>
      <c r="E388" s="4"/>
      <c r="F388" s="44"/>
      <c r="G388" s="45"/>
      <c r="H388" s="46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3"/>
      <c r="E389" s="4"/>
      <c r="F389" s="44"/>
      <c r="G389" s="45"/>
      <c r="H389" s="46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3"/>
      <c r="E390" s="4"/>
      <c r="F390" s="44"/>
      <c r="G390" s="45"/>
      <c r="H390" s="46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3"/>
      <c r="E391" s="4"/>
      <c r="F391" s="44"/>
      <c r="G391" s="45"/>
      <c r="H391" s="46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3"/>
      <c r="E392" s="4"/>
      <c r="F392" s="44"/>
      <c r="G392" s="45"/>
      <c r="H392" s="46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3"/>
      <c r="E393" s="4"/>
      <c r="F393" s="44"/>
      <c r="G393" s="45"/>
      <c r="H393" s="46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3"/>
      <c r="E394" s="4"/>
      <c r="F394" s="44"/>
      <c r="G394" s="45"/>
      <c r="H394" s="46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3"/>
      <c r="E395" s="4"/>
      <c r="F395" s="44"/>
      <c r="G395" s="45"/>
      <c r="H395" s="46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3"/>
      <c r="E396" s="4"/>
      <c r="F396" s="44"/>
      <c r="G396" s="45"/>
      <c r="H396" s="46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3"/>
      <c r="E397" s="4"/>
      <c r="F397" s="44"/>
      <c r="G397" s="45"/>
      <c r="H397" s="46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3"/>
      <c r="E398" s="4"/>
      <c r="F398" s="44"/>
      <c r="G398" s="45"/>
      <c r="H398" s="46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3"/>
      <c r="E399" s="4"/>
      <c r="F399" s="44"/>
      <c r="G399" s="45"/>
      <c r="H399" s="46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3"/>
      <c r="E400" s="4"/>
      <c r="F400" s="44"/>
      <c r="G400" s="45"/>
      <c r="H400" s="46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3"/>
      <c r="E401" s="4"/>
      <c r="F401" s="44"/>
      <c r="G401" s="45"/>
      <c r="H401" s="46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3"/>
      <c r="E402" s="4"/>
      <c r="F402" s="44"/>
      <c r="G402" s="45"/>
      <c r="H402" s="46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3"/>
      <c r="E403" s="4"/>
      <c r="F403" s="44"/>
      <c r="G403" s="45"/>
      <c r="H403" s="46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3"/>
      <c r="E404" s="4"/>
      <c r="F404" s="44"/>
      <c r="G404" s="45"/>
      <c r="H404" s="46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3"/>
      <c r="E405" s="4"/>
      <c r="F405" s="44"/>
      <c r="G405" s="45"/>
      <c r="H405" s="46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3"/>
      <c r="E406" s="4"/>
      <c r="F406" s="44"/>
      <c r="G406" s="45"/>
      <c r="H406" s="46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3"/>
      <c r="E407" s="4"/>
      <c r="F407" s="44"/>
      <c r="G407" s="45"/>
      <c r="H407" s="46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3"/>
      <c r="E408" s="4"/>
      <c r="F408" s="44"/>
      <c r="G408" s="45"/>
      <c r="H408" s="46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3"/>
      <c r="E409" s="4"/>
      <c r="F409" s="44"/>
      <c r="G409" s="45"/>
      <c r="H409" s="46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3"/>
      <c r="E410" s="4"/>
      <c r="F410" s="44"/>
      <c r="G410" s="45"/>
      <c r="H410" s="46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3"/>
      <c r="E411" s="4"/>
      <c r="F411" s="44"/>
      <c r="G411" s="45"/>
      <c r="H411" s="46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3"/>
      <c r="E412" s="4"/>
      <c r="F412" s="44"/>
      <c r="G412" s="45"/>
      <c r="H412" s="46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3"/>
      <c r="E413" s="4"/>
      <c r="F413" s="44"/>
      <c r="G413" s="45"/>
      <c r="H413" s="46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3"/>
      <c r="E414" s="4"/>
      <c r="F414" s="44"/>
      <c r="G414" s="45"/>
      <c r="H414" s="46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3"/>
      <c r="E415" s="4"/>
      <c r="F415" s="44"/>
      <c r="G415" s="45"/>
      <c r="H415" s="46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3"/>
      <c r="E416" s="4"/>
      <c r="F416" s="44"/>
      <c r="G416" s="45"/>
      <c r="H416" s="46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3"/>
      <c r="E417" s="4"/>
      <c r="F417" s="44"/>
      <c r="G417" s="45"/>
      <c r="H417" s="46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3"/>
      <c r="E418" s="4"/>
      <c r="F418" s="44"/>
      <c r="G418" s="45"/>
      <c r="H418" s="46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3"/>
      <c r="E419" s="4"/>
      <c r="F419" s="44"/>
      <c r="G419" s="45"/>
      <c r="H419" s="46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3"/>
      <c r="E420" s="4"/>
      <c r="F420" s="44"/>
      <c r="G420" s="45"/>
      <c r="H420" s="46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3"/>
      <c r="E421" s="4"/>
      <c r="F421" s="44"/>
      <c r="G421" s="45"/>
      <c r="H421" s="46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3"/>
      <c r="E422" s="4"/>
      <c r="F422" s="44"/>
      <c r="G422" s="45"/>
      <c r="H422" s="46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3"/>
      <c r="E423" s="4"/>
      <c r="F423" s="44"/>
      <c r="G423" s="45"/>
      <c r="H423" s="46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3"/>
      <c r="E424" s="4"/>
      <c r="F424" s="44"/>
      <c r="G424" s="45"/>
      <c r="H424" s="46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3"/>
      <c r="E425" s="4"/>
      <c r="F425" s="44"/>
      <c r="G425" s="45"/>
      <c r="H425" s="46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3"/>
      <c r="E426" s="4"/>
      <c r="F426" s="44"/>
      <c r="G426" s="45"/>
      <c r="H426" s="46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3"/>
      <c r="E427" s="4"/>
      <c r="F427" s="44"/>
      <c r="G427" s="45"/>
      <c r="H427" s="46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3"/>
      <c r="E428" s="4"/>
      <c r="F428" s="44"/>
      <c r="G428" s="45"/>
      <c r="H428" s="46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3"/>
      <c r="E429" s="4"/>
      <c r="F429" s="44"/>
      <c r="G429" s="45"/>
      <c r="H429" s="46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3"/>
      <c r="E430" s="4"/>
      <c r="F430" s="44"/>
      <c r="G430" s="45"/>
      <c r="H430" s="46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3"/>
      <c r="E431" s="4"/>
      <c r="F431" s="44"/>
      <c r="G431" s="45"/>
      <c r="H431" s="46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3"/>
      <c r="E432" s="4"/>
      <c r="F432" s="44"/>
      <c r="G432" s="45"/>
      <c r="H432" s="46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3"/>
      <c r="E433" s="4"/>
      <c r="F433" s="44"/>
      <c r="G433" s="45"/>
      <c r="H433" s="46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3"/>
      <c r="E434" s="4"/>
      <c r="F434" s="44"/>
      <c r="G434" s="45"/>
      <c r="H434" s="46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3"/>
      <c r="E435" s="4"/>
      <c r="F435" s="44"/>
      <c r="G435" s="45"/>
      <c r="H435" s="46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3"/>
      <c r="E436" s="4"/>
      <c r="F436" s="44"/>
      <c r="G436" s="45"/>
      <c r="H436" s="46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3"/>
      <c r="E437" s="4"/>
      <c r="F437" s="44"/>
      <c r="G437" s="45"/>
      <c r="H437" s="46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3"/>
      <c r="E438" s="4"/>
      <c r="F438" s="44"/>
      <c r="G438" s="45"/>
      <c r="H438" s="46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3"/>
      <c r="E439" s="4"/>
      <c r="F439" s="44"/>
      <c r="G439" s="45"/>
      <c r="H439" s="46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3"/>
      <c r="E440" s="4"/>
      <c r="F440" s="44"/>
      <c r="G440" s="45"/>
      <c r="H440" s="46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3"/>
      <c r="E441" s="4"/>
      <c r="F441" s="44"/>
      <c r="G441" s="45"/>
      <c r="H441" s="46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3"/>
      <c r="E442" s="4"/>
      <c r="F442" s="44"/>
      <c r="G442" s="45"/>
      <c r="H442" s="46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3"/>
      <c r="E443" s="4"/>
      <c r="F443" s="44"/>
      <c r="G443" s="45"/>
      <c r="H443" s="46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3"/>
      <c r="E444" s="4"/>
      <c r="F444" s="44"/>
      <c r="G444" s="45"/>
      <c r="H444" s="46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3"/>
      <c r="E445" s="4"/>
      <c r="F445" s="44"/>
      <c r="G445" s="45"/>
      <c r="H445" s="46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3"/>
      <c r="E446" s="4"/>
      <c r="F446" s="44"/>
      <c r="G446" s="45"/>
      <c r="H446" s="46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3"/>
      <c r="E447" s="4"/>
      <c r="F447" s="44"/>
      <c r="G447" s="45"/>
      <c r="H447" s="46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3"/>
      <c r="E448" s="4"/>
      <c r="F448" s="44"/>
      <c r="G448" s="45"/>
      <c r="H448" s="46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3"/>
      <c r="E449" s="4"/>
      <c r="F449" s="44"/>
      <c r="G449" s="45"/>
      <c r="H449" s="46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3"/>
      <c r="E450" s="4"/>
      <c r="F450" s="44"/>
      <c r="G450" s="45"/>
      <c r="H450" s="46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3"/>
      <c r="E451" s="4"/>
      <c r="F451" s="44"/>
      <c r="G451" s="45"/>
      <c r="H451" s="46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3"/>
      <c r="E452" s="4"/>
      <c r="F452" s="44"/>
      <c r="G452" s="45"/>
      <c r="H452" s="46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3"/>
      <c r="E453" s="4"/>
      <c r="F453" s="44"/>
      <c r="G453" s="45"/>
      <c r="H453" s="46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3"/>
      <c r="E454" s="4"/>
      <c r="F454" s="44"/>
      <c r="G454" s="45"/>
      <c r="H454" s="46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3"/>
      <c r="E455" s="4"/>
      <c r="F455" s="44"/>
      <c r="G455" s="45"/>
      <c r="H455" s="46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3"/>
      <c r="E456" s="4"/>
      <c r="F456" s="44"/>
      <c r="G456" s="45"/>
      <c r="H456" s="46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3"/>
      <c r="E457" s="4"/>
      <c r="F457" s="44"/>
      <c r="G457" s="45"/>
      <c r="H457" s="46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3"/>
      <c r="E458" s="4"/>
      <c r="F458" s="44"/>
      <c r="G458" s="45"/>
      <c r="H458" s="46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3"/>
      <c r="E459" s="4"/>
      <c r="F459" s="44"/>
      <c r="G459" s="45"/>
      <c r="H459" s="46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3"/>
      <c r="E460" s="4"/>
      <c r="F460" s="44"/>
      <c r="G460" s="45"/>
      <c r="H460" s="46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3"/>
      <c r="E461" s="4"/>
      <c r="F461" s="44"/>
      <c r="G461" s="45"/>
      <c r="H461" s="46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3"/>
      <c r="E462" s="4"/>
      <c r="F462" s="44"/>
      <c r="G462" s="45"/>
      <c r="H462" s="46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3"/>
      <c r="E463" s="4"/>
      <c r="F463" s="44"/>
      <c r="G463" s="45"/>
      <c r="H463" s="46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3"/>
      <c r="E464" s="4"/>
      <c r="F464" s="44"/>
      <c r="G464" s="45"/>
      <c r="H464" s="46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3"/>
      <c r="E465" s="4"/>
      <c r="F465" s="44"/>
      <c r="G465" s="45"/>
      <c r="H465" s="46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3"/>
      <c r="E466" s="4"/>
      <c r="F466" s="44"/>
      <c r="G466" s="45"/>
      <c r="H466" s="46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3"/>
      <c r="E467" s="4"/>
      <c r="F467" s="44"/>
      <c r="G467" s="45"/>
      <c r="H467" s="46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3"/>
      <c r="E468" s="4"/>
      <c r="F468" s="44"/>
      <c r="G468" s="45"/>
      <c r="H468" s="46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3"/>
      <c r="E469" s="4"/>
      <c r="F469" s="44"/>
      <c r="G469" s="45"/>
      <c r="H469" s="46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3"/>
      <c r="E470" s="4"/>
      <c r="F470" s="44"/>
      <c r="G470" s="45"/>
      <c r="H470" s="46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3"/>
      <c r="E471" s="4"/>
      <c r="F471" s="44"/>
      <c r="G471" s="45"/>
      <c r="H471" s="46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3"/>
      <c r="E472" s="4"/>
      <c r="F472" s="44"/>
      <c r="G472" s="45"/>
      <c r="H472" s="46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3"/>
      <c r="E473" s="4"/>
      <c r="F473" s="44"/>
      <c r="G473" s="45"/>
      <c r="H473" s="46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3"/>
      <c r="E474" s="4"/>
      <c r="F474" s="44"/>
      <c r="G474" s="45"/>
      <c r="H474" s="46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3"/>
      <c r="E475" s="4"/>
      <c r="F475" s="44"/>
      <c r="G475" s="45"/>
      <c r="H475" s="46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3"/>
      <c r="E476" s="4"/>
      <c r="F476" s="44"/>
      <c r="G476" s="45"/>
      <c r="H476" s="46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3"/>
      <c r="E477" s="4"/>
      <c r="F477" s="44"/>
      <c r="G477" s="45"/>
      <c r="H477" s="46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3"/>
      <c r="E478" s="4"/>
      <c r="F478" s="44"/>
      <c r="G478" s="45"/>
      <c r="H478" s="46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3"/>
      <c r="E479" s="4"/>
      <c r="F479" s="44"/>
      <c r="G479" s="45"/>
      <c r="H479" s="46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3"/>
      <c r="E480" s="4"/>
      <c r="F480" s="44"/>
      <c r="G480" s="45"/>
      <c r="H480" s="46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3"/>
      <c r="E481" s="4"/>
      <c r="F481" s="44"/>
      <c r="G481" s="45"/>
      <c r="H481" s="46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3"/>
      <c r="E482" s="4"/>
      <c r="F482" s="44"/>
      <c r="G482" s="45"/>
      <c r="H482" s="46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3"/>
      <c r="E483" s="4"/>
      <c r="F483" s="44"/>
      <c r="G483" s="45"/>
      <c r="H483" s="46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3"/>
      <c r="E484" s="4"/>
      <c r="F484" s="44"/>
      <c r="G484" s="45"/>
      <c r="H484" s="46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3"/>
      <c r="E485" s="4"/>
      <c r="F485" s="44"/>
      <c r="G485" s="45"/>
      <c r="H485" s="46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3"/>
      <c r="E486" s="4"/>
      <c r="F486" s="44"/>
      <c r="G486" s="45"/>
      <c r="H486" s="46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3"/>
      <c r="E487" s="4"/>
      <c r="F487" s="44"/>
      <c r="G487" s="45"/>
      <c r="H487" s="46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3"/>
      <c r="E488" s="4"/>
      <c r="F488" s="44"/>
      <c r="G488" s="45"/>
      <c r="H488" s="46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3"/>
      <c r="E489" s="4"/>
      <c r="F489" s="44"/>
      <c r="G489" s="45"/>
      <c r="H489" s="46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3"/>
      <c r="E490" s="4"/>
      <c r="F490" s="44"/>
      <c r="G490" s="45"/>
      <c r="H490" s="46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3"/>
      <c r="E491" s="4"/>
      <c r="F491" s="44"/>
      <c r="G491" s="45"/>
      <c r="H491" s="46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3"/>
      <c r="E492" s="4"/>
      <c r="F492" s="44"/>
      <c r="G492" s="45"/>
      <c r="H492" s="46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3"/>
      <c r="E493" s="4"/>
      <c r="F493" s="44"/>
      <c r="G493" s="45"/>
      <c r="H493" s="46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3"/>
      <c r="E494" s="4"/>
      <c r="F494" s="44"/>
      <c r="G494" s="45"/>
      <c r="H494" s="46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3"/>
      <c r="E495" s="4"/>
      <c r="F495" s="44"/>
      <c r="G495" s="45"/>
      <c r="H495" s="46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3"/>
      <c r="E496" s="4"/>
      <c r="F496" s="44"/>
      <c r="G496" s="45"/>
      <c r="H496" s="46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3"/>
      <c r="E497" s="4"/>
      <c r="F497" s="44"/>
      <c r="G497" s="45"/>
      <c r="H497" s="46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3"/>
      <c r="E498" s="4"/>
      <c r="F498" s="44"/>
      <c r="G498" s="45"/>
      <c r="H498" s="46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3"/>
      <c r="E499" s="4"/>
      <c r="F499" s="44"/>
      <c r="G499" s="45"/>
      <c r="H499" s="46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3"/>
      <c r="E500" s="4"/>
      <c r="F500" s="44"/>
      <c r="G500" s="45"/>
      <c r="H500" s="46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3"/>
      <c r="E501" s="4"/>
      <c r="F501" s="44"/>
      <c r="G501" s="45"/>
      <c r="H501" s="46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3"/>
      <c r="E502" s="4"/>
      <c r="F502" s="44"/>
      <c r="G502" s="45"/>
      <c r="H502" s="46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3"/>
      <c r="E503" s="4"/>
      <c r="F503" s="44"/>
      <c r="G503" s="45"/>
      <c r="H503" s="46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3"/>
      <c r="E504" s="4"/>
      <c r="F504" s="44"/>
      <c r="G504" s="45"/>
      <c r="H504" s="46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3"/>
      <c r="E505" s="4"/>
      <c r="F505" s="44"/>
      <c r="G505" s="45"/>
      <c r="H505" s="46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3"/>
      <c r="E506" s="4"/>
      <c r="F506" s="44"/>
      <c r="G506" s="45"/>
      <c r="H506" s="46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3"/>
      <c r="E507" s="4"/>
      <c r="F507" s="44"/>
      <c r="G507" s="45"/>
      <c r="H507" s="46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3"/>
      <c r="E508" s="4"/>
      <c r="F508" s="44"/>
      <c r="G508" s="45"/>
      <c r="H508" s="46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3"/>
      <c r="E509" s="4"/>
      <c r="F509" s="44"/>
      <c r="G509" s="45"/>
      <c r="H509" s="46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3"/>
      <c r="E510" s="4"/>
      <c r="F510" s="44"/>
      <c r="G510" s="45"/>
      <c r="H510" s="46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3"/>
      <c r="E511" s="4"/>
      <c r="F511" s="44"/>
      <c r="G511" s="45"/>
      <c r="H511" s="46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3"/>
      <c r="E512" s="4"/>
      <c r="F512" s="44"/>
      <c r="G512" s="45"/>
      <c r="H512" s="46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3"/>
      <c r="E513" s="4"/>
      <c r="F513" s="44"/>
      <c r="G513" s="45"/>
      <c r="H513" s="46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3"/>
      <c r="E514" s="4"/>
      <c r="F514" s="44"/>
      <c r="G514" s="45"/>
      <c r="H514" s="46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3"/>
      <c r="E515" s="4"/>
      <c r="F515" s="44"/>
      <c r="G515" s="45"/>
      <c r="H515" s="46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3"/>
      <c r="E516" s="4"/>
      <c r="F516" s="44"/>
      <c r="G516" s="45"/>
      <c r="H516" s="46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3"/>
      <c r="E517" s="4"/>
      <c r="F517" s="44"/>
      <c r="G517" s="45"/>
      <c r="H517" s="46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3"/>
      <c r="E518" s="4"/>
      <c r="F518" s="44"/>
      <c r="G518" s="45"/>
      <c r="H518" s="46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3"/>
      <c r="E519" s="4"/>
      <c r="F519" s="44"/>
      <c r="G519" s="45"/>
      <c r="H519" s="46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3"/>
      <c r="E520" s="4"/>
      <c r="F520" s="44"/>
      <c r="G520" s="45"/>
      <c r="H520" s="46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3"/>
      <c r="E521" s="4"/>
      <c r="F521" s="44"/>
      <c r="G521" s="45"/>
      <c r="H521" s="46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3"/>
      <c r="E522" s="4"/>
      <c r="F522" s="44"/>
      <c r="G522" s="45"/>
      <c r="H522" s="46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3"/>
      <c r="E523" s="4"/>
      <c r="F523" s="44"/>
      <c r="G523" s="45"/>
      <c r="H523" s="46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3"/>
      <c r="E524" s="4"/>
      <c r="F524" s="44"/>
      <c r="G524" s="45"/>
      <c r="H524" s="46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3"/>
      <c r="E525" s="4"/>
      <c r="F525" s="44"/>
      <c r="G525" s="45"/>
      <c r="H525" s="46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3"/>
      <c r="E526" s="4"/>
      <c r="F526" s="44"/>
      <c r="G526" s="45"/>
      <c r="H526" s="46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3"/>
      <c r="E527" s="4"/>
      <c r="F527" s="44"/>
      <c r="G527" s="45"/>
      <c r="H527" s="46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3"/>
      <c r="E528" s="4"/>
      <c r="F528" s="44"/>
      <c r="G528" s="45"/>
      <c r="H528" s="46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3"/>
      <c r="E529" s="4"/>
      <c r="F529" s="44"/>
      <c r="G529" s="45"/>
      <c r="H529" s="46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3"/>
      <c r="E530" s="4"/>
      <c r="F530" s="44"/>
      <c r="G530" s="45"/>
      <c r="H530" s="46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3"/>
      <c r="E531" s="4"/>
      <c r="F531" s="44"/>
      <c r="G531" s="45"/>
      <c r="H531" s="46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3"/>
      <c r="E532" s="4"/>
      <c r="F532" s="44"/>
      <c r="G532" s="45"/>
      <c r="H532" s="46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3"/>
      <c r="E533" s="4"/>
      <c r="F533" s="44"/>
      <c r="G533" s="45"/>
      <c r="H533" s="46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3"/>
      <c r="E534" s="4"/>
      <c r="F534" s="44"/>
      <c r="G534" s="45"/>
      <c r="H534" s="46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3"/>
      <c r="E535" s="4"/>
      <c r="F535" s="44"/>
      <c r="G535" s="45"/>
      <c r="H535" s="46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3"/>
      <c r="E536" s="4"/>
      <c r="F536" s="44"/>
      <c r="G536" s="45"/>
      <c r="H536" s="46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3"/>
      <c r="E537" s="4"/>
      <c r="F537" s="44"/>
      <c r="G537" s="45"/>
      <c r="H537" s="46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3"/>
      <c r="E538" s="4"/>
      <c r="F538" s="44"/>
      <c r="G538" s="45"/>
      <c r="H538" s="46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3"/>
      <c r="E539" s="4"/>
      <c r="F539" s="44"/>
      <c r="G539" s="45"/>
      <c r="H539" s="46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3"/>
      <c r="E540" s="4"/>
      <c r="F540" s="44"/>
      <c r="G540" s="45"/>
      <c r="H540" s="46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3"/>
      <c r="E541" s="4"/>
      <c r="F541" s="44"/>
      <c r="G541" s="45"/>
      <c r="H541" s="46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3"/>
      <c r="E542" s="4"/>
      <c r="F542" s="44"/>
      <c r="G542" s="45"/>
      <c r="H542" s="46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3"/>
      <c r="E543" s="4"/>
      <c r="F543" s="44"/>
      <c r="G543" s="45"/>
      <c r="H543" s="46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3"/>
      <c r="E544" s="4"/>
      <c r="F544" s="44"/>
      <c r="G544" s="45"/>
      <c r="H544" s="46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3"/>
      <c r="E545" s="4"/>
      <c r="F545" s="44"/>
      <c r="G545" s="45"/>
      <c r="H545" s="46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3"/>
      <c r="E546" s="4"/>
      <c r="F546" s="44"/>
      <c r="G546" s="45"/>
      <c r="H546" s="46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3"/>
      <c r="E547" s="4"/>
      <c r="F547" s="44"/>
      <c r="G547" s="45"/>
      <c r="H547" s="46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3"/>
      <c r="E548" s="4"/>
      <c r="F548" s="44"/>
      <c r="G548" s="45"/>
      <c r="H548" s="46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3"/>
      <c r="E549" s="4"/>
      <c r="F549" s="44"/>
      <c r="G549" s="45"/>
      <c r="H549" s="46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3"/>
      <c r="E550" s="4"/>
      <c r="F550" s="44"/>
      <c r="G550" s="45"/>
      <c r="H550" s="46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3"/>
      <c r="E551" s="4"/>
      <c r="F551" s="44"/>
      <c r="G551" s="45"/>
      <c r="H551" s="46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3"/>
      <c r="E552" s="4"/>
      <c r="F552" s="44"/>
      <c r="G552" s="45"/>
      <c r="H552" s="46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3"/>
      <c r="E553" s="4"/>
      <c r="F553" s="44"/>
      <c r="G553" s="45"/>
      <c r="H553" s="46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3"/>
      <c r="E554" s="4"/>
      <c r="F554" s="44"/>
      <c r="G554" s="45"/>
      <c r="H554" s="46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3"/>
      <c r="E555" s="4"/>
      <c r="F555" s="44"/>
      <c r="G555" s="45"/>
      <c r="H555" s="46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3"/>
      <c r="E556" s="4"/>
      <c r="F556" s="44"/>
      <c r="G556" s="45"/>
      <c r="H556" s="46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3"/>
      <c r="E557" s="4"/>
      <c r="F557" s="44"/>
      <c r="G557" s="45"/>
      <c r="H557" s="46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3"/>
      <c r="E558" s="4"/>
      <c r="F558" s="44"/>
      <c r="G558" s="45"/>
      <c r="H558" s="46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3"/>
      <c r="E559" s="4"/>
      <c r="F559" s="44"/>
      <c r="G559" s="45"/>
      <c r="H559" s="46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3"/>
      <c r="E560" s="4"/>
      <c r="F560" s="44"/>
      <c r="G560" s="45"/>
      <c r="H560" s="46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3"/>
      <c r="E561" s="4"/>
      <c r="F561" s="44"/>
      <c r="G561" s="45"/>
      <c r="H561" s="46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3"/>
      <c r="E562" s="4"/>
      <c r="F562" s="44"/>
      <c r="G562" s="45"/>
      <c r="H562" s="46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3"/>
      <c r="E563" s="4"/>
      <c r="F563" s="44"/>
      <c r="G563" s="45"/>
      <c r="H563" s="46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3"/>
      <c r="E564" s="4"/>
      <c r="F564" s="44"/>
      <c r="G564" s="45"/>
      <c r="H564" s="46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3"/>
      <c r="E565" s="4"/>
      <c r="F565" s="44"/>
      <c r="G565" s="45"/>
      <c r="H565" s="46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3"/>
      <c r="E566" s="4"/>
      <c r="F566" s="44"/>
      <c r="G566" s="45"/>
      <c r="H566" s="46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3"/>
      <c r="E567" s="4"/>
      <c r="F567" s="44"/>
      <c r="G567" s="45"/>
      <c r="H567" s="46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3"/>
      <c r="E568" s="4"/>
      <c r="F568" s="44"/>
      <c r="G568" s="45"/>
      <c r="H568" s="46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3"/>
      <c r="E569" s="4"/>
      <c r="F569" s="44"/>
      <c r="G569" s="45"/>
      <c r="H569" s="46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3"/>
      <c r="E570" s="4"/>
      <c r="F570" s="44"/>
      <c r="G570" s="45"/>
      <c r="H570" s="46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3"/>
      <c r="E571" s="4"/>
      <c r="F571" s="44"/>
      <c r="G571" s="45"/>
      <c r="H571" s="46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3"/>
      <c r="E572" s="4"/>
      <c r="F572" s="44"/>
      <c r="G572" s="45"/>
      <c r="H572" s="46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3"/>
      <c r="E573" s="4"/>
      <c r="F573" s="44"/>
      <c r="G573" s="45"/>
      <c r="H573" s="46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3"/>
      <c r="E574" s="4"/>
      <c r="F574" s="44"/>
      <c r="G574" s="45"/>
      <c r="H574" s="46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3"/>
      <c r="E575" s="4"/>
      <c r="F575" s="44"/>
      <c r="G575" s="45"/>
      <c r="H575" s="46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3"/>
      <c r="E576" s="4"/>
      <c r="F576" s="44"/>
      <c r="G576" s="45"/>
      <c r="H576" s="46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3"/>
      <c r="E577" s="4"/>
      <c r="F577" s="44"/>
      <c r="G577" s="45"/>
      <c r="H577" s="46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3"/>
      <c r="E578" s="4"/>
      <c r="F578" s="44"/>
      <c r="G578" s="45"/>
      <c r="H578" s="46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3"/>
      <c r="E579" s="4"/>
      <c r="F579" s="44"/>
      <c r="G579" s="45"/>
      <c r="H579" s="46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3"/>
      <c r="E580" s="4"/>
      <c r="F580" s="44"/>
      <c r="G580" s="45"/>
      <c r="H580" s="46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3"/>
      <c r="E581" s="4"/>
      <c r="F581" s="44"/>
      <c r="G581" s="45"/>
      <c r="H581" s="46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3"/>
      <c r="E582" s="4"/>
      <c r="F582" s="44"/>
      <c r="G582" s="45"/>
      <c r="H582" s="46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3"/>
      <c r="E583" s="4"/>
      <c r="F583" s="44"/>
      <c r="G583" s="45"/>
      <c r="H583" s="46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3"/>
      <c r="E584" s="4"/>
      <c r="F584" s="44"/>
      <c r="G584" s="45"/>
      <c r="H584" s="46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3"/>
      <c r="E585" s="4"/>
      <c r="F585" s="44"/>
      <c r="G585" s="45"/>
      <c r="H585" s="46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3"/>
      <c r="E586" s="4"/>
      <c r="F586" s="44"/>
      <c r="G586" s="45"/>
      <c r="H586" s="46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3"/>
      <c r="E587" s="4"/>
      <c r="F587" s="44"/>
      <c r="G587" s="45"/>
      <c r="H587" s="46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3"/>
      <c r="E588" s="4"/>
      <c r="F588" s="44"/>
      <c r="G588" s="45"/>
      <c r="H588" s="46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3"/>
      <c r="E589" s="4"/>
      <c r="F589" s="44"/>
      <c r="G589" s="45"/>
      <c r="H589" s="46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3"/>
      <c r="E590" s="4"/>
      <c r="F590" s="44"/>
      <c r="G590" s="45"/>
      <c r="H590" s="46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3"/>
      <c r="E591" s="4"/>
      <c r="F591" s="44"/>
      <c r="G591" s="45"/>
      <c r="H591" s="46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3"/>
      <c r="E592" s="4"/>
      <c r="F592" s="44"/>
      <c r="G592" s="45"/>
      <c r="H592" s="46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3"/>
      <c r="E593" s="4"/>
      <c r="F593" s="44"/>
      <c r="G593" s="45"/>
      <c r="H593" s="46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3"/>
      <c r="E594" s="4"/>
      <c r="F594" s="44"/>
      <c r="G594" s="45"/>
      <c r="H594" s="46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3"/>
      <c r="E595" s="4"/>
      <c r="F595" s="44"/>
      <c r="G595" s="45"/>
      <c r="H595" s="46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3"/>
      <c r="E596" s="4"/>
      <c r="F596" s="44"/>
      <c r="G596" s="45"/>
      <c r="H596" s="46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3"/>
      <c r="E597" s="4"/>
      <c r="F597" s="44"/>
      <c r="G597" s="45"/>
      <c r="H597" s="46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3"/>
      <c r="E598" s="4"/>
      <c r="F598" s="44"/>
      <c r="G598" s="45"/>
      <c r="H598" s="46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3"/>
      <c r="E599" s="4"/>
      <c r="F599" s="44"/>
      <c r="G599" s="45"/>
      <c r="H599" s="46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3"/>
      <c r="E600" s="4"/>
      <c r="F600" s="44"/>
      <c r="G600" s="45"/>
      <c r="H600" s="46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3"/>
      <c r="E601" s="4"/>
      <c r="F601" s="44"/>
      <c r="G601" s="45"/>
      <c r="H601" s="46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3"/>
      <c r="E602" s="4"/>
      <c r="F602" s="44"/>
      <c r="G602" s="45"/>
      <c r="H602" s="46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3"/>
      <c r="E603" s="4"/>
      <c r="F603" s="44"/>
      <c r="G603" s="45"/>
      <c r="H603" s="46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3"/>
      <c r="E604" s="4"/>
      <c r="F604" s="44"/>
      <c r="G604" s="45"/>
      <c r="H604" s="46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3"/>
      <c r="E605" s="4"/>
      <c r="F605" s="44"/>
      <c r="G605" s="45"/>
      <c r="H605" s="46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3"/>
      <c r="E606" s="4"/>
      <c r="F606" s="44"/>
      <c r="G606" s="45"/>
      <c r="H606" s="46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3"/>
      <c r="E607" s="4"/>
      <c r="F607" s="44"/>
      <c r="G607" s="45"/>
      <c r="H607" s="46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3"/>
      <c r="E608" s="4"/>
      <c r="F608" s="44"/>
      <c r="G608" s="45"/>
      <c r="H608" s="46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3"/>
      <c r="E609" s="4"/>
      <c r="F609" s="44"/>
      <c r="G609" s="45"/>
      <c r="H609" s="46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3"/>
      <c r="E610" s="4"/>
      <c r="F610" s="44"/>
      <c r="G610" s="45"/>
      <c r="H610" s="46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3"/>
      <c r="E611" s="4"/>
      <c r="F611" s="44"/>
      <c r="G611" s="45"/>
      <c r="H611" s="46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3"/>
      <c r="E612" s="4"/>
      <c r="F612" s="44"/>
      <c r="G612" s="45"/>
      <c r="H612" s="46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3"/>
      <c r="E613" s="4"/>
      <c r="F613" s="44"/>
      <c r="G613" s="45"/>
      <c r="H613" s="46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3"/>
      <c r="E614" s="4"/>
      <c r="F614" s="44"/>
      <c r="G614" s="45"/>
      <c r="H614" s="46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3"/>
      <c r="E615" s="4"/>
      <c r="F615" s="44"/>
      <c r="G615" s="45"/>
      <c r="H615" s="46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3"/>
      <c r="E616" s="4"/>
      <c r="F616" s="44"/>
      <c r="G616" s="45"/>
      <c r="H616" s="46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3"/>
      <c r="E617" s="4"/>
      <c r="F617" s="44"/>
      <c r="G617" s="45"/>
      <c r="H617" s="46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3"/>
      <c r="E618" s="4"/>
      <c r="F618" s="44"/>
      <c r="G618" s="45"/>
      <c r="H618" s="46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3"/>
      <c r="E619" s="4"/>
      <c r="F619" s="44"/>
      <c r="G619" s="45"/>
      <c r="H619" s="46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3"/>
      <c r="E620" s="4"/>
      <c r="F620" s="44"/>
      <c r="G620" s="45"/>
      <c r="H620" s="46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3"/>
      <c r="E621" s="4"/>
      <c r="F621" s="44"/>
      <c r="G621" s="45"/>
      <c r="H621" s="46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3"/>
      <c r="E622" s="4"/>
      <c r="F622" s="44"/>
      <c r="G622" s="45"/>
      <c r="H622" s="46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3"/>
      <c r="E623" s="4"/>
      <c r="F623" s="44"/>
      <c r="G623" s="45"/>
      <c r="H623" s="46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3"/>
      <c r="E624" s="4"/>
      <c r="F624" s="44"/>
      <c r="G624" s="45"/>
      <c r="H624" s="46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3"/>
      <c r="E625" s="4"/>
      <c r="F625" s="44"/>
      <c r="G625" s="45"/>
      <c r="H625" s="46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3"/>
      <c r="E626" s="4"/>
      <c r="F626" s="44"/>
      <c r="G626" s="45"/>
      <c r="H626" s="46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3"/>
      <c r="E627" s="4"/>
      <c r="F627" s="44"/>
      <c r="G627" s="45"/>
      <c r="H627" s="46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3"/>
      <c r="E628" s="4"/>
      <c r="F628" s="44"/>
      <c r="G628" s="45"/>
      <c r="H628" s="46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3"/>
      <c r="E629" s="4"/>
      <c r="F629" s="44"/>
      <c r="G629" s="45"/>
      <c r="H629" s="46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3"/>
      <c r="E630" s="4"/>
      <c r="F630" s="44"/>
      <c r="G630" s="45"/>
      <c r="H630" s="46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3"/>
      <c r="E631" s="4"/>
      <c r="F631" s="44"/>
      <c r="G631" s="45"/>
      <c r="H631" s="46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3"/>
      <c r="E632" s="4"/>
      <c r="F632" s="44"/>
      <c r="G632" s="45"/>
      <c r="H632" s="46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3"/>
      <c r="E633" s="4"/>
      <c r="F633" s="44"/>
      <c r="G633" s="45"/>
      <c r="H633" s="46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3"/>
      <c r="E634" s="4"/>
      <c r="F634" s="44"/>
      <c r="G634" s="45"/>
      <c r="H634" s="46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3"/>
      <c r="E635" s="4"/>
      <c r="F635" s="44"/>
      <c r="G635" s="45"/>
      <c r="H635" s="46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3"/>
      <c r="E636" s="4"/>
      <c r="F636" s="44"/>
      <c r="G636" s="45"/>
      <c r="H636" s="46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3"/>
      <c r="E637" s="4"/>
      <c r="F637" s="44"/>
      <c r="G637" s="45"/>
      <c r="H637" s="46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3"/>
      <c r="E638" s="4"/>
      <c r="F638" s="44"/>
      <c r="G638" s="45"/>
      <c r="H638" s="46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3"/>
      <c r="E639" s="4"/>
      <c r="F639" s="44"/>
      <c r="G639" s="45"/>
      <c r="H639" s="46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3"/>
      <c r="E640" s="4"/>
      <c r="F640" s="44"/>
      <c r="G640" s="45"/>
      <c r="H640" s="46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3"/>
      <c r="E641" s="4"/>
      <c r="F641" s="44"/>
      <c r="G641" s="45"/>
      <c r="H641" s="46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3"/>
      <c r="E642" s="4"/>
      <c r="F642" s="44"/>
      <c r="G642" s="45"/>
      <c r="H642" s="46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3"/>
      <c r="E643" s="4"/>
      <c r="F643" s="44"/>
      <c r="G643" s="45"/>
      <c r="H643" s="46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3"/>
      <c r="E644" s="4"/>
      <c r="F644" s="44"/>
      <c r="G644" s="45"/>
      <c r="H644" s="46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3"/>
      <c r="E645" s="4"/>
      <c r="F645" s="44"/>
      <c r="G645" s="45"/>
      <c r="H645" s="46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3"/>
      <c r="E646" s="4"/>
      <c r="F646" s="44"/>
      <c r="G646" s="45"/>
      <c r="H646" s="46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3"/>
      <c r="E647" s="4"/>
      <c r="F647" s="44"/>
      <c r="G647" s="45"/>
      <c r="H647" s="46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3"/>
      <c r="E648" s="4"/>
      <c r="F648" s="44"/>
      <c r="G648" s="45"/>
      <c r="H648" s="46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3"/>
      <c r="E649" s="4"/>
      <c r="F649" s="44"/>
      <c r="G649" s="45"/>
      <c r="H649" s="46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3"/>
      <c r="E650" s="4"/>
      <c r="F650" s="44"/>
      <c r="G650" s="45"/>
      <c r="H650" s="46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3"/>
      <c r="E651" s="4"/>
      <c r="F651" s="44"/>
      <c r="G651" s="45"/>
      <c r="H651" s="46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3"/>
      <c r="E652" s="4"/>
      <c r="F652" s="44"/>
      <c r="G652" s="45"/>
      <c r="H652" s="46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3"/>
      <c r="E653" s="4"/>
      <c r="F653" s="44"/>
      <c r="G653" s="45"/>
      <c r="H653" s="46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3"/>
      <c r="E654" s="4"/>
      <c r="F654" s="44"/>
      <c r="G654" s="45"/>
      <c r="H654" s="46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3"/>
      <c r="E655" s="4"/>
      <c r="F655" s="44"/>
      <c r="G655" s="45"/>
      <c r="H655" s="46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3"/>
      <c r="E656" s="4"/>
      <c r="F656" s="44"/>
      <c r="G656" s="45"/>
      <c r="H656" s="46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3"/>
      <c r="E657" s="4"/>
      <c r="F657" s="44"/>
      <c r="G657" s="45"/>
      <c r="H657" s="46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3"/>
      <c r="E658" s="4"/>
      <c r="F658" s="44"/>
      <c r="G658" s="45"/>
      <c r="H658" s="46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3"/>
      <c r="E659" s="4"/>
      <c r="F659" s="44"/>
      <c r="G659" s="45"/>
      <c r="H659" s="46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3"/>
      <c r="E660" s="4"/>
      <c r="F660" s="44"/>
      <c r="G660" s="45"/>
      <c r="H660" s="46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3"/>
      <c r="E661" s="4"/>
      <c r="F661" s="44"/>
      <c r="G661" s="45"/>
      <c r="H661" s="46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3"/>
      <c r="E662" s="4"/>
      <c r="F662" s="44"/>
      <c r="G662" s="45"/>
      <c r="H662" s="46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3"/>
      <c r="E663" s="4"/>
      <c r="F663" s="44"/>
      <c r="G663" s="45"/>
      <c r="H663" s="46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3"/>
      <c r="E664" s="4"/>
      <c r="F664" s="44"/>
      <c r="G664" s="45"/>
      <c r="H664" s="46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3"/>
      <c r="E665" s="4"/>
      <c r="F665" s="44"/>
      <c r="G665" s="45"/>
      <c r="H665" s="46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3"/>
      <c r="E666" s="4"/>
      <c r="F666" s="44"/>
      <c r="G666" s="45"/>
      <c r="H666" s="46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3"/>
      <c r="E667" s="4"/>
      <c r="F667" s="44"/>
      <c r="G667" s="45"/>
      <c r="H667" s="46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3"/>
      <c r="E668" s="4"/>
      <c r="F668" s="44"/>
      <c r="G668" s="45"/>
      <c r="H668" s="46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3"/>
      <c r="E669" s="4"/>
      <c r="F669" s="44"/>
      <c r="G669" s="45"/>
      <c r="H669" s="46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3"/>
      <c r="E670" s="4"/>
      <c r="F670" s="44"/>
      <c r="G670" s="45"/>
      <c r="H670" s="46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3"/>
      <c r="E671" s="4"/>
      <c r="F671" s="44"/>
      <c r="G671" s="45"/>
      <c r="H671" s="46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3"/>
      <c r="E672" s="4"/>
      <c r="F672" s="44"/>
      <c r="G672" s="45"/>
      <c r="H672" s="46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3"/>
      <c r="E673" s="4"/>
      <c r="F673" s="44"/>
      <c r="G673" s="45"/>
      <c r="H673" s="46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3"/>
      <c r="E674" s="4"/>
      <c r="F674" s="44"/>
      <c r="G674" s="45"/>
      <c r="H674" s="46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3"/>
      <c r="E675" s="4"/>
      <c r="F675" s="44"/>
      <c r="G675" s="45"/>
      <c r="H675" s="46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3"/>
      <c r="E676" s="4"/>
      <c r="F676" s="44"/>
      <c r="G676" s="45"/>
      <c r="H676" s="46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3"/>
      <c r="E677" s="4"/>
      <c r="F677" s="44"/>
      <c r="G677" s="45"/>
      <c r="H677" s="46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3"/>
      <c r="E678" s="4"/>
      <c r="F678" s="44"/>
      <c r="G678" s="45"/>
      <c r="H678" s="46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3"/>
      <c r="E679" s="4"/>
      <c r="F679" s="44"/>
      <c r="G679" s="45"/>
      <c r="H679" s="46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3"/>
      <c r="E680" s="4"/>
      <c r="F680" s="44"/>
      <c r="G680" s="45"/>
      <c r="H680" s="46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3"/>
      <c r="E681" s="4"/>
      <c r="F681" s="44"/>
      <c r="G681" s="45"/>
      <c r="H681" s="46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3"/>
      <c r="E682" s="4"/>
      <c r="F682" s="44"/>
      <c r="G682" s="45"/>
      <c r="H682" s="46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3"/>
      <c r="E683" s="4"/>
      <c r="F683" s="44"/>
      <c r="G683" s="45"/>
      <c r="H683" s="46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3"/>
      <c r="E684" s="4"/>
      <c r="F684" s="44"/>
      <c r="G684" s="45"/>
      <c r="H684" s="46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3"/>
      <c r="E685" s="4"/>
      <c r="F685" s="44"/>
      <c r="G685" s="45"/>
      <c r="H685" s="46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3"/>
      <c r="E686" s="4"/>
      <c r="F686" s="44"/>
      <c r="G686" s="45"/>
      <c r="H686" s="46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3"/>
      <c r="E687" s="4"/>
      <c r="F687" s="44"/>
      <c r="G687" s="45"/>
      <c r="H687" s="46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3"/>
      <c r="E688" s="4"/>
      <c r="F688" s="44"/>
      <c r="G688" s="45"/>
      <c r="H688" s="46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3"/>
      <c r="E689" s="4"/>
      <c r="F689" s="44"/>
      <c r="G689" s="45"/>
      <c r="H689" s="46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3"/>
      <c r="E690" s="4"/>
      <c r="F690" s="44"/>
      <c r="G690" s="45"/>
      <c r="H690" s="46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3"/>
      <c r="E691" s="4"/>
      <c r="F691" s="44"/>
      <c r="G691" s="45"/>
      <c r="H691" s="46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3"/>
      <c r="E692" s="4"/>
      <c r="F692" s="44"/>
      <c r="G692" s="45"/>
      <c r="H692" s="46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3"/>
      <c r="E693" s="4"/>
      <c r="F693" s="44"/>
      <c r="G693" s="45"/>
      <c r="H693" s="46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3"/>
      <c r="E694" s="4"/>
      <c r="F694" s="44"/>
      <c r="G694" s="45"/>
      <c r="H694" s="46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3"/>
      <c r="E695" s="4"/>
      <c r="F695" s="44"/>
      <c r="G695" s="45"/>
      <c r="H695" s="46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3"/>
      <c r="E696" s="4"/>
      <c r="F696" s="44"/>
      <c r="G696" s="45"/>
      <c r="H696" s="46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3"/>
      <c r="E697" s="4"/>
      <c r="F697" s="44"/>
      <c r="G697" s="45"/>
      <c r="H697" s="46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3"/>
      <c r="E698" s="4"/>
      <c r="F698" s="44"/>
      <c r="G698" s="45"/>
      <c r="H698" s="46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3"/>
      <c r="E699" s="4"/>
      <c r="F699" s="44"/>
      <c r="G699" s="45"/>
      <c r="H699" s="46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3"/>
      <c r="E700" s="4"/>
      <c r="F700" s="44"/>
      <c r="G700" s="45"/>
      <c r="H700" s="46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3"/>
      <c r="E701" s="4"/>
      <c r="F701" s="44"/>
      <c r="G701" s="45"/>
      <c r="H701" s="46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3"/>
      <c r="E702" s="4"/>
      <c r="F702" s="44"/>
      <c r="G702" s="45"/>
      <c r="H702" s="46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3"/>
      <c r="E703" s="4"/>
      <c r="F703" s="44"/>
      <c r="G703" s="45"/>
      <c r="H703" s="46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3"/>
      <c r="E704" s="4"/>
      <c r="F704" s="44"/>
      <c r="G704" s="45"/>
      <c r="H704" s="46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3"/>
      <c r="E705" s="4"/>
      <c r="F705" s="44"/>
      <c r="G705" s="45"/>
      <c r="H705" s="46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3"/>
      <c r="E706" s="4"/>
      <c r="F706" s="44"/>
      <c r="G706" s="45"/>
      <c r="H706" s="46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3"/>
      <c r="E707" s="4"/>
      <c r="F707" s="44"/>
      <c r="G707" s="45"/>
      <c r="H707" s="46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3"/>
      <c r="E708" s="4"/>
      <c r="F708" s="44"/>
      <c r="G708" s="45"/>
      <c r="H708" s="46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3"/>
      <c r="E709" s="4"/>
      <c r="F709" s="44"/>
      <c r="G709" s="45"/>
      <c r="H709" s="46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3"/>
      <c r="E710" s="4"/>
      <c r="F710" s="44"/>
      <c r="G710" s="45"/>
      <c r="H710" s="46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3"/>
      <c r="E711" s="4"/>
      <c r="F711" s="44"/>
      <c r="G711" s="45"/>
      <c r="H711" s="46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3"/>
      <c r="E712" s="4"/>
      <c r="F712" s="44"/>
      <c r="G712" s="45"/>
      <c r="H712" s="46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3"/>
      <c r="E713" s="4"/>
      <c r="F713" s="44"/>
      <c r="G713" s="45"/>
      <c r="H713" s="46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3"/>
      <c r="E714" s="4"/>
      <c r="F714" s="44"/>
      <c r="G714" s="45"/>
      <c r="H714" s="46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3"/>
      <c r="E715" s="4"/>
      <c r="F715" s="44"/>
      <c r="G715" s="45"/>
      <c r="H715" s="46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3"/>
      <c r="E716" s="4"/>
      <c r="F716" s="44"/>
      <c r="G716" s="45"/>
      <c r="H716" s="46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3"/>
      <c r="E717" s="4"/>
      <c r="F717" s="44"/>
      <c r="G717" s="45"/>
      <c r="H717" s="46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3"/>
      <c r="E718" s="4"/>
      <c r="F718" s="44"/>
      <c r="G718" s="45"/>
      <c r="H718" s="46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3"/>
      <c r="E719" s="4"/>
      <c r="F719" s="44"/>
      <c r="G719" s="45"/>
      <c r="H719" s="46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3"/>
      <c r="E720" s="4"/>
      <c r="F720" s="44"/>
      <c r="G720" s="45"/>
      <c r="H720" s="46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3"/>
      <c r="E721" s="4"/>
      <c r="F721" s="44"/>
      <c r="G721" s="45"/>
      <c r="H721" s="46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3"/>
      <c r="E722" s="4"/>
      <c r="F722" s="44"/>
      <c r="G722" s="45"/>
      <c r="H722" s="46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3"/>
      <c r="E723" s="4"/>
      <c r="F723" s="44"/>
      <c r="G723" s="45"/>
      <c r="H723" s="46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3"/>
      <c r="E724" s="4"/>
      <c r="F724" s="44"/>
      <c r="G724" s="45"/>
      <c r="H724" s="46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3"/>
      <c r="E725" s="4"/>
      <c r="F725" s="44"/>
      <c r="G725" s="45"/>
      <c r="H725" s="46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3"/>
      <c r="E726" s="4"/>
      <c r="F726" s="44"/>
      <c r="G726" s="45"/>
      <c r="H726" s="46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3"/>
      <c r="E727" s="4"/>
      <c r="F727" s="44"/>
      <c r="G727" s="45"/>
      <c r="H727" s="46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3"/>
      <c r="E728" s="4"/>
      <c r="F728" s="44"/>
      <c r="G728" s="45"/>
      <c r="H728" s="46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3"/>
      <c r="E729" s="4"/>
      <c r="F729" s="44"/>
      <c r="G729" s="45"/>
      <c r="H729" s="46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3"/>
      <c r="E730" s="4"/>
      <c r="F730" s="44"/>
      <c r="G730" s="45"/>
      <c r="H730" s="46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3"/>
      <c r="E731" s="4"/>
      <c r="F731" s="44"/>
      <c r="G731" s="45"/>
      <c r="H731" s="46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3"/>
      <c r="E732" s="4"/>
      <c r="F732" s="44"/>
      <c r="G732" s="45"/>
      <c r="H732" s="46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3"/>
      <c r="E733" s="4"/>
      <c r="F733" s="44"/>
      <c r="G733" s="45"/>
      <c r="H733" s="46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3"/>
      <c r="E734" s="4"/>
      <c r="F734" s="44"/>
      <c r="G734" s="45"/>
      <c r="H734" s="46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3"/>
      <c r="E735" s="4"/>
      <c r="F735" s="44"/>
      <c r="G735" s="45"/>
      <c r="H735" s="46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3"/>
      <c r="E736" s="4"/>
      <c r="F736" s="44"/>
      <c r="G736" s="45"/>
      <c r="H736" s="46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3"/>
      <c r="E737" s="4"/>
      <c r="F737" s="44"/>
      <c r="G737" s="45"/>
      <c r="H737" s="46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3"/>
      <c r="E738" s="4"/>
      <c r="F738" s="44"/>
      <c r="G738" s="45"/>
      <c r="H738" s="46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3"/>
      <c r="E739" s="4"/>
      <c r="F739" s="44"/>
      <c r="G739" s="45"/>
      <c r="H739" s="46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3"/>
      <c r="E740" s="4"/>
      <c r="F740" s="44"/>
      <c r="G740" s="45"/>
      <c r="H740" s="46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3"/>
      <c r="E741" s="4"/>
      <c r="F741" s="44"/>
      <c r="G741" s="45"/>
      <c r="H741" s="46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3"/>
      <c r="E742" s="4"/>
      <c r="F742" s="44"/>
      <c r="G742" s="45"/>
      <c r="H742" s="46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3"/>
      <c r="E743" s="4"/>
      <c r="F743" s="44"/>
      <c r="G743" s="45"/>
      <c r="H743" s="46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3"/>
      <c r="E744" s="4"/>
      <c r="F744" s="44"/>
      <c r="G744" s="45"/>
      <c r="H744" s="46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3"/>
      <c r="E745" s="4"/>
      <c r="F745" s="44"/>
      <c r="G745" s="45"/>
      <c r="H745" s="46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3"/>
      <c r="E746" s="4"/>
      <c r="F746" s="44"/>
      <c r="G746" s="45"/>
      <c r="H746" s="46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3"/>
      <c r="E747" s="4"/>
      <c r="F747" s="44"/>
      <c r="G747" s="45"/>
      <c r="H747" s="46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3"/>
      <c r="E748" s="4"/>
      <c r="F748" s="44"/>
      <c r="G748" s="45"/>
      <c r="H748" s="46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3"/>
      <c r="E749" s="4"/>
      <c r="F749" s="44"/>
      <c r="G749" s="45"/>
      <c r="H749" s="46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3"/>
      <c r="E750" s="4"/>
      <c r="F750" s="44"/>
      <c r="G750" s="45"/>
      <c r="H750" s="46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3"/>
      <c r="E751" s="4"/>
      <c r="F751" s="44"/>
      <c r="G751" s="45"/>
      <c r="H751" s="46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3"/>
      <c r="E752" s="4"/>
      <c r="F752" s="44"/>
      <c r="G752" s="45"/>
      <c r="H752" s="46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3"/>
      <c r="E753" s="4"/>
      <c r="F753" s="44"/>
      <c r="G753" s="45"/>
      <c r="H753" s="46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3"/>
      <c r="E754" s="4"/>
      <c r="F754" s="44"/>
      <c r="G754" s="45"/>
      <c r="H754" s="46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3"/>
      <c r="E755" s="4"/>
      <c r="F755" s="44"/>
      <c r="G755" s="45"/>
      <c r="H755" s="46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3"/>
      <c r="E756" s="4"/>
      <c r="F756" s="44"/>
      <c r="G756" s="45"/>
      <c r="H756" s="46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3"/>
      <c r="E757" s="4"/>
      <c r="F757" s="44"/>
      <c r="G757" s="45"/>
      <c r="H757" s="46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3"/>
      <c r="E758" s="4"/>
      <c r="F758" s="44"/>
      <c r="G758" s="45"/>
      <c r="H758" s="46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3"/>
      <c r="E759" s="4"/>
      <c r="F759" s="44"/>
      <c r="G759" s="45"/>
      <c r="H759" s="46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3"/>
      <c r="E760" s="4"/>
      <c r="F760" s="44"/>
      <c r="G760" s="45"/>
      <c r="H760" s="46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3"/>
      <c r="E761" s="4"/>
      <c r="F761" s="44"/>
      <c r="G761" s="45"/>
      <c r="H761" s="46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3"/>
      <c r="E762" s="4"/>
      <c r="F762" s="44"/>
      <c r="G762" s="45"/>
      <c r="H762" s="46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3"/>
      <c r="E763" s="4"/>
      <c r="F763" s="44"/>
      <c r="G763" s="45"/>
      <c r="H763" s="46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3"/>
      <c r="E764" s="4"/>
      <c r="F764" s="44"/>
      <c r="G764" s="45"/>
      <c r="H764" s="46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3"/>
      <c r="E765" s="4"/>
      <c r="F765" s="44"/>
      <c r="G765" s="45"/>
      <c r="H765" s="46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3"/>
      <c r="E766" s="4"/>
      <c r="F766" s="44"/>
      <c r="G766" s="45"/>
      <c r="H766" s="46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3"/>
      <c r="E767" s="4"/>
      <c r="F767" s="44"/>
      <c r="G767" s="45"/>
      <c r="H767" s="46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3"/>
      <c r="E768" s="4"/>
      <c r="F768" s="44"/>
      <c r="G768" s="45"/>
      <c r="H768" s="46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3"/>
      <c r="E769" s="4"/>
      <c r="F769" s="44"/>
      <c r="G769" s="45"/>
      <c r="H769" s="46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3"/>
      <c r="E770" s="4"/>
      <c r="F770" s="44"/>
      <c r="G770" s="45"/>
      <c r="H770" s="46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3"/>
      <c r="E771" s="4"/>
      <c r="F771" s="44"/>
      <c r="G771" s="45"/>
      <c r="H771" s="46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3"/>
      <c r="E772" s="4"/>
      <c r="F772" s="44"/>
      <c r="G772" s="45"/>
      <c r="H772" s="46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3"/>
      <c r="E773" s="4"/>
      <c r="F773" s="44"/>
      <c r="G773" s="45"/>
      <c r="H773" s="46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3"/>
      <c r="E774" s="4"/>
      <c r="F774" s="44"/>
      <c r="G774" s="45"/>
      <c r="H774" s="46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3"/>
      <c r="E775" s="4"/>
      <c r="F775" s="44"/>
      <c r="G775" s="45"/>
      <c r="H775" s="46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3"/>
      <c r="E776" s="4"/>
      <c r="F776" s="44"/>
      <c r="G776" s="45"/>
      <c r="H776" s="46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3"/>
      <c r="E777" s="4"/>
      <c r="F777" s="44"/>
      <c r="G777" s="45"/>
      <c r="H777" s="46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3"/>
      <c r="E778" s="4"/>
      <c r="F778" s="44"/>
      <c r="G778" s="45"/>
      <c r="H778" s="46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3"/>
      <c r="E779" s="4"/>
      <c r="F779" s="44"/>
      <c r="G779" s="45"/>
      <c r="H779" s="46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3"/>
      <c r="E780" s="4"/>
      <c r="F780" s="44"/>
      <c r="G780" s="45"/>
      <c r="H780" s="46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3"/>
      <c r="E781" s="4"/>
      <c r="F781" s="44"/>
      <c r="G781" s="45"/>
      <c r="H781" s="46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3"/>
      <c r="E782" s="4"/>
      <c r="F782" s="44"/>
      <c r="G782" s="45"/>
      <c r="H782" s="46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3"/>
      <c r="E783" s="4"/>
      <c r="F783" s="44"/>
      <c r="G783" s="45"/>
      <c r="H783" s="46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3"/>
      <c r="E784" s="4"/>
      <c r="F784" s="44"/>
      <c r="G784" s="45"/>
      <c r="H784" s="46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3"/>
      <c r="E785" s="4"/>
      <c r="F785" s="44"/>
      <c r="G785" s="45"/>
      <c r="H785" s="46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3"/>
      <c r="E786" s="4"/>
      <c r="F786" s="44"/>
      <c r="G786" s="45"/>
      <c r="H786" s="46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3"/>
      <c r="E787" s="4"/>
      <c r="F787" s="44"/>
      <c r="G787" s="45"/>
      <c r="H787" s="46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3"/>
      <c r="E788" s="4"/>
      <c r="F788" s="44"/>
      <c r="G788" s="45"/>
      <c r="H788" s="46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3"/>
      <c r="E789" s="4"/>
      <c r="F789" s="44"/>
      <c r="G789" s="45"/>
      <c r="H789" s="46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3"/>
      <c r="E790" s="4"/>
      <c r="F790" s="44"/>
      <c r="G790" s="45"/>
      <c r="H790" s="46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3"/>
      <c r="E791" s="4"/>
      <c r="F791" s="44"/>
      <c r="G791" s="45"/>
      <c r="H791" s="46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3"/>
      <c r="E792" s="4"/>
      <c r="F792" s="44"/>
      <c r="G792" s="45"/>
      <c r="H792" s="46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3"/>
      <c r="E793" s="4"/>
      <c r="F793" s="44"/>
      <c r="G793" s="45"/>
      <c r="H793" s="46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3"/>
      <c r="E794" s="4"/>
      <c r="F794" s="44"/>
      <c r="G794" s="45"/>
      <c r="H794" s="46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3"/>
      <c r="E795" s="4"/>
      <c r="F795" s="44"/>
      <c r="G795" s="45"/>
      <c r="H795" s="46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3"/>
      <c r="E796" s="4"/>
      <c r="F796" s="44"/>
      <c r="G796" s="45"/>
      <c r="H796" s="46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3"/>
      <c r="E797" s="4"/>
      <c r="F797" s="44"/>
      <c r="G797" s="45"/>
      <c r="H797" s="46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3"/>
      <c r="E798" s="4"/>
      <c r="F798" s="44"/>
      <c r="G798" s="45"/>
      <c r="H798" s="46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3"/>
      <c r="E799" s="4"/>
      <c r="F799" s="44"/>
      <c r="G799" s="45"/>
      <c r="H799" s="46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3"/>
      <c r="E800" s="4"/>
      <c r="F800" s="44"/>
      <c r="G800" s="45"/>
      <c r="H800" s="46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3"/>
      <c r="E801" s="4"/>
      <c r="F801" s="44"/>
      <c r="G801" s="45"/>
      <c r="H801" s="46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3"/>
      <c r="E802" s="4"/>
      <c r="F802" s="44"/>
      <c r="G802" s="45"/>
      <c r="H802" s="46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3"/>
      <c r="E803" s="4"/>
      <c r="F803" s="44"/>
      <c r="G803" s="45"/>
      <c r="H803" s="46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3"/>
      <c r="E804" s="4"/>
      <c r="F804" s="44"/>
      <c r="G804" s="45"/>
      <c r="H804" s="46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3"/>
      <c r="E805" s="4"/>
      <c r="F805" s="44"/>
      <c r="G805" s="45"/>
      <c r="H805" s="46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3"/>
      <c r="E806" s="4"/>
      <c r="F806" s="44"/>
      <c r="G806" s="45"/>
      <c r="H806" s="46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3"/>
      <c r="E807" s="4"/>
      <c r="F807" s="44"/>
      <c r="G807" s="45"/>
      <c r="H807" s="46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3"/>
      <c r="E808" s="4"/>
      <c r="F808" s="44"/>
      <c r="G808" s="45"/>
      <c r="H808" s="46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3"/>
      <c r="E809" s="4"/>
      <c r="F809" s="44"/>
      <c r="G809" s="45"/>
      <c r="H809" s="46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3"/>
      <c r="E810" s="4"/>
      <c r="F810" s="44"/>
      <c r="G810" s="45"/>
      <c r="H810" s="46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3"/>
      <c r="E811" s="4"/>
      <c r="F811" s="44"/>
      <c r="G811" s="45"/>
      <c r="H811" s="46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3"/>
      <c r="E812" s="4"/>
      <c r="F812" s="44"/>
      <c r="G812" s="45"/>
      <c r="H812" s="46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3"/>
      <c r="E813" s="4"/>
      <c r="F813" s="44"/>
      <c r="G813" s="45"/>
      <c r="H813" s="46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3"/>
      <c r="E814" s="4"/>
      <c r="F814" s="44"/>
      <c r="G814" s="45"/>
      <c r="H814" s="46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3"/>
      <c r="E815" s="4"/>
      <c r="F815" s="44"/>
      <c r="G815" s="45"/>
      <c r="H815" s="46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3"/>
      <c r="E816" s="4"/>
      <c r="F816" s="44"/>
      <c r="G816" s="45"/>
      <c r="H816" s="46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3"/>
      <c r="E817" s="4"/>
      <c r="F817" s="44"/>
      <c r="G817" s="45"/>
      <c r="H817" s="46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3"/>
      <c r="E818" s="4"/>
      <c r="F818" s="44"/>
      <c r="G818" s="45"/>
      <c r="H818" s="46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3"/>
      <c r="E819" s="4"/>
      <c r="F819" s="44"/>
      <c r="G819" s="45"/>
      <c r="H819" s="46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3"/>
      <c r="E820" s="4"/>
      <c r="F820" s="44"/>
      <c r="G820" s="45"/>
      <c r="H820" s="46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3"/>
      <c r="E821" s="4"/>
      <c r="F821" s="44"/>
      <c r="G821" s="45"/>
      <c r="H821" s="46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3"/>
      <c r="E822" s="4"/>
      <c r="F822" s="44"/>
      <c r="G822" s="45"/>
      <c r="H822" s="46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3"/>
      <c r="E823" s="4"/>
      <c r="F823" s="44"/>
      <c r="G823" s="45"/>
      <c r="H823" s="46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3"/>
      <c r="E824" s="4"/>
      <c r="F824" s="44"/>
      <c r="G824" s="45"/>
      <c r="H824" s="46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3"/>
      <c r="E825" s="4"/>
      <c r="F825" s="44"/>
      <c r="G825" s="45"/>
      <c r="H825" s="46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3"/>
      <c r="E826" s="4"/>
      <c r="F826" s="44"/>
      <c r="G826" s="45"/>
      <c r="H826" s="46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3"/>
      <c r="E827" s="4"/>
      <c r="F827" s="44"/>
      <c r="G827" s="45"/>
      <c r="H827" s="46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3"/>
      <c r="E828" s="4"/>
      <c r="F828" s="44"/>
      <c r="G828" s="45"/>
      <c r="H828" s="46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3"/>
      <c r="E829" s="4"/>
      <c r="F829" s="44"/>
      <c r="G829" s="45"/>
      <c r="H829" s="46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3"/>
      <c r="E830" s="4"/>
      <c r="F830" s="44"/>
      <c r="G830" s="45"/>
      <c r="H830" s="46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3"/>
      <c r="E831" s="4"/>
      <c r="F831" s="44"/>
      <c r="G831" s="45"/>
      <c r="H831" s="46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3"/>
      <c r="E832" s="4"/>
      <c r="F832" s="44"/>
      <c r="G832" s="45"/>
      <c r="H832" s="46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3"/>
      <c r="E833" s="4"/>
      <c r="F833" s="44"/>
      <c r="G833" s="45"/>
      <c r="H833" s="46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3"/>
      <c r="E834" s="4"/>
      <c r="F834" s="44"/>
      <c r="G834" s="45"/>
      <c r="H834" s="46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3"/>
      <c r="E835" s="4"/>
      <c r="F835" s="44"/>
      <c r="G835" s="45"/>
      <c r="H835" s="46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3"/>
      <c r="E836" s="4"/>
      <c r="F836" s="44"/>
      <c r="G836" s="45"/>
      <c r="H836" s="46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3"/>
      <c r="E837" s="4"/>
      <c r="F837" s="44"/>
      <c r="G837" s="45"/>
      <c r="H837" s="46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3"/>
      <c r="E838" s="4"/>
      <c r="F838" s="44"/>
      <c r="G838" s="45"/>
      <c r="H838" s="46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3"/>
      <c r="E839" s="4"/>
      <c r="F839" s="44"/>
      <c r="G839" s="45"/>
      <c r="H839" s="46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3"/>
      <c r="E840" s="4"/>
      <c r="F840" s="44"/>
      <c r="G840" s="45"/>
      <c r="H840" s="46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3"/>
      <c r="E841" s="4"/>
      <c r="F841" s="44"/>
      <c r="G841" s="45"/>
      <c r="H841" s="46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3"/>
      <c r="E842" s="4"/>
      <c r="F842" s="44"/>
      <c r="G842" s="45"/>
      <c r="H842" s="46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3"/>
      <c r="E843" s="4"/>
      <c r="F843" s="44"/>
      <c r="G843" s="45"/>
      <c r="H843" s="46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3"/>
      <c r="E844" s="4"/>
      <c r="F844" s="44"/>
      <c r="G844" s="45"/>
      <c r="H844" s="46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3"/>
      <c r="E845" s="4"/>
      <c r="F845" s="44"/>
      <c r="G845" s="45"/>
      <c r="H845" s="46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3"/>
      <c r="E846" s="4"/>
      <c r="F846" s="44"/>
      <c r="G846" s="45"/>
      <c r="H846" s="46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3"/>
      <c r="E847" s="4"/>
      <c r="F847" s="44"/>
      <c r="G847" s="45"/>
      <c r="H847" s="46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3"/>
      <c r="E848" s="4"/>
      <c r="F848" s="44"/>
      <c r="G848" s="45"/>
      <c r="H848" s="46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3"/>
      <c r="E849" s="4"/>
      <c r="F849" s="44"/>
      <c r="G849" s="45"/>
      <c r="H849" s="46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3"/>
      <c r="E850" s="4"/>
      <c r="F850" s="44"/>
      <c r="G850" s="45"/>
      <c r="H850" s="46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3"/>
      <c r="E851" s="4"/>
      <c r="F851" s="44"/>
      <c r="G851" s="45"/>
      <c r="H851" s="46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3"/>
      <c r="E852" s="4"/>
      <c r="F852" s="44"/>
      <c r="G852" s="45"/>
      <c r="H852" s="46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3"/>
      <c r="E853" s="4"/>
      <c r="F853" s="44"/>
      <c r="G853" s="45"/>
      <c r="H853" s="46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3"/>
      <c r="E854" s="4"/>
      <c r="F854" s="44"/>
      <c r="G854" s="45"/>
      <c r="H854" s="46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3"/>
      <c r="E855" s="4"/>
      <c r="F855" s="44"/>
      <c r="G855" s="45"/>
      <c r="H855" s="46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3"/>
      <c r="E856" s="4"/>
      <c r="F856" s="44"/>
      <c r="G856" s="45"/>
      <c r="H856" s="46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3"/>
      <c r="E857" s="4"/>
      <c r="F857" s="44"/>
      <c r="G857" s="45"/>
      <c r="H857" s="46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3"/>
      <c r="E858" s="4"/>
      <c r="F858" s="44"/>
      <c r="G858" s="45"/>
      <c r="H858" s="46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3"/>
      <c r="E859" s="4"/>
      <c r="F859" s="44"/>
      <c r="G859" s="45"/>
      <c r="H859" s="46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3"/>
      <c r="E860" s="4"/>
      <c r="F860" s="44"/>
      <c r="G860" s="45"/>
      <c r="H860" s="46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3"/>
      <c r="E861" s="4"/>
      <c r="F861" s="44"/>
      <c r="G861" s="45"/>
      <c r="H861" s="46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3"/>
      <c r="E862" s="4"/>
      <c r="F862" s="44"/>
      <c r="G862" s="45"/>
      <c r="H862" s="46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3"/>
      <c r="E863" s="4"/>
      <c r="F863" s="44"/>
      <c r="G863" s="45"/>
      <c r="H863" s="46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3"/>
      <c r="E864" s="4"/>
      <c r="F864" s="44"/>
      <c r="G864" s="45"/>
      <c r="H864" s="46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3"/>
      <c r="E865" s="4"/>
      <c r="F865" s="44"/>
      <c r="G865" s="45"/>
      <c r="H865" s="46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3"/>
      <c r="E866" s="4"/>
      <c r="F866" s="44"/>
      <c r="G866" s="45"/>
      <c r="H866" s="46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3"/>
      <c r="E867" s="4"/>
      <c r="F867" s="44"/>
      <c r="G867" s="45"/>
      <c r="H867" s="46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3"/>
      <c r="E868" s="4"/>
      <c r="F868" s="44"/>
      <c r="G868" s="45"/>
      <c r="H868" s="46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3"/>
      <c r="E869" s="4"/>
      <c r="F869" s="44"/>
      <c r="G869" s="45"/>
      <c r="H869" s="46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3"/>
      <c r="E870" s="4"/>
      <c r="F870" s="44"/>
      <c r="G870" s="45"/>
      <c r="H870" s="46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3"/>
      <c r="E871" s="4"/>
      <c r="F871" s="44"/>
      <c r="G871" s="45"/>
      <c r="H871" s="46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3"/>
      <c r="E872" s="4"/>
      <c r="F872" s="44"/>
      <c r="G872" s="45"/>
      <c r="H872" s="46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3"/>
      <c r="E873" s="4"/>
      <c r="F873" s="44"/>
      <c r="G873" s="45"/>
      <c r="H873" s="46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3"/>
      <c r="E874" s="4"/>
      <c r="F874" s="44"/>
      <c r="G874" s="45"/>
      <c r="H874" s="46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3"/>
      <c r="E875" s="4"/>
      <c r="F875" s="44"/>
      <c r="G875" s="45"/>
      <c r="H875" s="46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3"/>
      <c r="E876" s="4"/>
      <c r="F876" s="44"/>
      <c r="G876" s="45"/>
      <c r="H876" s="46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3"/>
      <c r="E877" s="4"/>
      <c r="F877" s="44"/>
      <c r="G877" s="45"/>
      <c r="H877" s="46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3"/>
      <c r="E878" s="4"/>
      <c r="F878" s="44"/>
      <c r="G878" s="45"/>
      <c r="H878" s="46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3"/>
      <c r="E879" s="4"/>
      <c r="F879" s="44"/>
      <c r="G879" s="45"/>
      <c r="H879" s="46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3"/>
      <c r="E880" s="4"/>
      <c r="F880" s="44"/>
      <c r="G880" s="45"/>
      <c r="H880" s="46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3"/>
      <c r="E881" s="4"/>
      <c r="F881" s="44"/>
      <c r="G881" s="45"/>
      <c r="H881" s="46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3"/>
      <c r="E882" s="4"/>
      <c r="F882" s="44"/>
      <c r="G882" s="45"/>
      <c r="H882" s="46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3"/>
      <c r="E883" s="4"/>
      <c r="F883" s="44"/>
      <c r="G883" s="45"/>
      <c r="H883" s="46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3"/>
      <c r="E884" s="4"/>
      <c r="F884" s="44"/>
      <c r="G884" s="45"/>
      <c r="H884" s="46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3"/>
      <c r="E885" s="4"/>
      <c r="F885" s="44"/>
      <c r="G885" s="45"/>
      <c r="H885" s="46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3"/>
      <c r="E886" s="4"/>
      <c r="F886" s="44"/>
      <c r="G886" s="45"/>
      <c r="H886" s="46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3"/>
      <c r="E887" s="4"/>
      <c r="F887" s="44"/>
      <c r="G887" s="45"/>
      <c r="H887" s="46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3"/>
      <c r="E888" s="4"/>
      <c r="F888" s="44"/>
      <c r="G888" s="45"/>
      <c r="H888" s="46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3"/>
      <c r="E889" s="4"/>
      <c r="F889" s="44"/>
      <c r="G889" s="45"/>
      <c r="H889" s="46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3"/>
      <c r="E890" s="4"/>
      <c r="F890" s="44"/>
      <c r="G890" s="45"/>
      <c r="H890" s="46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3"/>
      <c r="E891" s="4"/>
      <c r="F891" s="44"/>
      <c r="G891" s="45"/>
      <c r="H891" s="46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3"/>
      <c r="E892" s="4"/>
      <c r="F892" s="44"/>
      <c r="G892" s="45"/>
      <c r="H892" s="46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3"/>
      <c r="E893" s="4"/>
      <c r="F893" s="44"/>
      <c r="G893" s="45"/>
      <c r="H893" s="46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3"/>
      <c r="E894" s="4"/>
      <c r="F894" s="44"/>
      <c r="G894" s="45"/>
      <c r="H894" s="46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3"/>
      <c r="E895" s="4"/>
      <c r="F895" s="44"/>
      <c r="G895" s="45"/>
      <c r="H895" s="46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3"/>
      <c r="E896" s="4"/>
      <c r="F896" s="44"/>
      <c r="G896" s="45"/>
      <c r="H896" s="46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3"/>
      <c r="E897" s="4"/>
      <c r="F897" s="44"/>
      <c r="G897" s="45"/>
      <c r="H897" s="46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3"/>
      <c r="E898" s="4"/>
      <c r="F898" s="44"/>
      <c r="G898" s="45"/>
      <c r="H898" s="46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3"/>
      <c r="E899" s="4"/>
      <c r="F899" s="44"/>
      <c r="G899" s="45"/>
      <c r="H899" s="46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3"/>
      <c r="E900" s="4"/>
      <c r="F900" s="44"/>
      <c r="G900" s="45"/>
      <c r="H900" s="46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3"/>
      <c r="E901" s="4"/>
      <c r="F901" s="44"/>
      <c r="G901" s="45"/>
      <c r="H901" s="46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3"/>
      <c r="E902" s="4"/>
      <c r="F902" s="44"/>
      <c r="G902" s="45"/>
      <c r="H902" s="46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3"/>
      <c r="E903" s="4"/>
      <c r="F903" s="44"/>
      <c r="G903" s="45"/>
      <c r="H903" s="46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3"/>
      <c r="E904" s="4"/>
      <c r="F904" s="44"/>
      <c r="G904" s="45"/>
      <c r="H904" s="46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3"/>
      <c r="E905" s="4"/>
      <c r="F905" s="44"/>
      <c r="G905" s="45"/>
      <c r="H905" s="46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3"/>
      <c r="E906" s="4"/>
      <c r="F906" s="44"/>
      <c r="G906" s="45"/>
      <c r="H906" s="46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3"/>
      <c r="E907" s="4"/>
      <c r="F907" s="44"/>
      <c r="G907" s="45"/>
      <c r="H907" s="46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3"/>
      <c r="E908" s="4"/>
      <c r="F908" s="44"/>
      <c r="G908" s="45"/>
      <c r="H908" s="46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3"/>
      <c r="E909" s="4"/>
      <c r="F909" s="44"/>
      <c r="G909" s="45"/>
      <c r="H909" s="46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3"/>
      <c r="E910" s="4"/>
      <c r="F910" s="44"/>
      <c r="G910" s="45"/>
      <c r="H910" s="46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3"/>
      <c r="E911" s="4"/>
      <c r="F911" s="44"/>
      <c r="G911" s="45"/>
      <c r="H911" s="46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3"/>
      <c r="E912" s="4"/>
      <c r="F912" s="44"/>
      <c r="G912" s="45"/>
      <c r="H912" s="46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3"/>
      <c r="E913" s="4"/>
      <c r="F913" s="44"/>
      <c r="G913" s="45"/>
      <c r="H913" s="46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3"/>
      <c r="E914" s="4"/>
      <c r="F914" s="44"/>
      <c r="G914" s="45"/>
      <c r="H914" s="46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3"/>
      <c r="E915" s="4"/>
      <c r="F915" s="44"/>
      <c r="G915" s="45"/>
      <c r="H915" s="46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3"/>
      <c r="E916" s="4"/>
      <c r="F916" s="44"/>
      <c r="G916" s="45"/>
      <c r="H916" s="46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3"/>
      <c r="E917" s="4"/>
      <c r="F917" s="44"/>
      <c r="G917" s="45"/>
      <c r="H917" s="46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3"/>
      <c r="E918" s="4"/>
      <c r="F918" s="44"/>
      <c r="G918" s="45"/>
      <c r="H918" s="46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3"/>
      <c r="E919" s="4"/>
      <c r="F919" s="44"/>
      <c r="G919" s="45"/>
      <c r="H919" s="46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3"/>
      <c r="E920" s="4"/>
      <c r="F920" s="44"/>
      <c r="G920" s="45"/>
      <c r="H920" s="46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3"/>
      <c r="E921" s="4"/>
      <c r="F921" s="44"/>
      <c r="G921" s="45"/>
      <c r="H921" s="46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3"/>
      <c r="E922" s="4"/>
      <c r="F922" s="44"/>
      <c r="G922" s="45"/>
      <c r="H922" s="46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3"/>
      <c r="E923" s="4"/>
      <c r="F923" s="44"/>
      <c r="G923" s="45"/>
      <c r="H923" s="46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3"/>
      <c r="E924" s="4"/>
      <c r="F924" s="44"/>
      <c r="G924" s="45"/>
      <c r="H924" s="46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3"/>
      <c r="E925" s="4"/>
      <c r="F925" s="44"/>
      <c r="G925" s="45"/>
      <c r="H925" s="46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3"/>
      <c r="E926" s="4"/>
      <c r="F926" s="44"/>
      <c r="G926" s="45"/>
      <c r="H926" s="46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3"/>
      <c r="E927" s="4"/>
      <c r="F927" s="44"/>
      <c r="G927" s="45"/>
      <c r="H927" s="46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3"/>
      <c r="E928" s="4"/>
      <c r="F928" s="44"/>
      <c r="G928" s="45"/>
      <c r="H928" s="46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3"/>
      <c r="E929" s="4"/>
      <c r="F929" s="44"/>
      <c r="G929" s="45"/>
      <c r="H929" s="46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3"/>
      <c r="E930" s="4"/>
      <c r="F930" s="44"/>
      <c r="G930" s="45"/>
      <c r="H930" s="46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3"/>
      <c r="E931" s="4"/>
      <c r="F931" s="44"/>
      <c r="G931" s="45"/>
      <c r="H931" s="46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3"/>
      <c r="E932" s="4"/>
      <c r="F932" s="44"/>
      <c r="G932" s="45"/>
      <c r="H932" s="46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3"/>
      <c r="E933" s="4"/>
      <c r="F933" s="44"/>
      <c r="G933" s="45"/>
      <c r="H933" s="46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3"/>
      <c r="E934" s="4"/>
      <c r="F934" s="44"/>
      <c r="G934" s="45"/>
      <c r="H934" s="46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3"/>
      <c r="E935" s="4"/>
      <c r="F935" s="44"/>
      <c r="G935" s="45"/>
      <c r="H935" s="46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3"/>
      <c r="E936" s="4"/>
      <c r="F936" s="44"/>
      <c r="G936" s="45"/>
      <c r="H936" s="46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3"/>
      <c r="E937" s="4"/>
      <c r="F937" s="44"/>
      <c r="G937" s="45"/>
      <c r="H937" s="46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3"/>
      <c r="E938" s="4"/>
      <c r="F938" s="44"/>
      <c r="G938" s="45"/>
      <c r="H938" s="46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3"/>
      <c r="E939" s="4"/>
      <c r="F939" s="44"/>
      <c r="G939" s="45"/>
      <c r="H939" s="46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3"/>
      <c r="E940" s="4"/>
      <c r="F940" s="44"/>
      <c r="G940" s="45"/>
      <c r="H940" s="46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3"/>
      <c r="E941" s="4"/>
      <c r="F941" s="44"/>
      <c r="G941" s="45"/>
      <c r="H941" s="46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3"/>
      <c r="E942" s="4"/>
      <c r="F942" s="44"/>
      <c r="G942" s="45"/>
      <c r="H942" s="46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3"/>
      <c r="E943" s="4"/>
      <c r="F943" s="44"/>
      <c r="G943" s="45"/>
      <c r="H943" s="46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3"/>
      <c r="E944" s="4"/>
      <c r="F944" s="44"/>
      <c r="G944" s="45"/>
      <c r="H944" s="46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3"/>
      <c r="E945" s="4"/>
      <c r="F945" s="44"/>
      <c r="G945" s="45"/>
      <c r="H945" s="46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3"/>
      <c r="E946" s="4"/>
      <c r="F946" s="44"/>
      <c r="G946" s="45"/>
      <c r="H946" s="46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3"/>
      <c r="E947" s="4"/>
      <c r="F947" s="44"/>
      <c r="G947" s="45"/>
      <c r="H947" s="46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3"/>
      <c r="E948" s="4"/>
      <c r="F948" s="44"/>
      <c r="G948" s="45"/>
      <c r="H948" s="46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3"/>
      <c r="E949" s="4"/>
      <c r="F949" s="44"/>
      <c r="G949" s="45"/>
      <c r="H949" s="46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3"/>
      <c r="E950" s="4"/>
      <c r="F950" s="44"/>
      <c r="G950" s="45"/>
      <c r="H950" s="46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3"/>
      <c r="E951" s="4"/>
      <c r="F951" s="44"/>
      <c r="G951" s="45"/>
      <c r="H951" s="46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3"/>
      <c r="E952" s="4"/>
      <c r="F952" s="44"/>
      <c r="G952" s="45"/>
      <c r="H952" s="46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3"/>
      <c r="E953" s="4"/>
      <c r="F953" s="44"/>
      <c r="G953" s="45"/>
      <c r="H953" s="46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3"/>
      <c r="E954" s="4"/>
      <c r="F954" s="44"/>
      <c r="G954" s="45"/>
      <c r="H954" s="46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3"/>
      <c r="E955" s="4"/>
      <c r="F955" s="44"/>
      <c r="G955" s="45"/>
      <c r="H955" s="46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3"/>
      <c r="E956" s="4"/>
      <c r="F956" s="44"/>
      <c r="G956" s="45"/>
      <c r="H956" s="46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3"/>
      <c r="E957" s="4"/>
      <c r="F957" s="44"/>
      <c r="G957" s="45"/>
      <c r="H957" s="46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3"/>
      <c r="E958" s="4"/>
      <c r="F958" s="44"/>
      <c r="G958" s="45"/>
      <c r="H958" s="46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3"/>
      <c r="E959" s="4"/>
      <c r="F959" s="44"/>
      <c r="G959" s="45"/>
      <c r="H959" s="46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3"/>
      <c r="E960" s="4"/>
      <c r="F960" s="44"/>
      <c r="G960" s="45"/>
      <c r="H960" s="46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3"/>
      <c r="E961" s="4"/>
      <c r="F961" s="44"/>
      <c r="G961" s="45"/>
      <c r="H961" s="46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3"/>
      <c r="E962" s="4"/>
      <c r="F962" s="44"/>
      <c r="G962" s="45"/>
      <c r="H962" s="46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3"/>
      <c r="E963" s="4"/>
      <c r="F963" s="44"/>
      <c r="G963" s="45"/>
      <c r="H963" s="46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3"/>
      <c r="E964" s="4"/>
      <c r="F964" s="44"/>
      <c r="G964" s="45"/>
      <c r="H964" s="46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3"/>
      <c r="E965" s="4"/>
      <c r="F965" s="44"/>
      <c r="G965" s="45"/>
      <c r="H965" s="46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3"/>
      <c r="E966" s="4"/>
      <c r="F966" s="44"/>
      <c r="G966" s="45"/>
      <c r="H966" s="46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3"/>
      <c r="E967" s="4"/>
      <c r="F967" s="44"/>
      <c r="G967" s="45"/>
      <c r="H967" s="46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3"/>
      <c r="E968" s="4"/>
      <c r="F968" s="44"/>
      <c r="G968" s="45"/>
      <c r="H968" s="46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3"/>
      <c r="E969" s="4"/>
      <c r="F969" s="44"/>
      <c r="G969" s="45"/>
      <c r="H969" s="46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3"/>
      <c r="E970" s="4"/>
      <c r="F970" s="44"/>
      <c r="G970" s="45"/>
      <c r="H970" s="46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3"/>
      <c r="E971" s="4"/>
      <c r="F971" s="44"/>
      <c r="G971" s="45"/>
      <c r="H971" s="46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3"/>
      <c r="E972" s="4"/>
      <c r="F972" s="44"/>
      <c r="G972" s="45"/>
      <c r="H972" s="46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3"/>
      <c r="E973" s="4"/>
      <c r="F973" s="44"/>
      <c r="G973" s="45"/>
      <c r="H973" s="46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3"/>
      <c r="E974" s="4"/>
      <c r="F974" s="44"/>
      <c r="G974" s="45"/>
      <c r="H974" s="46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3"/>
      <c r="E975" s="4"/>
      <c r="F975" s="44"/>
      <c r="G975" s="45"/>
      <c r="H975" s="46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3"/>
      <c r="E976" s="4"/>
      <c r="F976" s="44"/>
      <c r="G976" s="45"/>
      <c r="H976" s="46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3"/>
      <c r="E977" s="4"/>
      <c r="F977" s="44"/>
      <c r="G977" s="45"/>
      <c r="H977" s="46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3"/>
      <c r="E978" s="4"/>
      <c r="F978" s="44"/>
      <c r="G978" s="45"/>
      <c r="H978" s="46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3"/>
      <c r="E979" s="4"/>
      <c r="F979" s="44"/>
      <c r="G979" s="45"/>
      <c r="H979" s="46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3"/>
      <c r="E980" s="4"/>
      <c r="F980" s="44"/>
      <c r="G980" s="45"/>
      <c r="H980" s="46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3"/>
      <c r="E981" s="4"/>
      <c r="F981" s="44"/>
      <c r="G981" s="45"/>
      <c r="H981" s="46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3"/>
      <c r="E982" s="4"/>
      <c r="F982" s="44"/>
      <c r="G982" s="45"/>
      <c r="H982" s="46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3"/>
      <c r="E983" s="4"/>
      <c r="F983" s="44"/>
      <c r="G983" s="45"/>
      <c r="H983" s="46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3"/>
      <c r="E984" s="4"/>
      <c r="F984" s="44"/>
      <c r="G984" s="45"/>
      <c r="H984" s="46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3"/>
      <c r="E985" s="4"/>
      <c r="F985" s="44"/>
      <c r="G985" s="45"/>
      <c r="H985" s="46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3"/>
      <c r="E986" s="4"/>
      <c r="F986" s="44"/>
      <c r="G986" s="45"/>
      <c r="H986" s="46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3"/>
      <c r="E987" s="4"/>
      <c r="F987" s="44"/>
      <c r="G987" s="45"/>
      <c r="H987" s="46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3"/>
      <c r="E988" s="4"/>
      <c r="F988" s="44"/>
      <c r="G988" s="45"/>
      <c r="H988" s="46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3"/>
      <c r="E989" s="4"/>
      <c r="F989" s="44"/>
      <c r="G989" s="45"/>
      <c r="H989" s="46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3"/>
      <c r="E990" s="4"/>
      <c r="F990" s="44"/>
      <c r="G990" s="45"/>
      <c r="H990" s="46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3"/>
      <c r="E991" s="4"/>
      <c r="F991" s="44"/>
      <c r="G991" s="45"/>
      <c r="H991" s="46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3"/>
      <c r="E992" s="4"/>
      <c r="F992" s="44"/>
      <c r="G992" s="45"/>
      <c r="H992" s="46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3"/>
      <c r="E993" s="4"/>
      <c r="F993" s="44"/>
      <c r="G993" s="45"/>
      <c r="H993" s="46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3"/>
      <c r="E994" s="4"/>
      <c r="F994" s="44"/>
      <c r="G994" s="45"/>
      <c r="H994" s="46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3"/>
      <c r="E995" s="4"/>
      <c r="F995" s="44"/>
      <c r="G995" s="45"/>
      <c r="H995" s="46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3"/>
      <c r="E996" s="4"/>
      <c r="F996" s="44"/>
      <c r="G996" s="45"/>
      <c r="H996" s="46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3"/>
      <c r="E997" s="4"/>
      <c r="F997" s="44"/>
      <c r="G997" s="45"/>
      <c r="H997" s="46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3"/>
      <c r="E998" s="4"/>
      <c r="F998" s="44"/>
      <c r="G998" s="45"/>
      <c r="H998" s="46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3"/>
      <c r="E999" s="4"/>
      <c r="F999" s="44"/>
      <c r="G999" s="45"/>
      <c r="H999" s="46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3"/>
      <c r="E1000" s="4"/>
      <c r="F1000" s="44"/>
      <c r="G1000" s="45"/>
      <c r="H1000" s="46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2:$H$52"/>
  <mergeCells count="2">
    <mergeCell ref="A1:H1"/>
    <mergeCell ref="A2:B2"/>
  </mergeCells>
  <dataValidations>
    <dataValidation type="list" allowBlank="1" showErrorMessage="1" sqref="F3:F52">
      <formula1>"Concept/Lecture,Assignment/Lab,Test/Quiz,Exam,Guides/Review,Seminar/Workshop,Class Meeting"</formula1>
    </dataValidation>
    <dataValidation type="list" allowBlank="1" showErrorMessage="1" sqref="G3:G52">
      <formula1>"Online,Offline,Homework"</formula1>
    </dataValidation>
  </dataValidations>
  <printOptions/>
  <pageMargins bottom="0.55" footer="0.0" header="0.0" left="0.44" right="0.708661417322835" top="0.47"/>
  <pageSetup paperSize="9" orientation="landscape"/>
  <headerFooter>
    <oddFooter>&amp;L18e-BM/DT/FSOFT v1/1&amp;CInternal use&amp;R&amp;P/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6" width="8.71"/>
  </cols>
  <sheetData>
    <row r="1" ht="12.75" customHeight="1">
      <c r="A1" s="54" t="str">
        <f>IF(#REF!,"AAAAAH7b/wA=",0)</f>
        <v>#REF!</v>
      </c>
      <c r="B1" s="54" t="str">
        <f>AND(#REF!,"AAAAAH7b/wE=")</f>
        <v>#REF!</v>
      </c>
      <c r="C1" s="54" t="str">
        <f>AND(#REF!,"AAAAAH7b/wI=")</f>
        <v>#REF!</v>
      </c>
      <c r="D1" s="54" t="str">
        <f>AND(#REF!,"AAAAAH7b/wM=")</f>
        <v>#REF!</v>
      </c>
      <c r="E1" s="54" t="str">
        <f>AND(#REF!,"AAAAAH7b/wQ=")</f>
        <v>#REF!</v>
      </c>
      <c r="F1" s="54" t="str">
        <f>AND(#REF!,"AAAAAH7b/wU=")</f>
        <v>#REF!</v>
      </c>
      <c r="G1" s="54" t="str">
        <f>AND(#REF!,"AAAAAH7b/wY=")</f>
        <v>#REF!</v>
      </c>
      <c r="H1" s="54" t="str">
        <f>AND(#REF!,"AAAAAH7b/wc=")</f>
        <v>#REF!</v>
      </c>
      <c r="I1" s="54" t="str">
        <f>IF(#REF!,"AAAAAH7b/wg=",0)</f>
        <v>#REF!</v>
      </c>
      <c r="J1" s="54" t="str">
        <f>AND(#REF!,"AAAAAH7b/wk=")</f>
        <v>#REF!</v>
      </c>
      <c r="K1" s="54" t="str">
        <f>AND(#REF!,"AAAAAH7b/wo=")</f>
        <v>#REF!</v>
      </c>
      <c r="L1" s="54" t="str">
        <f>AND(#REF!,"AAAAAH7b/ws=")</f>
        <v>#REF!</v>
      </c>
      <c r="M1" s="54" t="str">
        <f>AND(#REF!,"AAAAAH7b/ww=")</f>
        <v>#REF!</v>
      </c>
      <c r="N1" s="54" t="str">
        <f>AND(#REF!,"AAAAAH7b/w0=")</f>
        <v>#REF!</v>
      </c>
      <c r="O1" s="54" t="str">
        <f>AND(#REF!,"AAAAAH7b/w4=")</f>
        <v>#REF!</v>
      </c>
      <c r="P1" s="54" t="str">
        <f>AND(#REF!,"AAAAAH7b/w8=")</f>
        <v>#REF!</v>
      </c>
      <c r="Q1" s="54" t="str">
        <f>IF(#REF!,"AAAAAH7b/xA=",0)</f>
        <v>#REF!</v>
      </c>
      <c r="R1" s="54" t="str">
        <f>AND(#REF!,"AAAAAH7b/xE=")</f>
        <v>#REF!</v>
      </c>
      <c r="S1" s="54" t="str">
        <f>AND(#REF!,"AAAAAH7b/xI=")</f>
        <v>#REF!</v>
      </c>
      <c r="T1" s="54" t="str">
        <f>AND(#REF!,"AAAAAH7b/xM=")</f>
        <v>#REF!</v>
      </c>
      <c r="U1" s="54" t="str">
        <f>AND(#REF!,"AAAAAH7b/xQ=")</f>
        <v>#REF!</v>
      </c>
      <c r="V1" s="54" t="str">
        <f>AND(#REF!,"AAAAAH7b/xU=")</f>
        <v>#REF!</v>
      </c>
      <c r="W1" s="54" t="str">
        <f>AND(#REF!,"AAAAAH7b/xY=")</f>
        <v>#REF!</v>
      </c>
      <c r="X1" s="54" t="str">
        <f>AND(#REF!,"AAAAAH7b/xc=")</f>
        <v>#REF!</v>
      </c>
      <c r="Y1" s="54" t="str">
        <f>IF(#REF!,"AAAAAH7b/xg=",0)</f>
        <v>#REF!</v>
      </c>
      <c r="Z1" s="54" t="str">
        <f>AND(#REF!,"AAAAAH7b/xk=")</f>
        <v>#REF!</v>
      </c>
      <c r="AA1" s="54" t="str">
        <f>AND(#REF!,"AAAAAH7b/xo=")</f>
        <v>#REF!</v>
      </c>
      <c r="AB1" s="54" t="str">
        <f>AND(#REF!,"AAAAAH7b/xs=")</f>
        <v>#REF!</v>
      </c>
      <c r="AC1" s="54" t="str">
        <f>AND(#REF!,"AAAAAH7b/xw=")</f>
        <v>#REF!</v>
      </c>
      <c r="AD1" s="54" t="str">
        <f>AND(#REF!,"AAAAAH7b/x0=")</f>
        <v>#REF!</v>
      </c>
      <c r="AE1" s="54" t="str">
        <f>AND(#REF!,"AAAAAH7b/x4=")</f>
        <v>#REF!</v>
      </c>
      <c r="AF1" s="54" t="str">
        <f>AND(#REF!,"AAAAAH7b/x8=")</f>
        <v>#REF!</v>
      </c>
      <c r="AG1" s="54" t="str">
        <f>IF(#REF!,"AAAAAH7b/yA=",0)</f>
        <v>#REF!</v>
      </c>
      <c r="AH1" s="54" t="str">
        <f>AND(#REF!,"AAAAAH7b/yE=")</f>
        <v>#REF!</v>
      </c>
      <c r="AI1" s="54" t="str">
        <f>AND(#REF!,"AAAAAH7b/yI=")</f>
        <v>#REF!</v>
      </c>
      <c r="AJ1" s="54" t="str">
        <f>AND(#REF!,"AAAAAH7b/yM=")</f>
        <v>#REF!</v>
      </c>
      <c r="AK1" s="54" t="str">
        <f>AND(#REF!,"AAAAAH7b/yQ=")</f>
        <v>#REF!</v>
      </c>
      <c r="AL1" s="54" t="str">
        <f>AND(#REF!,"AAAAAH7b/yU=")</f>
        <v>#REF!</v>
      </c>
      <c r="AM1" s="54" t="str">
        <f>AND(#REF!,"AAAAAH7b/yY=")</f>
        <v>#REF!</v>
      </c>
      <c r="AN1" s="54" t="str">
        <f>AND(#REF!,"AAAAAH7b/yc=")</f>
        <v>#REF!</v>
      </c>
      <c r="AO1" s="54" t="str">
        <f>IF(#REF!,"AAAAAH7b/yg=",0)</f>
        <v>#REF!</v>
      </c>
      <c r="AP1" s="54" t="str">
        <f>AND(#REF!,"AAAAAH7b/yk=")</f>
        <v>#REF!</v>
      </c>
      <c r="AQ1" s="54" t="str">
        <f>AND(#REF!,"AAAAAH7b/yo=")</f>
        <v>#REF!</v>
      </c>
      <c r="AR1" s="54" t="str">
        <f>AND(#REF!,"AAAAAH7b/ys=")</f>
        <v>#REF!</v>
      </c>
      <c r="AS1" s="54" t="str">
        <f>AND(#REF!,"AAAAAH7b/yw=")</f>
        <v>#REF!</v>
      </c>
      <c r="AT1" s="54" t="str">
        <f>AND(#REF!,"AAAAAH7b/y0=")</f>
        <v>#REF!</v>
      </c>
      <c r="AU1" s="54" t="str">
        <f>AND(#REF!,"AAAAAH7b/y4=")</f>
        <v>#REF!</v>
      </c>
      <c r="AV1" s="54" t="str">
        <f>AND(#REF!,"AAAAAH7b/y8=")</f>
        <v>#REF!</v>
      </c>
      <c r="AW1" s="54" t="str">
        <f>IF(#REF!,"AAAAAH7b/zA=",0)</f>
        <v>#REF!</v>
      </c>
      <c r="AX1" s="54" t="str">
        <f>AND(#REF!,"AAAAAH7b/zE=")</f>
        <v>#REF!</v>
      </c>
      <c r="AY1" s="54" t="str">
        <f>AND(#REF!,"AAAAAH7b/zI=")</f>
        <v>#REF!</v>
      </c>
      <c r="AZ1" s="54" t="str">
        <f>AND(#REF!,"AAAAAH7b/zM=")</f>
        <v>#REF!</v>
      </c>
      <c r="BA1" s="54" t="str">
        <f>AND(#REF!,"AAAAAH7b/zQ=")</f>
        <v>#REF!</v>
      </c>
      <c r="BB1" s="54" t="str">
        <f>AND(#REF!,"AAAAAH7b/zU=")</f>
        <v>#REF!</v>
      </c>
      <c r="BC1" s="54" t="str">
        <f>AND(#REF!,"AAAAAH7b/zY=")</f>
        <v>#REF!</v>
      </c>
      <c r="BD1" s="54" t="str">
        <f>AND(#REF!,"AAAAAH7b/zc=")</f>
        <v>#REF!</v>
      </c>
      <c r="BE1" s="54" t="str">
        <f>IF(#REF!,"AAAAAH7b/zg=",0)</f>
        <v>#REF!</v>
      </c>
      <c r="BF1" s="54" t="str">
        <f>AND(#REF!,"AAAAAH7b/zk=")</f>
        <v>#REF!</v>
      </c>
      <c r="BG1" s="54" t="str">
        <f>AND(#REF!,"AAAAAH7b/zo=")</f>
        <v>#REF!</v>
      </c>
      <c r="BH1" s="54" t="str">
        <f>AND(#REF!,"AAAAAH7b/zs=")</f>
        <v>#REF!</v>
      </c>
      <c r="BI1" s="54" t="str">
        <f>AND(#REF!,"AAAAAH7b/zw=")</f>
        <v>#REF!</v>
      </c>
      <c r="BJ1" s="54" t="str">
        <f>AND(#REF!,"AAAAAH7b/z0=")</f>
        <v>#REF!</v>
      </c>
      <c r="BK1" s="54" t="str">
        <f>AND(#REF!,"AAAAAH7b/z4=")</f>
        <v>#REF!</v>
      </c>
      <c r="BL1" s="54" t="str">
        <f>AND(#REF!,"AAAAAH7b/z8=")</f>
        <v>#REF!</v>
      </c>
      <c r="BM1" s="54" t="str">
        <f>IF(#REF!,"AAAAAH7b/0A=",0)</f>
        <v>#REF!</v>
      </c>
      <c r="BN1" s="54" t="str">
        <f>AND(#REF!,"AAAAAH7b/0E=")</f>
        <v>#REF!</v>
      </c>
      <c r="BO1" s="54" t="str">
        <f>AND(#REF!,"AAAAAH7b/0I=")</f>
        <v>#REF!</v>
      </c>
      <c r="BP1" s="54" t="str">
        <f>AND(#REF!,"AAAAAH7b/0M=")</f>
        <v>#REF!</v>
      </c>
      <c r="BQ1" s="54" t="str">
        <f>AND(#REF!,"AAAAAH7b/0Q=")</f>
        <v>#REF!</v>
      </c>
      <c r="BR1" s="54" t="str">
        <f>AND(#REF!,"AAAAAH7b/0U=")</f>
        <v>#REF!</v>
      </c>
      <c r="BS1" s="54" t="str">
        <f>AND(#REF!,"AAAAAH7b/0Y=")</f>
        <v>#REF!</v>
      </c>
      <c r="BT1" s="54" t="str">
        <f>AND(#REF!,"AAAAAH7b/0c=")</f>
        <v>#REF!</v>
      </c>
      <c r="BU1" s="54" t="str">
        <f>IF(#REF!,"AAAAAH7b/0g=",0)</f>
        <v>#REF!</v>
      </c>
      <c r="BV1" s="54" t="str">
        <f>AND(#REF!,"AAAAAH7b/0k=")</f>
        <v>#REF!</v>
      </c>
      <c r="BW1" s="54" t="str">
        <f>AND(#REF!,"AAAAAH7b/0o=")</f>
        <v>#REF!</v>
      </c>
      <c r="BX1" s="54" t="str">
        <f>AND(#REF!,"AAAAAH7b/0s=")</f>
        <v>#REF!</v>
      </c>
      <c r="BY1" s="54" t="str">
        <f>AND(#REF!,"AAAAAH7b/0w=")</f>
        <v>#REF!</v>
      </c>
      <c r="BZ1" s="54" t="str">
        <f>AND(#REF!,"AAAAAH7b/00=")</f>
        <v>#REF!</v>
      </c>
      <c r="CA1" s="54" t="str">
        <f>AND(#REF!,"AAAAAH7b/04=")</f>
        <v>#REF!</v>
      </c>
      <c r="CB1" s="54" t="str">
        <f>AND(#REF!,"AAAAAH7b/08=")</f>
        <v>#REF!</v>
      </c>
      <c r="CC1" s="54" t="str">
        <f>IF(#REF!,"AAAAAH7b/1A=",0)</f>
        <v>#REF!</v>
      </c>
      <c r="CD1" s="54" t="str">
        <f>AND(#REF!,"AAAAAH7b/1E=")</f>
        <v>#REF!</v>
      </c>
      <c r="CE1" s="54" t="str">
        <f>AND(#REF!,"AAAAAH7b/1I=")</f>
        <v>#REF!</v>
      </c>
      <c r="CF1" s="54" t="str">
        <f>AND(#REF!,"AAAAAH7b/1M=")</f>
        <v>#REF!</v>
      </c>
      <c r="CG1" s="54" t="str">
        <f>AND(#REF!,"AAAAAH7b/1Q=")</f>
        <v>#REF!</v>
      </c>
      <c r="CH1" s="54" t="str">
        <f>AND(#REF!,"AAAAAH7b/1U=")</f>
        <v>#REF!</v>
      </c>
      <c r="CI1" s="54" t="str">
        <f>AND(#REF!,"AAAAAH7b/1Y=")</f>
        <v>#REF!</v>
      </c>
      <c r="CJ1" s="54" t="str">
        <f>AND(#REF!,"AAAAAH7b/1c=")</f>
        <v>#REF!</v>
      </c>
      <c r="CK1" s="54" t="str">
        <f>IF(#REF!,"AAAAAH7b/1g=",0)</f>
        <v>#REF!</v>
      </c>
      <c r="CL1" s="54" t="str">
        <f>AND(#REF!,"AAAAAH7b/1k=")</f>
        <v>#REF!</v>
      </c>
      <c r="CM1" s="54" t="str">
        <f>AND(#REF!,"AAAAAH7b/1o=")</f>
        <v>#REF!</v>
      </c>
      <c r="CN1" s="54" t="str">
        <f>AND(#REF!,"AAAAAH7b/1s=")</f>
        <v>#REF!</v>
      </c>
      <c r="CO1" s="54" t="str">
        <f>AND(#REF!,"AAAAAH7b/1w=")</f>
        <v>#REF!</v>
      </c>
      <c r="CP1" s="54" t="str">
        <f>AND(#REF!,"AAAAAH7b/10=")</f>
        <v>#REF!</v>
      </c>
      <c r="CQ1" s="54" t="str">
        <f>AND(#REF!,"AAAAAH7b/14=")</f>
        <v>#REF!</v>
      </c>
      <c r="CR1" s="54" t="str">
        <f>AND(#REF!,"AAAAAH7b/18=")</f>
        <v>#REF!</v>
      </c>
      <c r="CS1" s="54" t="str">
        <f>IF(#REF!,"AAAAAH7b/2A=",0)</f>
        <v>#REF!</v>
      </c>
      <c r="CT1" s="54" t="str">
        <f>AND(#REF!,"AAAAAH7b/2E=")</f>
        <v>#REF!</v>
      </c>
      <c r="CU1" s="54" t="str">
        <f>AND(#REF!,"AAAAAH7b/2I=")</f>
        <v>#REF!</v>
      </c>
      <c r="CV1" s="54" t="str">
        <f>AND(#REF!,"AAAAAH7b/2M=")</f>
        <v>#REF!</v>
      </c>
      <c r="CW1" s="54" t="str">
        <f>AND(#REF!,"AAAAAH7b/2Q=")</f>
        <v>#REF!</v>
      </c>
      <c r="CX1" s="54" t="str">
        <f>AND(#REF!,"AAAAAH7b/2U=")</f>
        <v>#REF!</v>
      </c>
      <c r="CY1" s="54" t="str">
        <f>AND(#REF!,"AAAAAH7b/2Y=")</f>
        <v>#REF!</v>
      </c>
      <c r="CZ1" s="54" t="str">
        <f>AND(#REF!,"AAAAAH7b/2c=")</f>
        <v>#REF!</v>
      </c>
      <c r="DA1" s="54" t="str">
        <f>IF(#REF!,"AAAAAH7b/2g=",0)</f>
        <v>#REF!</v>
      </c>
      <c r="DB1" s="54" t="str">
        <f>AND(#REF!,"AAAAAH7b/2k=")</f>
        <v>#REF!</v>
      </c>
      <c r="DC1" s="54" t="str">
        <f>AND(#REF!,"AAAAAH7b/2o=")</f>
        <v>#REF!</v>
      </c>
      <c r="DD1" s="54" t="str">
        <f>AND(#REF!,"AAAAAH7b/2s=")</f>
        <v>#REF!</v>
      </c>
      <c r="DE1" s="54" t="str">
        <f>AND(#REF!,"AAAAAH7b/2w=")</f>
        <v>#REF!</v>
      </c>
      <c r="DF1" s="54" t="str">
        <f>AND(#REF!,"AAAAAH7b/20=")</f>
        <v>#REF!</v>
      </c>
      <c r="DG1" s="54" t="str">
        <f>AND(#REF!,"AAAAAH7b/24=")</f>
        <v>#REF!</v>
      </c>
      <c r="DH1" s="54" t="str">
        <f>AND(#REF!,"AAAAAH7b/28=")</f>
        <v>#REF!</v>
      </c>
      <c r="DI1" s="54" t="str">
        <f>IF(#REF!,"AAAAAH7b/3A=",0)</f>
        <v>#REF!</v>
      </c>
      <c r="DJ1" s="54" t="str">
        <f>AND(#REF!,"AAAAAH7b/3E=")</f>
        <v>#REF!</v>
      </c>
      <c r="DK1" s="54" t="str">
        <f>AND(#REF!,"AAAAAH7b/3I=")</f>
        <v>#REF!</v>
      </c>
      <c r="DL1" s="54" t="str">
        <f>AND(#REF!,"AAAAAH7b/3M=")</f>
        <v>#REF!</v>
      </c>
      <c r="DM1" s="54" t="str">
        <f>AND(#REF!,"AAAAAH7b/3Q=")</f>
        <v>#REF!</v>
      </c>
      <c r="DN1" s="54" t="str">
        <f>AND(#REF!,"AAAAAH7b/3U=")</f>
        <v>#REF!</v>
      </c>
      <c r="DO1" s="54" t="str">
        <f>AND(#REF!,"AAAAAH7b/3Y=")</f>
        <v>#REF!</v>
      </c>
      <c r="DP1" s="54" t="str">
        <f>AND(#REF!,"AAAAAH7b/3c=")</f>
        <v>#REF!</v>
      </c>
      <c r="DQ1" s="54" t="str">
        <f>IF(#REF!,"AAAAAH7b/3g=",0)</f>
        <v>#REF!</v>
      </c>
      <c r="DR1" s="54" t="str">
        <f>AND(#REF!,"AAAAAH7b/3k=")</f>
        <v>#REF!</v>
      </c>
      <c r="DS1" s="54" t="str">
        <f>AND(#REF!,"AAAAAH7b/3o=")</f>
        <v>#REF!</v>
      </c>
      <c r="DT1" s="54" t="str">
        <f>AND(#REF!,"AAAAAH7b/3s=")</f>
        <v>#REF!</v>
      </c>
      <c r="DU1" s="54" t="str">
        <f>AND(#REF!,"AAAAAH7b/3w=")</f>
        <v>#REF!</v>
      </c>
      <c r="DV1" s="54" t="str">
        <f>AND(#REF!,"AAAAAH7b/30=")</f>
        <v>#REF!</v>
      </c>
      <c r="DW1" s="54" t="str">
        <f>AND(#REF!,"AAAAAH7b/34=")</f>
        <v>#REF!</v>
      </c>
      <c r="DX1" s="54" t="str">
        <f>AND(#REF!,"AAAAAH7b/38=")</f>
        <v>#REF!</v>
      </c>
      <c r="DY1" s="54" t="str">
        <f>IF(#REF!,"AAAAAH7b/4A=",0)</f>
        <v>#REF!</v>
      </c>
      <c r="DZ1" s="54" t="str">
        <f>AND(#REF!,"AAAAAH7b/4E=")</f>
        <v>#REF!</v>
      </c>
      <c r="EA1" s="54" t="str">
        <f>AND(#REF!,"AAAAAH7b/4I=")</f>
        <v>#REF!</v>
      </c>
      <c r="EB1" s="54" t="str">
        <f>AND(#REF!,"AAAAAH7b/4M=")</f>
        <v>#REF!</v>
      </c>
      <c r="EC1" s="54" t="str">
        <f>AND(#REF!,"AAAAAH7b/4Q=")</f>
        <v>#REF!</v>
      </c>
      <c r="ED1" s="54" t="str">
        <f>AND(#REF!,"AAAAAH7b/4U=")</f>
        <v>#REF!</v>
      </c>
      <c r="EE1" s="54" t="str">
        <f>AND(#REF!,"AAAAAH7b/4Y=")</f>
        <v>#REF!</v>
      </c>
      <c r="EF1" s="54" t="str">
        <f>AND(#REF!,"AAAAAH7b/4c=")</f>
        <v>#REF!</v>
      </c>
      <c r="EG1" s="54" t="str">
        <f>IF(#REF!,"AAAAAH7b/4g=",0)</f>
        <v>#REF!</v>
      </c>
      <c r="EH1" s="54" t="str">
        <f>AND(#REF!,"AAAAAH7b/4k=")</f>
        <v>#REF!</v>
      </c>
      <c r="EI1" s="54" t="str">
        <f>AND(#REF!,"AAAAAH7b/4o=")</f>
        <v>#REF!</v>
      </c>
      <c r="EJ1" s="54" t="str">
        <f>AND(#REF!,"AAAAAH7b/4s=")</f>
        <v>#REF!</v>
      </c>
      <c r="EK1" s="54" t="str">
        <f>AND(#REF!,"AAAAAH7b/4w=")</f>
        <v>#REF!</v>
      </c>
      <c r="EL1" s="54" t="str">
        <f>AND(#REF!,"AAAAAH7b/40=")</f>
        <v>#REF!</v>
      </c>
      <c r="EM1" s="54" t="str">
        <f>AND(#REF!,"AAAAAH7b/44=")</f>
        <v>#REF!</v>
      </c>
      <c r="EN1" s="54" t="str">
        <f>AND(#REF!,"AAAAAH7b/48=")</f>
        <v>#REF!</v>
      </c>
      <c r="EO1" s="54" t="str">
        <f>IF(#REF!,"AAAAAH7b/5A=",0)</f>
        <v>#REF!</v>
      </c>
      <c r="EP1" s="54" t="str">
        <f>AND(#REF!,"AAAAAH7b/5E=")</f>
        <v>#REF!</v>
      </c>
      <c r="EQ1" s="54" t="str">
        <f>AND(#REF!,"AAAAAH7b/5I=")</f>
        <v>#REF!</v>
      </c>
      <c r="ER1" s="54" t="str">
        <f>AND(#REF!,"AAAAAH7b/5M=")</f>
        <v>#REF!</v>
      </c>
      <c r="ES1" s="54" t="str">
        <f>AND(#REF!,"AAAAAH7b/5Q=")</f>
        <v>#REF!</v>
      </c>
      <c r="ET1" s="54" t="str">
        <f>AND(#REF!,"AAAAAH7b/5U=")</f>
        <v>#REF!</v>
      </c>
      <c r="EU1" s="54" t="str">
        <f>AND(#REF!,"AAAAAH7b/5Y=")</f>
        <v>#REF!</v>
      </c>
      <c r="EV1" s="54" t="str">
        <f>AND(#REF!,"AAAAAH7b/5c=")</f>
        <v>#REF!</v>
      </c>
      <c r="EW1" s="54" t="str">
        <f>IF(#REF!,"AAAAAH7b/5g=",0)</f>
        <v>#REF!</v>
      </c>
      <c r="EX1" s="54" t="str">
        <f>AND(#REF!,"AAAAAH7b/5k=")</f>
        <v>#REF!</v>
      </c>
      <c r="EY1" s="54" t="str">
        <f>AND(#REF!,"AAAAAH7b/5o=")</f>
        <v>#REF!</v>
      </c>
      <c r="EZ1" s="54" t="str">
        <f>AND(#REF!,"AAAAAH7b/5s=")</f>
        <v>#REF!</v>
      </c>
      <c r="FA1" s="54" t="str">
        <f>AND(#REF!,"AAAAAH7b/5w=")</f>
        <v>#REF!</v>
      </c>
      <c r="FB1" s="54" t="str">
        <f>AND(#REF!,"AAAAAH7b/50=")</f>
        <v>#REF!</v>
      </c>
      <c r="FC1" s="54" t="str">
        <f>AND(#REF!,"AAAAAH7b/54=")</f>
        <v>#REF!</v>
      </c>
      <c r="FD1" s="54" t="str">
        <f>AND(#REF!,"AAAAAH7b/58=")</f>
        <v>#REF!</v>
      </c>
      <c r="FE1" s="54" t="str">
        <f>IF(#REF!,"AAAAAH7b/6A=",0)</f>
        <v>#REF!</v>
      </c>
      <c r="FF1" s="54" t="str">
        <f>AND(#REF!,"AAAAAH7b/6E=")</f>
        <v>#REF!</v>
      </c>
      <c r="FG1" s="54" t="str">
        <f>AND(#REF!,"AAAAAH7b/6I=")</f>
        <v>#REF!</v>
      </c>
      <c r="FH1" s="54" t="str">
        <f>AND(#REF!,"AAAAAH7b/6M=")</f>
        <v>#REF!</v>
      </c>
      <c r="FI1" s="54" t="str">
        <f>AND(#REF!,"AAAAAH7b/6Q=")</f>
        <v>#REF!</v>
      </c>
      <c r="FJ1" s="54" t="str">
        <f>AND(#REF!,"AAAAAH7b/6U=")</f>
        <v>#REF!</v>
      </c>
      <c r="FK1" s="54" t="str">
        <f>AND(#REF!,"AAAAAH7b/6Y=")</f>
        <v>#REF!</v>
      </c>
      <c r="FL1" s="54" t="str">
        <f>AND(#REF!,"AAAAAH7b/6c=")</f>
        <v>#REF!</v>
      </c>
      <c r="FM1" s="54" t="str">
        <f>IF(#REF!,"AAAAAH7b/6g=",0)</f>
        <v>#REF!</v>
      </c>
      <c r="FN1" s="54" t="str">
        <f>AND(#REF!,"AAAAAH7b/6k=")</f>
        <v>#REF!</v>
      </c>
      <c r="FO1" s="54" t="str">
        <f>AND(#REF!,"AAAAAH7b/6o=")</f>
        <v>#REF!</v>
      </c>
      <c r="FP1" s="54" t="str">
        <f>AND(#REF!,"AAAAAH7b/6s=")</f>
        <v>#REF!</v>
      </c>
      <c r="FQ1" s="54" t="str">
        <f>AND(#REF!,"AAAAAH7b/6w=")</f>
        <v>#REF!</v>
      </c>
      <c r="FR1" s="54" t="str">
        <f>AND(#REF!,"AAAAAH7b/60=")</f>
        <v>#REF!</v>
      </c>
      <c r="FS1" s="54" t="str">
        <f>AND(#REF!,"AAAAAH7b/64=")</f>
        <v>#REF!</v>
      </c>
      <c r="FT1" s="54" t="str">
        <f>AND(#REF!,"AAAAAH7b/68=")</f>
        <v>#REF!</v>
      </c>
      <c r="FU1" s="54" t="str">
        <f>IF(#REF!,"AAAAAH7b/7A=",0)</f>
        <v>#REF!</v>
      </c>
      <c r="FV1" s="54" t="str">
        <f>AND(#REF!,"AAAAAH7b/7E=")</f>
        <v>#REF!</v>
      </c>
      <c r="FW1" s="54" t="str">
        <f>AND(#REF!,"AAAAAH7b/7I=")</f>
        <v>#REF!</v>
      </c>
      <c r="FX1" s="54" t="str">
        <f>AND(#REF!,"AAAAAH7b/7M=")</f>
        <v>#REF!</v>
      </c>
      <c r="FY1" s="54" t="str">
        <f>AND(#REF!,"AAAAAH7b/7Q=")</f>
        <v>#REF!</v>
      </c>
      <c r="FZ1" s="54" t="str">
        <f>AND(#REF!,"AAAAAH7b/7U=")</f>
        <v>#REF!</v>
      </c>
      <c r="GA1" s="54" t="str">
        <f>AND(#REF!,"AAAAAH7b/7Y=")</f>
        <v>#REF!</v>
      </c>
      <c r="GB1" s="54" t="str">
        <f>AND(#REF!,"AAAAAH7b/7c=")</f>
        <v>#REF!</v>
      </c>
      <c r="GC1" s="54" t="str">
        <f>IF(#REF!,"AAAAAH7b/7g=",0)</f>
        <v>#REF!</v>
      </c>
      <c r="GD1" s="54" t="str">
        <f>AND(#REF!,"AAAAAH7b/7k=")</f>
        <v>#REF!</v>
      </c>
      <c r="GE1" s="54" t="str">
        <f>AND(#REF!,"AAAAAH7b/7o=")</f>
        <v>#REF!</v>
      </c>
      <c r="GF1" s="54" t="str">
        <f>AND(#REF!,"AAAAAH7b/7s=")</f>
        <v>#REF!</v>
      </c>
      <c r="GG1" s="54" t="str">
        <f>AND(#REF!,"AAAAAH7b/7w=")</f>
        <v>#REF!</v>
      </c>
      <c r="GH1" s="54" t="str">
        <f>AND(#REF!,"AAAAAH7b/70=")</f>
        <v>#REF!</v>
      </c>
      <c r="GI1" s="54" t="str">
        <f>AND(#REF!,"AAAAAH7b/74=")</f>
        <v>#REF!</v>
      </c>
      <c r="GJ1" s="54" t="str">
        <f>AND(#REF!,"AAAAAH7b/78=")</f>
        <v>#REF!</v>
      </c>
      <c r="GK1" s="54" t="str">
        <f>IF(#REF!,"AAAAAH7b/8A=",0)</f>
        <v>#REF!</v>
      </c>
      <c r="GL1" s="54" t="str">
        <f>AND(#REF!,"AAAAAH7b/8E=")</f>
        <v>#REF!</v>
      </c>
      <c r="GM1" s="54" t="str">
        <f>AND(#REF!,"AAAAAH7b/8I=")</f>
        <v>#REF!</v>
      </c>
      <c r="GN1" s="54" t="str">
        <f>AND(#REF!,"AAAAAH7b/8M=")</f>
        <v>#REF!</v>
      </c>
      <c r="GO1" s="54" t="str">
        <f>AND(#REF!,"AAAAAH7b/8Q=")</f>
        <v>#REF!</v>
      </c>
      <c r="GP1" s="54" t="str">
        <f>AND(#REF!,"AAAAAH7b/8U=")</f>
        <v>#REF!</v>
      </c>
      <c r="GQ1" s="54" t="str">
        <f>AND(#REF!,"AAAAAH7b/8Y=")</f>
        <v>#REF!</v>
      </c>
      <c r="GR1" s="54" t="str">
        <f>AND(#REF!,"AAAAAH7b/8c=")</f>
        <v>#REF!</v>
      </c>
      <c r="GS1" s="54" t="str">
        <f>IF(#REF!,"AAAAAH7b/8g=",0)</f>
        <v>#REF!</v>
      </c>
      <c r="GT1" s="54" t="str">
        <f>AND(#REF!,"AAAAAH7b/8k=")</f>
        <v>#REF!</v>
      </c>
      <c r="GU1" s="54" t="str">
        <f>AND(#REF!,"AAAAAH7b/8o=")</f>
        <v>#REF!</v>
      </c>
      <c r="GV1" s="54" t="str">
        <f>AND(#REF!,"AAAAAH7b/8s=")</f>
        <v>#REF!</v>
      </c>
      <c r="GW1" s="54" t="str">
        <f>AND(#REF!,"AAAAAH7b/8w=")</f>
        <v>#REF!</v>
      </c>
      <c r="GX1" s="54" t="str">
        <f>AND(#REF!,"AAAAAH7b/80=")</f>
        <v>#REF!</v>
      </c>
      <c r="GY1" s="54" t="str">
        <f>AND(#REF!,"AAAAAH7b/84=")</f>
        <v>#REF!</v>
      </c>
      <c r="GZ1" s="54" t="str">
        <f>AND(#REF!,"AAAAAH7b/88=")</f>
        <v>#REF!</v>
      </c>
      <c r="HA1" s="54" t="str">
        <f>IF(#REF!,"AAAAAH7b/9A=",0)</f>
        <v>#REF!</v>
      </c>
      <c r="HB1" s="54" t="str">
        <f>AND(#REF!,"AAAAAH7b/9E=")</f>
        <v>#REF!</v>
      </c>
      <c r="HC1" s="54" t="str">
        <f>AND(#REF!,"AAAAAH7b/9I=")</f>
        <v>#REF!</v>
      </c>
      <c r="HD1" s="54" t="str">
        <f>AND(#REF!,"AAAAAH7b/9M=")</f>
        <v>#REF!</v>
      </c>
      <c r="HE1" s="54" t="str">
        <f>AND(#REF!,"AAAAAH7b/9Q=")</f>
        <v>#REF!</v>
      </c>
      <c r="HF1" s="54" t="str">
        <f>AND(#REF!,"AAAAAH7b/9U=")</f>
        <v>#REF!</v>
      </c>
      <c r="HG1" s="54" t="str">
        <f>AND(#REF!,"AAAAAH7b/9Y=")</f>
        <v>#REF!</v>
      </c>
      <c r="HH1" s="54" t="str">
        <f>AND(#REF!,"AAAAAH7b/9c=")</f>
        <v>#REF!</v>
      </c>
      <c r="HI1" s="54" t="str">
        <f>IF(#REF!,"AAAAAH7b/9g=",0)</f>
        <v>#REF!</v>
      </c>
      <c r="HJ1" s="54" t="str">
        <f>AND(#REF!,"AAAAAH7b/9k=")</f>
        <v>#REF!</v>
      </c>
      <c r="HK1" s="54" t="str">
        <f>AND(#REF!,"AAAAAH7b/9o=")</f>
        <v>#REF!</v>
      </c>
      <c r="HL1" s="54" t="str">
        <f>AND(#REF!,"AAAAAH7b/9s=")</f>
        <v>#REF!</v>
      </c>
      <c r="HM1" s="54" t="str">
        <f>AND(#REF!,"AAAAAH7b/9w=")</f>
        <v>#REF!</v>
      </c>
      <c r="HN1" s="54" t="str">
        <f>AND(#REF!,"AAAAAH7b/90=")</f>
        <v>#REF!</v>
      </c>
      <c r="HO1" s="54" t="str">
        <f>AND(#REF!,"AAAAAH7b/94=")</f>
        <v>#REF!</v>
      </c>
      <c r="HP1" s="54" t="str">
        <f>AND(#REF!,"AAAAAH7b/98=")</f>
        <v>#REF!</v>
      </c>
      <c r="HQ1" s="54" t="str">
        <f>IF(#REF!,"AAAAAH7b/+A=",0)</f>
        <v>#REF!</v>
      </c>
      <c r="HR1" s="54" t="str">
        <f>AND(#REF!,"AAAAAH7b/+E=")</f>
        <v>#REF!</v>
      </c>
      <c r="HS1" s="54" t="str">
        <f>AND(#REF!,"AAAAAH7b/+I=")</f>
        <v>#REF!</v>
      </c>
      <c r="HT1" s="54" t="str">
        <f>AND(#REF!,"AAAAAH7b/+M=")</f>
        <v>#REF!</v>
      </c>
      <c r="HU1" s="54" t="str">
        <f>AND(#REF!,"AAAAAH7b/+Q=")</f>
        <v>#REF!</v>
      </c>
      <c r="HV1" s="54" t="str">
        <f>AND(#REF!,"AAAAAH7b/+U=")</f>
        <v>#REF!</v>
      </c>
      <c r="HW1" s="54" t="str">
        <f>AND(#REF!,"AAAAAH7b/+Y=")</f>
        <v>#REF!</v>
      </c>
      <c r="HX1" s="54" t="str">
        <f>AND(#REF!,"AAAAAH7b/+c=")</f>
        <v>#REF!</v>
      </c>
      <c r="HY1" s="54" t="str">
        <f>IF(#REF!,"AAAAAH7b/+g=",0)</f>
        <v>#REF!</v>
      </c>
      <c r="HZ1" s="54" t="str">
        <f>AND(#REF!,"AAAAAH7b/+k=")</f>
        <v>#REF!</v>
      </c>
      <c r="IA1" s="54" t="str">
        <f>AND(#REF!,"AAAAAH7b/+o=")</f>
        <v>#REF!</v>
      </c>
      <c r="IB1" s="54" t="str">
        <f>AND(#REF!,"AAAAAH7b/+s=")</f>
        <v>#REF!</v>
      </c>
      <c r="IC1" s="54" t="str">
        <f>AND(#REF!,"AAAAAH7b/+w=")</f>
        <v>#REF!</v>
      </c>
      <c r="ID1" s="54" t="str">
        <f>AND(#REF!,"AAAAAH7b/+0=")</f>
        <v>#REF!</v>
      </c>
      <c r="IE1" s="54" t="str">
        <f>AND(#REF!,"AAAAAH7b/+4=")</f>
        <v>#REF!</v>
      </c>
      <c r="IF1" s="54" t="str">
        <f>AND(#REF!,"AAAAAH7b/+8=")</f>
        <v>#REF!</v>
      </c>
      <c r="IG1" s="54" t="str">
        <f>IF(#REF!,"AAAAAH7b//A=",0)</f>
        <v>#REF!</v>
      </c>
      <c r="IH1" s="54" t="str">
        <f>AND(#REF!,"AAAAAH7b//E=")</f>
        <v>#REF!</v>
      </c>
      <c r="II1" s="54" t="str">
        <f>AND(#REF!,"AAAAAH7b//I=")</f>
        <v>#REF!</v>
      </c>
      <c r="IJ1" s="54" t="str">
        <f>AND(#REF!,"AAAAAH7b//M=")</f>
        <v>#REF!</v>
      </c>
      <c r="IK1" s="54" t="str">
        <f>AND(#REF!,"AAAAAH7b//Q=")</f>
        <v>#REF!</v>
      </c>
      <c r="IL1" s="54" t="str">
        <f>AND(#REF!,"AAAAAH7b//U=")</f>
        <v>#REF!</v>
      </c>
      <c r="IM1" s="54" t="str">
        <f>AND(#REF!,"AAAAAH7b//Y=")</f>
        <v>#REF!</v>
      </c>
      <c r="IN1" s="54" t="str">
        <f>AND(#REF!,"AAAAAH7b//c=")</f>
        <v>#REF!</v>
      </c>
      <c r="IO1" s="54" t="str">
        <f>IF(#REF!,"AAAAAH7b//g=",0)</f>
        <v>#REF!</v>
      </c>
      <c r="IP1" s="54" t="str">
        <f>AND(#REF!,"AAAAAH7b//k=")</f>
        <v>#REF!</v>
      </c>
      <c r="IQ1" s="54" t="str">
        <f>AND(#REF!,"AAAAAH7b//o=")</f>
        <v>#REF!</v>
      </c>
      <c r="IR1" s="54" t="str">
        <f>AND(#REF!,"AAAAAH7b//s=")</f>
        <v>#REF!</v>
      </c>
      <c r="IS1" s="54" t="str">
        <f>AND(#REF!,"AAAAAH7b//w=")</f>
        <v>#REF!</v>
      </c>
      <c r="IT1" s="54" t="str">
        <f>AND(#REF!,"AAAAAH7b//0=")</f>
        <v>#REF!</v>
      </c>
      <c r="IU1" s="54" t="str">
        <f>AND(#REF!,"AAAAAH7b//4=")</f>
        <v>#REF!</v>
      </c>
      <c r="IV1" s="54" t="str">
        <f>AND(#REF!,"AAAAAH7b//8=")</f>
        <v>#REF!</v>
      </c>
    </row>
    <row r="2" ht="12.75" customHeight="1">
      <c r="A2" s="54" t="str">
        <f>IF(#REF!,"AAAAAH/vfwA=",0)</f>
        <v>#REF!</v>
      </c>
      <c r="B2" s="54" t="str">
        <f>AND(#REF!,"AAAAAH/vfwE=")</f>
        <v>#REF!</v>
      </c>
      <c r="C2" s="54" t="str">
        <f>AND(#REF!,"AAAAAH/vfwI=")</f>
        <v>#REF!</v>
      </c>
      <c r="D2" s="54" t="str">
        <f>AND(#REF!,"AAAAAH/vfwM=")</f>
        <v>#REF!</v>
      </c>
      <c r="E2" s="54" t="str">
        <f>AND(#REF!,"AAAAAH/vfwQ=")</f>
        <v>#REF!</v>
      </c>
      <c r="F2" s="54" t="str">
        <f>AND(#REF!,"AAAAAH/vfwU=")</f>
        <v>#REF!</v>
      </c>
      <c r="G2" s="54" t="str">
        <f>AND(#REF!,"AAAAAH/vfwY=")</f>
        <v>#REF!</v>
      </c>
      <c r="H2" s="54" t="str">
        <f>AND(#REF!,"AAAAAH/vfwc=")</f>
        <v>#REF!</v>
      </c>
      <c r="I2" s="54" t="str">
        <f>IF(#REF!,"AAAAAH/vfwg=",0)</f>
        <v>#REF!</v>
      </c>
      <c r="J2" s="54" t="str">
        <f>AND(#REF!,"AAAAAH/vfwk=")</f>
        <v>#REF!</v>
      </c>
      <c r="K2" s="54" t="str">
        <f>AND(#REF!,"AAAAAH/vfwo=")</f>
        <v>#REF!</v>
      </c>
      <c r="L2" s="54" t="str">
        <f>AND(#REF!,"AAAAAH/vfws=")</f>
        <v>#REF!</v>
      </c>
      <c r="M2" s="54" t="str">
        <f>AND(#REF!,"AAAAAH/vfww=")</f>
        <v>#REF!</v>
      </c>
      <c r="N2" s="54" t="str">
        <f>AND(#REF!,"AAAAAH/vfw0=")</f>
        <v>#REF!</v>
      </c>
      <c r="O2" s="54" t="str">
        <f>AND(#REF!,"AAAAAH/vfw4=")</f>
        <v>#REF!</v>
      </c>
      <c r="P2" s="54" t="str">
        <f>AND(#REF!,"AAAAAH/vfw8=")</f>
        <v>#REF!</v>
      </c>
      <c r="Q2" s="54" t="str">
        <f>IF(#REF!,"AAAAAH/vfxA=",0)</f>
        <v>#REF!</v>
      </c>
      <c r="R2" s="54" t="str">
        <f>IF(#REF!,"AAAAAH/vfxE=",0)</f>
        <v>#REF!</v>
      </c>
      <c r="S2" s="54" t="str">
        <f>IF(#REF!,"AAAAAH/vfxI=",0)</f>
        <v>#REF!</v>
      </c>
      <c r="T2" s="54" t="str">
        <f>IF(#REF!,"AAAAAH/vfxM=",0)</f>
        <v>#REF!</v>
      </c>
      <c r="U2" s="54" t="str">
        <f>IF(#REF!,"AAAAAH/vfxQ=",0)</f>
        <v>#REF!</v>
      </c>
      <c r="V2" s="54" t="str">
        <f>IF(#REF!,"AAAAAH/vfxU=",0)</f>
        <v>#REF!</v>
      </c>
      <c r="W2" s="54" t="str">
        <f>IF(#REF!,"AAAAAH/vfxY=",0)</f>
        <v>#REF!</v>
      </c>
      <c r="X2" s="54" t="str">
        <f>IF(#REF!,"AAAAAH/vfxc=",0)</f>
        <v>#REF!</v>
      </c>
      <c r="Y2" s="54" t="str">
        <f>IF(#REF!,"AAAAAH/vfxg=",0)</f>
        <v>#REF!</v>
      </c>
      <c r="Z2" s="54" t="str">
        <f>AND(#REF!,"AAAAAH/vfxk=")</f>
        <v>#REF!</v>
      </c>
      <c r="AA2" s="54" t="str">
        <f>AND(#REF!,"AAAAAH/vfxo=")</f>
        <v>#REF!</v>
      </c>
      <c r="AB2" s="54" t="str">
        <f>AND(#REF!,"AAAAAH/vfxs=")</f>
        <v>#REF!</v>
      </c>
      <c r="AC2" s="54" t="str">
        <f>AND(#REF!,"AAAAAH/vfxw=")</f>
        <v>#REF!</v>
      </c>
      <c r="AD2" s="54" t="str">
        <f>AND(#REF!,"AAAAAH/vfx0=")</f>
        <v>#REF!</v>
      </c>
      <c r="AE2" s="54" t="str">
        <f>AND(#REF!,"AAAAAH/vfx4=")</f>
        <v>#REF!</v>
      </c>
      <c r="AF2" s="54" t="str">
        <f>IF(#REF!,"AAAAAH/vfx8=",0)</f>
        <v>#REF!</v>
      </c>
      <c r="AG2" s="54" t="str">
        <f>AND(#REF!,"AAAAAH/vfyA=")</f>
        <v>#REF!</v>
      </c>
      <c r="AH2" s="54" t="str">
        <f>AND(#REF!,"AAAAAH/vfyE=")</f>
        <v>#REF!</v>
      </c>
      <c r="AI2" s="54" t="str">
        <f>AND(#REF!,"AAAAAH/vfyI=")</f>
        <v>#REF!</v>
      </c>
      <c r="AJ2" s="54" t="str">
        <f>AND(#REF!,"AAAAAH/vfyM=")</f>
        <v>#REF!</v>
      </c>
      <c r="AK2" s="54" t="str">
        <f>AND(#REF!,"AAAAAH/vfyQ=")</f>
        <v>#REF!</v>
      </c>
      <c r="AL2" s="54" t="str">
        <f>AND(#REF!,"AAAAAH/vfyU=")</f>
        <v>#REF!</v>
      </c>
      <c r="AM2" s="54" t="str">
        <f>IF(#REF!,"AAAAAH/vfyY=",0)</f>
        <v>#REF!</v>
      </c>
      <c r="AN2" s="54" t="str">
        <f>AND(#REF!,"AAAAAH/vfyc=")</f>
        <v>#REF!</v>
      </c>
      <c r="AO2" s="54" t="str">
        <f>AND(#REF!,"AAAAAH/vfyg=")</f>
        <v>#REF!</v>
      </c>
      <c r="AP2" s="54" t="str">
        <f>AND(#REF!,"AAAAAH/vfyk=")</f>
        <v>#REF!</v>
      </c>
      <c r="AQ2" s="54" t="str">
        <f>AND(#REF!,"AAAAAH/vfyo=")</f>
        <v>#REF!</v>
      </c>
      <c r="AR2" s="54" t="str">
        <f>AND(#REF!,"AAAAAH/vfys=")</f>
        <v>#REF!</v>
      </c>
      <c r="AS2" s="54" t="str">
        <f>AND(#REF!,"AAAAAH/vfyw=")</f>
        <v>#REF!</v>
      </c>
      <c r="AT2" s="54" t="str">
        <f>IF(#REF!,"AAAAAH/vfy0=",0)</f>
        <v>#REF!</v>
      </c>
      <c r="AU2" s="54" t="str">
        <f>AND(#REF!,"AAAAAH/vfy4=")</f>
        <v>#REF!</v>
      </c>
      <c r="AV2" s="54" t="str">
        <f>AND(#REF!,"AAAAAH/vfy8=")</f>
        <v>#REF!</v>
      </c>
      <c r="AW2" s="54" t="str">
        <f>AND(#REF!,"AAAAAH/vfzA=")</f>
        <v>#REF!</v>
      </c>
      <c r="AX2" s="54" t="str">
        <f>AND(#REF!,"AAAAAH/vfzE=")</f>
        <v>#REF!</v>
      </c>
      <c r="AY2" s="54" t="str">
        <f>AND(#REF!,"AAAAAH/vfzI=")</f>
        <v>#REF!</v>
      </c>
      <c r="AZ2" s="54" t="str">
        <f>AND(#REF!,"AAAAAH/vfzM=")</f>
        <v>#REF!</v>
      </c>
      <c r="BA2" s="54" t="str">
        <f>IF(#REF!,"AAAAAH/vfzQ=",0)</f>
        <v>#REF!</v>
      </c>
      <c r="BB2" s="54" t="str">
        <f>AND(#REF!,"AAAAAH/vfzU=")</f>
        <v>#REF!</v>
      </c>
      <c r="BC2" s="54" t="str">
        <f>AND(#REF!,"AAAAAH/vfzY=")</f>
        <v>#REF!</v>
      </c>
      <c r="BD2" s="54" t="str">
        <f>AND(#REF!,"AAAAAH/vfzc=")</f>
        <v>#REF!</v>
      </c>
      <c r="BE2" s="54" t="str">
        <f>AND(#REF!,"AAAAAH/vfzg=")</f>
        <v>#REF!</v>
      </c>
      <c r="BF2" s="54" t="str">
        <f>AND(#REF!,"AAAAAH/vfzk=")</f>
        <v>#REF!</v>
      </c>
      <c r="BG2" s="54" t="str">
        <f>AND(#REF!,"AAAAAH/vfzo=")</f>
        <v>#REF!</v>
      </c>
      <c r="BH2" s="54" t="str">
        <f>IF(#REF!,"AAAAAH/vfzs=",0)</f>
        <v>#REF!</v>
      </c>
      <c r="BI2" s="54" t="str">
        <f>AND(#REF!,"AAAAAH/vfzw=")</f>
        <v>#REF!</v>
      </c>
      <c r="BJ2" s="54" t="str">
        <f>AND(#REF!,"AAAAAH/vfz0=")</f>
        <v>#REF!</v>
      </c>
      <c r="BK2" s="54" t="str">
        <f>AND(#REF!,"AAAAAH/vfz4=")</f>
        <v>#REF!</v>
      </c>
      <c r="BL2" s="54" t="str">
        <f>AND(#REF!,"AAAAAH/vfz8=")</f>
        <v>#REF!</v>
      </c>
      <c r="BM2" s="54" t="str">
        <f>AND(#REF!,"AAAAAH/vf0A=")</f>
        <v>#REF!</v>
      </c>
      <c r="BN2" s="54" t="str">
        <f>AND(#REF!,"AAAAAH/vf0E=")</f>
        <v>#REF!</v>
      </c>
      <c r="BO2" s="54" t="str">
        <f>IF(#REF!,"AAAAAH/vf0I=",0)</f>
        <v>#REF!</v>
      </c>
      <c r="BP2" s="54" t="str">
        <f>AND(#REF!,"AAAAAH/vf0M=")</f>
        <v>#REF!</v>
      </c>
      <c r="BQ2" s="54" t="str">
        <f>AND(#REF!,"AAAAAH/vf0Q=")</f>
        <v>#REF!</v>
      </c>
      <c r="BR2" s="54" t="str">
        <f>AND(#REF!,"AAAAAH/vf0U=")</f>
        <v>#REF!</v>
      </c>
      <c r="BS2" s="54" t="str">
        <f>AND(#REF!,"AAAAAH/vf0Y=")</f>
        <v>#REF!</v>
      </c>
      <c r="BT2" s="54" t="str">
        <f>AND(#REF!,"AAAAAH/vf0c=")</f>
        <v>#REF!</v>
      </c>
      <c r="BU2" s="54" t="str">
        <f>AND(#REF!,"AAAAAH/vf0g=")</f>
        <v>#REF!</v>
      </c>
      <c r="BV2" s="54" t="str">
        <f>IF(#REF!,"AAAAAH/vf0k=",0)</f>
        <v>#REF!</v>
      </c>
      <c r="BW2" s="54" t="str">
        <f>AND(#REF!,"AAAAAH/vf0o=")</f>
        <v>#REF!</v>
      </c>
      <c r="BX2" s="54" t="str">
        <f>AND(#REF!,"AAAAAH/vf0s=")</f>
        <v>#REF!</v>
      </c>
      <c r="BY2" s="54" t="str">
        <f>AND(#REF!,"AAAAAH/vf0w=")</f>
        <v>#REF!</v>
      </c>
      <c r="BZ2" s="54" t="str">
        <f>AND(#REF!,"AAAAAH/vf00=")</f>
        <v>#REF!</v>
      </c>
      <c r="CA2" s="54" t="str">
        <f>AND(#REF!,"AAAAAH/vf04=")</f>
        <v>#REF!</v>
      </c>
      <c r="CB2" s="54" t="str">
        <f>AND(#REF!,"AAAAAH/vf08=")</f>
        <v>#REF!</v>
      </c>
      <c r="CC2" s="54" t="str">
        <f>IF(#REF!,"AAAAAH/vf1A=",0)</f>
        <v>#REF!</v>
      </c>
      <c r="CD2" s="54" t="str">
        <f>AND(#REF!,"AAAAAH/vf1E=")</f>
        <v>#REF!</v>
      </c>
      <c r="CE2" s="54" t="str">
        <f>AND(#REF!,"AAAAAH/vf1I=")</f>
        <v>#REF!</v>
      </c>
      <c r="CF2" s="54" t="str">
        <f>AND(#REF!,"AAAAAH/vf1M=")</f>
        <v>#REF!</v>
      </c>
      <c r="CG2" s="54" t="str">
        <f>AND(#REF!,"AAAAAH/vf1Q=")</f>
        <v>#REF!</v>
      </c>
      <c r="CH2" s="54" t="str">
        <f>AND(#REF!,"AAAAAH/vf1U=")</f>
        <v>#REF!</v>
      </c>
      <c r="CI2" s="54" t="str">
        <f>AND(#REF!,"AAAAAH/vf1Y=")</f>
        <v>#REF!</v>
      </c>
      <c r="CJ2" s="54" t="str">
        <f>IF(#REF!,"AAAAAH/vf1c=",0)</f>
        <v>#REF!</v>
      </c>
      <c r="CK2" s="54" t="str">
        <f>AND(#REF!,"AAAAAH/vf1g=")</f>
        <v>#REF!</v>
      </c>
      <c r="CL2" s="54" t="str">
        <f>AND(#REF!,"AAAAAH/vf1k=")</f>
        <v>#REF!</v>
      </c>
      <c r="CM2" s="54" t="str">
        <f>AND(#REF!,"AAAAAH/vf1o=")</f>
        <v>#REF!</v>
      </c>
      <c r="CN2" s="54" t="str">
        <f>AND(#REF!,"AAAAAH/vf1s=")</f>
        <v>#REF!</v>
      </c>
      <c r="CO2" s="54" t="str">
        <f>AND(#REF!,"AAAAAH/vf1w=")</f>
        <v>#REF!</v>
      </c>
      <c r="CP2" s="54" t="str">
        <f>AND(#REF!,"AAAAAH/vf10=")</f>
        <v>#REF!</v>
      </c>
      <c r="CQ2" s="54" t="str">
        <f>IF(#REF!,"AAAAAH/vf14=",0)</f>
        <v>#REF!</v>
      </c>
      <c r="CR2" s="54" t="str">
        <f>AND(#REF!,"AAAAAH/vf18=")</f>
        <v>#REF!</v>
      </c>
      <c r="CS2" s="54" t="str">
        <f>AND(#REF!,"AAAAAH/vf2A=")</f>
        <v>#REF!</v>
      </c>
      <c r="CT2" s="54" t="str">
        <f>AND(#REF!,"AAAAAH/vf2E=")</f>
        <v>#REF!</v>
      </c>
      <c r="CU2" s="54" t="str">
        <f>AND(#REF!,"AAAAAH/vf2I=")</f>
        <v>#REF!</v>
      </c>
      <c r="CV2" s="54" t="str">
        <f>AND(#REF!,"AAAAAH/vf2M=")</f>
        <v>#REF!</v>
      </c>
      <c r="CW2" s="54" t="str">
        <f>AND(#REF!,"AAAAAH/vf2Q=")</f>
        <v>#REF!</v>
      </c>
      <c r="CX2" s="54" t="str">
        <f>IF(#REF!,"AAAAAH/vf2U=",0)</f>
        <v>#REF!</v>
      </c>
      <c r="CY2" s="54" t="str">
        <f>AND(#REF!,"AAAAAH/vf2Y=")</f>
        <v>#REF!</v>
      </c>
      <c r="CZ2" s="54" t="str">
        <f>AND(#REF!,"AAAAAH/vf2c=")</f>
        <v>#REF!</v>
      </c>
      <c r="DA2" s="54" t="str">
        <f>AND(#REF!,"AAAAAH/vf2g=")</f>
        <v>#REF!</v>
      </c>
      <c r="DB2" s="54" t="str">
        <f>AND(#REF!,"AAAAAH/vf2k=")</f>
        <v>#REF!</v>
      </c>
      <c r="DC2" s="54" t="str">
        <f>AND(#REF!,"AAAAAH/vf2o=")</f>
        <v>#REF!</v>
      </c>
      <c r="DD2" s="54" t="str">
        <f>AND(#REF!,"AAAAAH/vf2s=")</f>
        <v>#REF!</v>
      </c>
      <c r="DE2" s="54" t="str">
        <f>IF(#REF!,"AAAAAH/vf2w=",0)</f>
        <v>#REF!</v>
      </c>
      <c r="DF2" s="54" t="str">
        <f>AND(#REF!,"AAAAAH/vf20=")</f>
        <v>#REF!</v>
      </c>
      <c r="DG2" s="54" t="str">
        <f>AND(#REF!,"AAAAAH/vf24=")</f>
        <v>#REF!</v>
      </c>
      <c r="DH2" s="54" t="str">
        <f>AND(#REF!,"AAAAAH/vf28=")</f>
        <v>#REF!</v>
      </c>
      <c r="DI2" s="54" t="str">
        <f>AND(#REF!,"AAAAAH/vf3A=")</f>
        <v>#REF!</v>
      </c>
      <c r="DJ2" s="54" t="str">
        <f>AND(#REF!,"AAAAAH/vf3E=")</f>
        <v>#REF!</v>
      </c>
      <c r="DK2" s="54" t="str">
        <f>AND(#REF!,"AAAAAH/vf3I=")</f>
        <v>#REF!</v>
      </c>
      <c r="DL2" s="54" t="str">
        <f>IF(#REF!,"AAAAAH/vf3M=",0)</f>
        <v>#REF!</v>
      </c>
      <c r="DM2" s="54" t="str">
        <f>AND(#REF!,"AAAAAH/vf3Q=")</f>
        <v>#REF!</v>
      </c>
      <c r="DN2" s="54" t="str">
        <f>AND(#REF!,"AAAAAH/vf3U=")</f>
        <v>#REF!</v>
      </c>
      <c r="DO2" s="54" t="str">
        <f>AND(#REF!,"AAAAAH/vf3Y=")</f>
        <v>#REF!</v>
      </c>
      <c r="DP2" s="54" t="str">
        <f>AND(#REF!,"AAAAAH/vf3c=")</f>
        <v>#REF!</v>
      </c>
      <c r="DQ2" s="54" t="str">
        <f>AND(#REF!,"AAAAAH/vf3g=")</f>
        <v>#REF!</v>
      </c>
      <c r="DR2" s="54" t="str">
        <f>AND(#REF!,"AAAAAH/vf3k=")</f>
        <v>#REF!</v>
      </c>
      <c r="DS2" s="54" t="str">
        <f>IF(#REF!,"AAAAAH/vf3o=",0)</f>
        <v>#REF!</v>
      </c>
      <c r="DT2" s="54" t="str">
        <f>AND(#REF!,"AAAAAH/vf3s=")</f>
        <v>#REF!</v>
      </c>
      <c r="DU2" s="54" t="str">
        <f>AND(#REF!,"AAAAAH/vf3w=")</f>
        <v>#REF!</v>
      </c>
      <c r="DV2" s="54" t="str">
        <f>AND(#REF!,"AAAAAH/vf30=")</f>
        <v>#REF!</v>
      </c>
      <c r="DW2" s="54" t="str">
        <f>AND(#REF!,"AAAAAH/vf34=")</f>
        <v>#REF!</v>
      </c>
      <c r="DX2" s="54" t="str">
        <f>AND(#REF!,"AAAAAH/vf38=")</f>
        <v>#REF!</v>
      </c>
      <c r="DY2" s="54" t="str">
        <f>AND(#REF!,"AAAAAH/vf4A=")</f>
        <v>#REF!</v>
      </c>
      <c r="DZ2" s="54" t="str">
        <f>IF(#REF!,"AAAAAH/vf4E=",0)</f>
        <v>#REF!</v>
      </c>
      <c r="EA2" s="54" t="str">
        <f>AND(#REF!,"AAAAAH/vf4I=")</f>
        <v>#REF!</v>
      </c>
      <c r="EB2" s="54" t="str">
        <f>AND(#REF!,"AAAAAH/vf4M=")</f>
        <v>#REF!</v>
      </c>
      <c r="EC2" s="54" t="str">
        <f>AND(#REF!,"AAAAAH/vf4Q=")</f>
        <v>#REF!</v>
      </c>
      <c r="ED2" s="54" t="str">
        <f>AND(#REF!,"AAAAAH/vf4U=")</f>
        <v>#REF!</v>
      </c>
      <c r="EE2" s="54" t="str">
        <f>AND(#REF!,"AAAAAH/vf4Y=")</f>
        <v>#REF!</v>
      </c>
      <c r="EF2" s="54" t="str">
        <f>AND(#REF!,"AAAAAH/vf4c=")</f>
        <v>#REF!</v>
      </c>
      <c r="EG2" s="54" t="str">
        <f>IF(#REF!,"AAAAAH/vf4g=",0)</f>
        <v>#REF!</v>
      </c>
      <c r="EH2" s="54" t="str">
        <f>AND(#REF!,"AAAAAH/vf4k=")</f>
        <v>#REF!</v>
      </c>
      <c r="EI2" s="54" t="str">
        <f>AND(#REF!,"AAAAAH/vf4o=")</f>
        <v>#REF!</v>
      </c>
      <c r="EJ2" s="54" t="str">
        <f>AND(#REF!,"AAAAAH/vf4s=")</f>
        <v>#REF!</v>
      </c>
      <c r="EK2" s="54" t="str">
        <f>AND(#REF!,"AAAAAH/vf4w=")</f>
        <v>#REF!</v>
      </c>
      <c r="EL2" s="54" t="str">
        <f>AND(#REF!,"AAAAAH/vf40=")</f>
        <v>#REF!</v>
      </c>
      <c r="EM2" s="54" t="str">
        <f>AND(#REF!,"AAAAAH/vf44=")</f>
        <v>#REF!</v>
      </c>
      <c r="EN2" s="54" t="str">
        <f>IF(#REF!,"AAAAAH/vf48=",0)</f>
        <v>#REF!</v>
      </c>
      <c r="EO2" s="54" t="str">
        <f>AND(#REF!,"AAAAAH/vf5A=")</f>
        <v>#REF!</v>
      </c>
      <c r="EP2" s="54" t="str">
        <f>AND(#REF!,"AAAAAH/vf5E=")</f>
        <v>#REF!</v>
      </c>
      <c r="EQ2" s="54" t="str">
        <f>AND(#REF!,"AAAAAH/vf5I=")</f>
        <v>#REF!</v>
      </c>
      <c r="ER2" s="54" t="str">
        <f>AND(#REF!,"AAAAAH/vf5M=")</f>
        <v>#REF!</v>
      </c>
      <c r="ES2" s="54" t="str">
        <f>AND(#REF!,"AAAAAH/vf5Q=")</f>
        <v>#REF!</v>
      </c>
      <c r="ET2" s="54" t="str">
        <f>AND(#REF!,"AAAAAH/vf5U=")</f>
        <v>#REF!</v>
      </c>
      <c r="EU2" s="54" t="str">
        <f>IF(#REF!,"AAAAAH/vf5Y=",0)</f>
        <v>#REF!</v>
      </c>
      <c r="EV2" s="54" t="str">
        <f>AND(#REF!,"AAAAAH/vf5c=")</f>
        <v>#REF!</v>
      </c>
      <c r="EW2" s="54" t="str">
        <f>AND(#REF!,"AAAAAH/vf5g=")</f>
        <v>#REF!</v>
      </c>
      <c r="EX2" s="54" t="str">
        <f>AND(#REF!,"AAAAAH/vf5k=")</f>
        <v>#REF!</v>
      </c>
      <c r="EY2" s="54" t="str">
        <f>AND(#REF!,"AAAAAH/vf5o=")</f>
        <v>#REF!</v>
      </c>
      <c r="EZ2" s="54" t="str">
        <f>AND(#REF!,"AAAAAH/vf5s=")</f>
        <v>#REF!</v>
      </c>
      <c r="FA2" s="54" t="str">
        <f>AND(#REF!,"AAAAAH/vf5w=")</f>
        <v>#REF!</v>
      </c>
      <c r="FB2" s="54" t="str">
        <f>IF(#REF!,"AAAAAH/vf50=",0)</f>
        <v>#REF!</v>
      </c>
      <c r="FC2" s="54" t="str">
        <f>AND(#REF!,"AAAAAH/vf54=")</f>
        <v>#REF!</v>
      </c>
      <c r="FD2" s="54" t="str">
        <f>AND(#REF!,"AAAAAH/vf58=")</f>
        <v>#REF!</v>
      </c>
      <c r="FE2" s="54" t="str">
        <f>AND(#REF!,"AAAAAH/vf6A=")</f>
        <v>#REF!</v>
      </c>
      <c r="FF2" s="54" t="str">
        <f>AND(#REF!,"AAAAAH/vf6E=")</f>
        <v>#REF!</v>
      </c>
      <c r="FG2" s="54" t="str">
        <f>AND(#REF!,"AAAAAH/vf6I=")</f>
        <v>#REF!</v>
      </c>
      <c r="FH2" s="54" t="str">
        <f>AND(#REF!,"AAAAAH/vf6M=")</f>
        <v>#REF!</v>
      </c>
      <c r="FI2" s="54" t="str">
        <f>IF(#REF!,"AAAAAH/vf6Q=",0)</f>
        <v>#REF!</v>
      </c>
      <c r="FJ2" s="54" t="str">
        <f>AND(#REF!,"AAAAAH/vf6U=")</f>
        <v>#REF!</v>
      </c>
      <c r="FK2" s="54" t="str">
        <f>AND(#REF!,"AAAAAH/vf6Y=")</f>
        <v>#REF!</v>
      </c>
      <c r="FL2" s="54" t="str">
        <f>AND(#REF!,"AAAAAH/vf6c=")</f>
        <v>#REF!</v>
      </c>
      <c r="FM2" s="54" t="str">
        <f>AND(#REF!,"AAAAAH/vf6g=")</f>
        <v>#REF!</v>
      </c>
      <c r="FN2" s="54" t="str">
        <f>AND(#REF!,"AAAAAH/vf6k=")</f>
        <v>#REF!</v>
      </c>
      <c r="FO2" s="54" t="str">
        <f>AND(#REF!,"AAAAAH/vf6o=")</f>
        <v>#REF!</v>
      </c>
      <c r="FP2" s="54" t="str">
        <f>IF(#REF!,"AAAAAH/vf6s=",0)</f>
        <v>#REF!</v>
      </c>
      <c r="FQ2" s="54" t="str">
        <f>AND(#REF!,"AAAAAH/vf6w=")</f>
        <v>#REF!</v>
      </c>
      <c r="FR2" s="54" t="str">
        <f>AND(#REF!,"AAAAAH/vf60=")</f>
        <v>#REF!</v>
      </c>
      <c r="FS2" s="54" t="str">
        <f>AND(#REF!,"AAAAAH/vf64=")</f>
        <v>#REF!</v>
      </c>
      <c r="FT2" s="54" t="str">
        <f>AND(#REF!,"AAAAAH/vf68=")</f>
        <v>#REF!</v>
      </c>
      <c r="FU2" s="54" t="str">
        <f>AND(#REF!,"AAAAAH/vf7A=")</f>
        <v>#REF!</v>
      </c>
      <c r="FV2" s="54" t="str">
        <f>AND(#REF!,"AAAAAH/vf7E=")</f>
        <v>#REF!</v>
      </c>
      <c r="FW2" s="54" t="str">
        <f>IF(#REF!,"AAAAAH/vf7I=",0)</f>
        <v>#REF!</v>
      </c>
      <c r="FX2" s="54" t="str">
        <f>AND(#REF!,"AAAAAH/vf7M=")</f>
        <v>#REF!</v>
      </c>
      <c r="FY2" s="54" t="str">
        <f>AND(#REF!,"AAAAAH/vf7Q=")</f>
        <v>#REF!</v>
      </c>
      <c r="FZ2" s="54" t="str">
        <f>AND(#REF!,"AAAAAH/vf7U=")</f>
        <v>#REF!</v>
      </c>
      <c r="GA2" s="54" t="str">
        <f>AND(#REF!,"AAAAAH/vf7Y=")</f>
        <v>#REF!</v>
      </c>
      <c r="GB2" s="54" t="str">
        <f>AND(#REF!,"AAAAAH/vf7c=")</f>
        <v>#REF!</v>
      </c>
      <c r="GC2" s="54" t="str">
        <f>AND(#REF!,"AAAAAH/vf7g=")</f>
        <v>#REF!</v>
      </c>
      <c r="GD2" s="54" t="str">
        <f>IF(#REF!,"AAAAAH/vf7k=",0)</f>
        <v>#REF!</v>
      </c>
      <c r="GE2" s="54" t="str">
        <f>AND(#REF!,"AAAAAH/vf7o=")</f>
        <v>#REF!</v>
      </c>
      <c r="GF2" s="54" t="str">
        <f>AND(#REF!,"AAAAAH/vf7s=")</f>
        <v>#REF!</v>
      </c>
      <c r="GG2" s="54" t="str">
        <f>AND(#REF!,"AAAAAH/vf7w=")</f>
        <v>#REF!</v>
      </c>
      <c r="GH2" s="54" t="str">
        <f>AND(#REF!,"AAAAAH/vf70=")</f>
        <v>#REF!</v>
      </c>
      <c r="GI2" s="54" t="str">
        <f>AND(#REF!,"AAAAAH/vf74=")</f>
        <v>#REF!</v>
      </c>
      <c r="GJ2" s="54" t="str">
        <f>AND(#REF!,"AAAAAH/vf78=")</f>
        <v>#REF!</v>
      </c>
      <c r="GK2" s="54" t="str">
        <f>IF(#REF!,"AAAAAH/vf8A=",0)</f>
        <v>#REF!</v>
      </c>
      <c r="GL2" s="54" t="str">
        <f>AND(#REF!,"AAAAAH/vf8E=")</f>
        <v>#REF!</v>
      </c>
      <c r="GM2" s="54" t="str">
        <f>AND(#REF!,"AAAAAH/vf8I=")</f>
        <v>#REF!</v>
      </c>
      <c r="GN2" s="54" t="str">
        <f>AND(#REF!,"AAAAAH/vf8M=")</f>
        <v>#REF!</v>
      </c>
      <c r="GO2" s="54" t="str">
        <f>AND(#REF!,"AAAAAH/vf8Q=")</f>
        <v>#REF!</v>
      </c>
      <c r="GP2" s="54" t="str">
        <f>AND(#REF!,"AAAAAH/vf8U=")</f>
        <v>#REF!</v>
      </c>
      <c r="GQ2" s="54" t="str">
        <f>AND(#REF!,"AAAAAH/vf8Y=")</f>
        <v>#REF!</v>
      </c>
      <c r="GR2" s="54" t="str">
        <f>IF(#REF!,"AAAAAH/vf8c=",0)</f>
        <v>#REF!</v>
      </c>
      <c r="GS2" s="54" t="str">
        <f>AND(#REF!,"AAAAAH/vf8g=")</f>
        <v>#REF!</v>
      </c>
      <c r="GT2" s="54" t="str">
        <f>AND(#REF!,"AAAAAH/vf8k=")</f>
        <v>#REF!</v>
      </c>
      <c r="GU2" s="54" t="str">
        <f>AND(#REF!,"AAAAAH/vf8o=")</f>
        <v>#REF!</v>
      </c>
      <c r="GV2" s="54" t="str">
        <f>AND(#REF!,"AAAAAH/vf8s=")</f>
        <v>#REF!</v>
      </c>
      <c r="GW2" s="54" t="str">
        <f>AND(#REF!,"AAAAAH/vf8w=")</f>
        <v>#REF!</v>
      </c>
      <c r="GX2" s="54" t="str">
        <f>AND(#REF!,"AAAAAH/vf80=")</f>
        <v>#REF!</v>
      </c>
      <c r="GY2" s="54" t="str">
        <f>IF(#REF!,"AAAAAH/vf84=",0)</f>
        <v>#REF!</v>
      </c>
      <c r="GZ2" s="54" t="str">
        <f>AND(#REF!,"AAAAAH/vf88=")</f>
        <v>#REF!</v>
      </c>
      <c r="HA2" s="54" t="str">
        <f>AND(#REF!,"AAAAAH/vf9A=")</f>
        <v>#REF!</v>
      </c>
      <c r="HB2" s="54" t="str">
        <f>AND(#REF!,"AAAAAH/vf9E=")</f>
        <v>#REF!</v>
      </c>
      <c r="HC2" s="54" t="str">
        <f>AND(#REF!,"AAAAAH/vf9I=")</f>
        <v>#REF!</v>
      </c>
      <c r="HD2" s="54" t="str">
        <f>AND(#REF!,"AAAAAH/vf9M=")</f>
        <v>#REF!</v>
      </c>
      <c r="HE2" s="54" t="str">
        <f>AND(#REF!,"AAAAAH/vf9Q=")</f>
        <v>#REF!</v>
      </c>
      <c r="HF2" s="54" t="str">
        <f>IF(#REF!,"AAAAAH/vf9U=",0)</f>
        <v>#REF!</v>
      </c>
      <c r="HG2" s="54" t="str">
        <f>AND(#REF!,"AAAAAH/vf9Y=")</f>
        <v>#REF!</v>
      </c>
      <c r="HH2" s="54" t="str">
        <f>AND(#REF!,"AAAAAH/vf9c=")</f>
        <v>#REF!</v>
      </c>
      <c r="HI2" s="54" t="str">
        <f>AND(#REF!,"AAAAAH/vf9g=")</f>
        <v>#REF!</v>
      </c>
      <c r="HJ2" s="54" t="str">
        <f>AND(#REF!,"AAAAAH/vf9k=")</f>
        <v>#REF!</v>
      </c>
      <c r="HK2" s="54" t="str">
        <f>AND(#REF!,"AAAAAH/vf9o=")</f>
        <v>#REF!</v>
      </c>
      <c r="HL2" s="54" t="str">
        <f>AND(#REF!,"AAAAAH/vf9s=")</f>
        <v>#REF!</v>
      </c>
      <c r="HM2" s="54" t="str">
        <f>IF(#REF!,"AAAAAH/vf9w=",0)</f>
        <v>#REF!</v>
      </c>
      <c r="HN2" s="54" t="str">
        <f>AND(#REF!,"AAAAAH/vf90=")</f>
        <v>#REF!</v>
      </c>
      <c r="HO2" s="54" t="str">
        <f>AND(#REF!,"AAAAAH/vf94=")</f>
        <v>#REF!</v>
      </c>
      <c r="HP2" s="54" t="str">
        <f>AND(#REF!,"AAAAAH/vf98=")</f>
        <v>#REF!</v>
      </c>
      <c r="HQ2" s="54" t="str">
        <f>AND(#REF!,"AAAAAH/vf+A=")</f>
        <v>#REF!</v>
      </c>
      <c r="HR2" s="54" t="str">
        <f>AND(#REF!,"AAAAAH/vf+E=")</f>
        <v>#REF!</v>
      </c>
      <c r="HS2" s="54" t="str">
        <f>AND(#REF!,"AAAAAH/vf+I=")</f>
        <v>#REF!</v>
      </c>
      <c r="HT2" s="54" t="str">
        <f>IF(#REF!,"AAAAAH/vf+M=",0)</f>
        <v>#REF!</v>
      </c>
      <c r="HU2" s="54" t="str">
        <f>AND(#REF!,"AAAAAH/vf+Q=")</f>
        <v>#REF!</v>
      </c>
      <c r="HV2" s="54" t="str">
        <f>AND(#REF!,"AAAAAH/vf+U=")</f>
        <v>#REF!</v>
      </c>
      <c r="HW2" s="54" t="str">
        <f>AND(#REF!,"AAAAAH/vf+Y=")</f>
        <v>#REF!</v>
      </c>
      <c r="HX2" s="54" t="str">
        <f>AND(#REF!,"AAAAAH/vf+c=")</f>
        <v>#REF!</v>
      </c>
      <c r="HY2" s="54" t="str">
        <f>AND(#REF!,"AAAAAH/vf+g=")</f>
        <v>#REF!</v>
      </c>
      <c r="HZ2" s="54" t="str">
        <f>AND(#REF!,"AAAAAH/vf+k=")</f>
        <v>#REF!</v>
      </c>
      <c r="IA2" s="54" t="str">
        <f>IF(#REF!,"AAAAAH/vf+o=",0)</f>
        <v>#REF!</v>
      </c>
      <c r="IB2" s="54" t="str">
        <f>AND(#REF!,"AAAAAH/vf+s=")</f>
        <v>#REF!</v>
      </c>
      <c r="IC2" s="54" t="str">
        <f>AND(#REF!,"AAAAAH/vf+w=")</f>
        <v>#REF!</v>
      </c>
      <c r="ID2" s="54" t="str">
        <f>AND(#REF!,"AAAAAH/vf+0=")</f>
        <v>#REF!</v>
      </c>
      <c r="IE2" s="54" t="str">
        <f>AND(#REF!,"AAAAAH/vf+4=")</f>
        <v>#REF!</v>
      </c>
      <c r="IF2" s="54" t="str">
        <f>AND(#REF!,"AAAAAH/vf+8=")</f>
        <v>#REF!</v>
      </c>
      <c r="IG2" s="54" t="str">
        <f>AND(#REF!,"AAAAAH/vf/A=")</f>
        <v>#REF!</v>
      </c>
      <c r="IH2" s="54" t="str">
        <f>IF(#REF!,"AAAAAH/vf/E=",0)</f>
        <v>#REF!</v>
      </c>
      <c r="II2" s="54" t="str">
        <f>AND(#REF!,"AAAAAH/vf/I=")</f>
        <v>#REF!</v>
      </c>
      <c r="IJ2" s="54" t="str">
        <f>AND(#REF!,"AAAAAH/vf/M=")</f>
        <v>#REF!</v>
      </c>
      <c r="IK2" s="54" t="str">
        <f>AND(#REF!,"AAAAAH/vf/Q=")</f>
        <v>#REF!</v>
      </c>
      <c r="IL2" s="54" t="str">
        <f>AND(#REF!,"AAAAAH/vf/U=")</f>
        <v>#REF!</v>
      </c>
      <c r="IM2" s="54" t="str">
        <f>AND(#REF!,"AAAAAH/vf/Y=")</f>
        <v>#REF!</v>
      </c>
      <c r="IN2" s="54" t="str">
        <f>AND(#REF!,"AAAAAH/vf/c=")</f>
        <v>#REF!</v>
      </c>
      <c r="IO2" s="54" t="str">
        <f>IF(#REF!,"AAAAAH/vf/g=",0)</f>
        <v>#REF!</v>
      </c>
      <c r="IP2" s="54" t="str">
        <f>AND(#REF!,"AAAAAH/vf/k=")</f>
        <v>#REF!</v>
      </c>
      <c r="IQ2" s="54" t="str">
        <f>AND(#REF!,"AAAAAH/vf/o=")</f>
        <v>#REF!</v>
      </c>
      <c r="IR2" s="54" t="str">
        <f>AND(#REF!,"AAAAAH/vf/s=")</f>
        <v>#REF!</v>
      </c>
      <c r="IS2" s="54" t="str">
        <f>AND(#REF!,"AAAAAH/vf/w=")</f>
        <v>#REF!</v>
      </c>
      <c r="IT2" s="54" t="str">
        <f>AND(#REF!,"AAAAAH/vf/0=")</f>
        <v>#REF!</v>
      </c>
      <c r="IU2" s="54" t="str">
        <f>AND(#REF!,"AAAAAH/vf/4=")</f>
        <v>#REF!</v>
      </c>
      <c r="IV2" s="54" t="str">
        <f>IF(#REF!,"AAAAAH/vf/8=",0)</f>
        <v>#REF!</v>
      </c>
    </row>
    <row r="3" ht="12.75" customHeight="1">
      <c r="A3" s="54" t="str">
        <f>AND(#REF!,"AAAAABPz/wA=")</f>
        <v>#REF!</v>
      </c>
      <c r="B3" s="54" t="str">
        <f>AND(#REF!,"AAAAABPz/wE=")</f>
        <v>#REF!</v>
      </c>
      <c r="C3" s="54" t="str">
        <f>AND(#REF!,"AAAAABPz/wI=")</f>
        <v>#REF!</v>
      </c>
      <c r="D3" s="54" t="str">
        <f>AND(#REF!,"AAAAABPz/wM=")</f>
        <v>#REF!</v>
      </c>
      <c r="E3" s="54" t="str">
        <f>AND(#REF!,"AAAAABPz/wQ=")</f>
        <v>#REF!</v>
      </c>
      <c r="F3" s="54" t="str">
        <f>AND(#REF!,"AAAAABPz/wU=")</f>
        <v>#REF!</v>
      </c>
      <c r="G3" s="54" t="str">
        <f>IF(#REF!,"AAAAABPz/wY=",0)</f>
        <v>#REF!</v>
      </c>
      <c r="H3" s="54" t="str">
        <f>AND(#REF!,"AAAAABPz/wc=")</f>
        <v>#REF!</v>
      </c>
      <c r="I3" s="54" t="str">
        <f>AND(#REF!,"AAAAABPz/wg=")</f>
        <v>#REF!</v>
      </c>
      <c r="J3" s="54" t="str">
        <f>AND(#REF!,"AAAAABPz/wk=")</f>
        <v>#REF!</v>
      </c>
      <c r="K3" s="54" t="str">
        <f>AND(#REF!,"AAAAABPz/wo=")</f>
        <v>#REF!</v>
      </c>
      <c r="L3" s="54" t="str">
        <f>AND(#REF!,"AAAAABPz/ws=")</f>
        <v>#REF!</v>
      </c>
      <c r="M3" s="54" t="str">
        <f>AND(#REF!,"AAAAABPz/ww=")</f>
        <v>#REF!</v>
      </c>
      <c r="N3" s="54" t="str">
        <f>IF(#REF!,"AAAAABPz/w0=",0)</f>
        <v>#REF!</v>
      </c>
      <c r="O3" s="54" t="str">
        <f>AND(#REF!,"AAAAABPz/w4=")</f>
        <v>#REF!</v>
      </c>
      <c r="P3" s="54" t="str">
        <f>AND(#REF!,"AAAAABPz/w8=")</f>
        <v>#REF!</v>
      </c>
      <c r="Q3" s="54" t="str">
        <f>AND(#REF!,"AAAAABPz/xA=")</f>
        <v>#REF!</v>
      </c>
      <c r="R3" s="54" t="str">
        <f>AND(#REF!,"AAAAABPz/xE=")</f>
        <v>#REF!</v>
      </c>
      <c r="S3" s="54" t="str">
        <f>AND(#REF!,"AAAAABPz/xI=")</f>
        <v>#REF!</v>
      </c>
      <c r="T3" s="54" t="str">
        <f>AND(#REF!,"AAAAABPz/xM=")</f>
        <v>#REF!</v>
      </c>
      <c r="U3" s="54" t="str">
        <f>IF(#REF!,"AAAAABPz/xQ=",0)</f>
        <v>#REF!</v>
      </c>
      <c r="V3" s="54" t="str">
        <f>AND(#REF!,"AAAAABPz/xU=")</f>
        <v>#REF!</v>
      </c>
      <c r="W3" s="54" t="str">
        <f>AND(#REF!,"AAAAABPz/xY=")</f>
        <v>#REF!</v>
      </c>
      <c r="X3" s="54" t="str">
        <f>AND(#REF!,"AAAAABPz/xc=")</f>
        <v>#REF!</v>
      </c>
      <c r="Y3" s="54" t="str">
        <f>AND(#REF!,"AAAAABPz/xg=")</f>
        <v>#REF!</v>
      </c>
      <c r="Z3" s="54" t="str">
        <f>AND(#REF!,"AAAAABPz/xk=")</f>
        <v>#REF!</v>
      </c>
      <c r="AA3" s="54" t="str">
        <f>AND(#REF!,"AAAAABPz/xo=")</f>
        <v>#REF!</v>
      </c>
      <c r="AB3" s="54" t="str">
        <f>IF(#REF!,"AAAAABPz/xs=",0)</f>
        <v>#REF!</v>
      </c>
      <c r="AC3" s="54" t="str">
        <f>AND(#REF!,"AAAAABPz/xw=")</f>
        <v>#REF!</v>
      </c>
      <c r="AD3" s="54" t="str">
        <f>AND(#REF!,"AAAAABPz/x0=")</f>
        <v>#REF!</v>
      </c>
      <c r="AE3" s="54" t="str">
        <f>AND(#REF!,"AAAAABPz/x4=")</f>
        <v>#REF!</v>
      </c>
      <c r="AF3" s="54" t="str">
        <f>AND(#REF!,"AAAAABPz/x8=")</f>
        <v>#REF!</v>
      </c>
      <c r="AG3" s="54" t="str">
        <f>AND(#REF!,"AAAAABPz/yA=")</f>
        <v>#REF!</v>
      </c>
      <c r="AH3" s="54" t="str">
        <f>AND(#REF!,"AAAAABPz/yE=")</f>
        <v>#REF!</v>
      </c>
      <c r="AI3" s="54" t="str">
        <f>IF(#REF!,"AAAAABPz/yI=",0)</f>
        <v>#REF!</v>
      </c>
      <c r="AJ3" s="54" t="str">
        <f>AND(#REF!,"AAAAABPz/yM=")</f>
        <v>#REF!</v>
      </c>
      <c r="AK3" s="54" t="str">
        <f>AND(#REF!,"AAAAABPz/yQ=")</f>
        <v>#REF!</v>
      </c>
      <c r="AL3" s="54" t="str">
        <f>AND(#REF!,"AAAAABPz/yU=")</f>
        <v>#REF!</v>
      </c>
      <c r="AM3" s="54" t="str">
        <f>AND(#REF!,"AAAAABPz/yY=")</f>
        <v>#REF!</v>
      </c>
      <c r="AN3" s="54" t="str">
        <f>AND(#REF!,"AAAAABPz/yc=")</f>
        <v>#REF!</v>
      </c>
      <c r="AO3" s="54" t="str">
        <f>AND(#REF!,"AAAAABPz/yg=")</f>
        <v>#REF!</v>
      </c>
      <c r="AP3" s="54" t="str">
        <f>IF(#REF!,"AAAAABPz/yk=",0)</f>
        <v>#REF!</v>
      </c>
      <c r="AQ3" s="54" t="str">
        <f>AND(#REF!,"AAAAABPz/yo=")</f>
        <v>#REF!</v>
      </c>
      <c r="AR3" s="54" t="str">
        <f>AND(#REF!,"AAAAABPz/ys=")</f>
        <v>#REF!</v>
      </c>
      <c r="AS3" s="54" t="str">
        <f>AND(#REF!,"AAAAABPz/yw=")</f>
        <v>#REF!</v>
      </c>
      <c r="AT3" s="54" t="str">
        <f>AND(#REF!,"AAAAABPz/y0=")</f>
        <v>#REF!</v>
      </c>
      <c r="AU3" s="54" t="str">
        <f>AND(#REF!,"AAAAABPz/y4=")</f>
        <v>#REF!</v>
      </c>
      <c r="AV3" s="54" t="str">
        <f>AND(#REF!,"AAAAABPz/y8=")</f>
        <v>#REF!</v>
      </c>
      <c r="AW3" s="54" t="str">
        <f>IF(#REF!,"AAAAABPz/zA=",0)</f>
        <v>#REF!</v>
      </c>
      <c r="AX3" s="54" t="str">
        <f>AND(#REF!,"AAAAABPz/zE=")</f>
        <v>#REF!</v>
      </c>
      <c r="AY3" s="54" t="str">
        <f>AND(#REF!,"AAAAABPz/zI=")</f>
        <v>#REF!</v>
      </c>
      <c r="AZ3" s="54" t="str">
        <f>AND(#REF!,"AAAAABPz/zM=")</f>
        <v>#REF!</v>
      </c>
      <c r="BA3" s="54" t="str">
        <f>AND(#REF!,"AAAAABPz/zQ=")</f>
        <v>#REF!</v>
      </c>
      <c r="BB3" s="54" t="str">
        <f>AND(#REF!,"AAAAABPz/zU=")</f>
        <v>#REF!</v>
      </c>
      <c r="BC3" s="54" t="str">
        <f>AND(#REF!,"AAAAABPz/zY=")</f>
        <v>#REF!</v>
      </c>
      <c r="BD3" s="54" t="str">
        <f>IF(#REF!,"AAAAABPz/zc=",0)</f>
        <v>#REF!</v>
      </c>
      <c r="BE3" s="54" t="str">
        <f>AND(#REF!,"AAAAABPz/zg=")</f>
        <v>#REF!</v>
      </c>
      <c r="BF3" s="54" t="str">
        <f>AND(#REF!,"AAAAABPz/zk=")</f>
        <v>#REF!</v>
      </c>
      <c r="BG3" s="54" t="str">
        <f>AND(#REF!,"AAAAABPz/zo=")</f>
        <v>#REF!</v>
      </c>
      <c r="BH3" s="54" t="str">
        <f>AND(#REF!,"AAAAABPz/zs=")</f>
        <v>#REF!</v>
      </c>
      <c r="BI3" s="54" t="str">
        <f>AND(#REF!,"AAAAABPz/zw=")</f>
        <v>#REF!</v>
      </c>
      <c r="BJ3" s="54" t="str">
        <f>AND(#REF!,"AAAAABPz/z0=")</f>
        <v>#REF!</v>
      </c>
      <c r="BK3" s="54" t="str">
        <f>IF(#REF!,"AAAAABPz/z4=",0)</f>
        <v>#REF!</v>
      </c>
      <c r="BL3" s="54" t="str">
        <f>AND(#REF!,"AAAAABPz/z8=")</f>
        <v>#REF!</v>
      </c>
      <c r="BM3" s="54" t="str">
        <f>AND(#REF!,"AAAAABPz/0A=")</f>
        <v>#REF!</v>
      </c>
      <c r="BN3" s="54" t="str">
        <f>AND(#REF!,"AAAAABPz/0E=")</f>
        <v>#REF!</v>
      </c>
      <c r="BO3" s="54" t="str">
        <f>AND(#REF!,"AAAAABPz/0I=")</f>
        <v>#REF!</v>
      </c>
      <c r="BP3" s="54" t="str">
        <f>AND(#REF!,"AAAAABPz/0M=")</f>
        <v>#REF!</v>
      </c>
      <c r="BQ3" s="54" t="str">
        <f>AND(#REF!,"AAAAABPz/0Q=")</f>
        <v>#REF!</v>
      </c>
      <c r="BR3" s="54" t="str">
        <f>IF(#REF!,"AAAAABPz/0U=",0)</f>
        <v>#REF!</v>
      </c>
      <c r="BS3" s="54" t="str">
        <f>AND(#REF!,"AAAAABPz/0Y=")</f>
        <v>#REF!</v>
      </c>
      <c r="BT3" s="54" t="str">
        <f>AND(#REF!,"AAAAABPz/0c=")</f>
        <v>#REF!</v>
      </c>
      <c r="BU3" s="54" t="str">
        <f>AND(#REF!,"AAAAABPz/0g=")</f>
        <v>#REF!</v>
      </c>
      <c r="BV3" s="54" t="str">
        <f>AND(#REF!,"AAAAABPz/0k=")</f>
        <v>#REF!</v>
      </c>
      <c r="BW3" s="54" t="str">
        <f>AND(#REF!,"AAAAABPz/0o=")</f>
        <v>#REF!</v>
      </c>
      <c r="BX3" s="54" t="str">
        <f>AND(#REF!,"AAAAABPz/0s=")</f>
        <v>#REF!</v>
      </c>
      <c r="BY3" s="54" t="str">
        <f>IF(#REF!,"AAAAABPz/0w=",0)</f>
        <v>#REF!</v>
      </c>
      <c r="BZ3" s="54" t="str">
        <f>AND(#REF!,"AAAAABPz/00=")</f>
        <v>#REF!</v>
      </c>
      <c r="CA3" s="54" t="str">
        <f>AND(#REF!,"AAAAABPz/04=")</f>
        <v>#REF!</v>
      </c>
      <c r="CB3" s="54" t="str">
        <f>AND(#REF!,"AAAAABPz/08=")</f>
        <v>#REF!</v>
      </c>
      <c r="CC3" s="54" t="str">
        <f>AND(#REF!,"AAAAABPz/1A=")</f>
        <v>#REF!</v>
      </c>
      <c r="CD3" s="54" t="str">
        <f>AND(#REF!,"AAAAABPz/1E=")</f>
        <v>#REF!</v>
      </c>
      <c r="CE3" s="54" t="str">
        <f>AND(#REF!,"AAAAABPz/1I=")</f>
        <v>#REF!</v>
      </c>
      <c r="CF3" s="54" t="str">
        <f>IF(#REF!,"AAAAABPz/1M=",0)</f>
        <v>#REF!</v>
      </c>
      <c r="CG3" s="54" t="str">
        <f>AND(#REF!,"AAAAABPz/1Q=")</f>
        <v>#REF!</v>
      </c>
      <c r="CH3" s="54" t="str">
        <f>AND(#REF!,"AAAAABPz/1U=")</f>
        <v>#REF!</v>
      </c>
      <c r="CI3" s="54" t="str">
        <f>AND(#REF!,"AAAAABPz/1Y=")</f>
        <v>#REF!</v>
      </c>
      <c r="CJ3" s="54" t="str">
        <f>AND(#REF!,"AAAAABPz/1c=")</f>
        <v>#REF!</v>
      </c>
      <c r="CK3" s="54" t="str">
        <f>AND(#REF!,"AAAAABPz/1g=")</f>
        <v>#REF!</v>
      </c>
      <c r="CL3" s="54" t="str">
        <f>AND(#REF!,"AAAAABPz/1k=")</f>
        <v>#REF!</v>
      </c>
      <c r="CM3" s="54" t="str">
        <f>IF(#REF!,"AAAAABPz/1o=",0)</f>
        <v>#REF!</v>
      </c>
      <c r="CN3" s="54" t="str">
        <f>AND(#REF!,"AAAAABPz/1s=")</f>
        <v>#REF!</v>
      </c>
      <c r="CO3" s="54" t="str">
        <f>AND(#REF!,"AAAAABPz/1w=")</f>
        <v>#REF!</v>
      </c>
      <c r="CP3" s="54" t="str">
        <f>AND(#REF!,"AAAAABPz/10=")</f>
        <v>#REF!</v>
      </c>
      <c r="CQ3" s="54" t="str">
        <f>AND(#REF!,"AAAAABPz/14=")</f>
        <v>#REF!</v>
      </c>
      <c r="CR3" s="54" t="str">
        <f>AND(#REF!,"AAAAABPz/18=")</f>
        <v>#REF!</v>
      </c>
      <c r="CS3" s="54" t="str">
        <f>AND(#REF!,"AAAAABPz/2A=")</f>
        <v>#REF!</v>
      </c>
      <c r="CT3" s="54" t="str">
        <f>IF(#REF!,"AAAAABPz/2E=",0)</f>
        <v>#REF!</v>
      </c>
      <c r="CU3" s="54" t="str">
        <f>AND(#REF!,"AAAAABPz/2I=")</f>
        <v>#REF!</v>
      </c>
      <c r="CV3" s="54" t="str">
        <f>AND(#REF!,"AAAAABPz/2M=")</f>
        <v>#REF!</v>
      </c>
      <c r="CW3" s="54" t="str">
        <f>AND(#REF!,"AAAAABPz/2Q=")</f>
        <v>#REF!</v>
      </c>
      <c r="CX3" s="54" t="str">
        <f>AND(#REF!,"AAAAABPz/2U=")</f>
        <v>#REF!</v>
      </c>
      <c r="CY3" s="54" t="str">
        <f>AND(#REF!,"AAAAABPz/2Y=")</f>
        <v>#REF!</v>
      </c>
      <c r="CZ3" s="54" t="str">
        <f>AND(#REF!,"AAAAABPz/2c=")</f>
        <v>#REF!</v>
      </c>
      <c r="DA3" s="54" t="str">
        <f>IF(#REF!,"AAAAABPz/2g=",0)</f>
        <v>#REF!</v>
      </c>
      <c r="DB3" s="54" t="str">
        <f>AND(#REF!,"AAAAABPz/2k=")</f>
        <v>#REF!</v>
      </c>
      <c r="DC3" s="54" t="str">
        <f>AND(#REF!,"AAAAABPz/2o=")</f>
        <v>#REF!</v>
      </c>
      <c r="DD3" s="54" t="str">
        <f>AND(#REF!,"AAAAABPz/2s=")</f>
        <v>#REF!</v>
      </c>
      <c r="DE3" s="54" t="str">
        <f>AND(#REF!,"AAAAABPz/2w=")</f>
        <v>#REF!</v>
      </c>
      <c r="DF3" s="54" t="str">
        <f>AND(#REF!,"AAAAABPz/20=")</f>
        <v>#REF!</v>
      </c>
      <c r="DG3" s="54" t="str">
        <f>AND(#REF!,"AAAAABPz/24=")</f>
        <v>#REF!</v>
      </c>
      <c r="DH3" s="54" t="str">
        <f>IF(#REF!,"AAAAABPz/28=",0)</f>
        <v>#REF!</v>
      </c>
      <c r="DI3" s="54" t="str">
        <f>AND(#REF!,"AAAAABPz/3A=")</f>
        <v>#REF!</v>
      </c>
      <c r="DJ3" s="54" t="str">
        <f>AND(#REF!,"AAAAABPz/3E=")</f>
        <v>#REF!</v>
      </c>
      <c r="DK3" s="54" t="str">
        <f>AND(#REF!,"AAAAABPz/3I=")</f>
        <v>#REF!</v>
      </c>
      <c r="DL3" s="54" t="str">
        <f>AND(#REF!,"AAAAABPz/3M=")</f>
        <v>#REF!</v>
      </c>
      <c r="DM3" s="54" t="str">
        <f>AND(#REF!,"AAAAABPz/3Q=")</f>
        <v>#REF!</v>
      </c>
      <c r="DN3" s="54" t="str">
        <f>AND(#REF!,"AAAAABPz/3U=")</f>
        <v>#REF!</v>
      </c>
      <c r="DO3" s="54" t="str">
        <f>IF(#REF!,"AAAAABPz/3Y=",0)</f>
        <v>#REF!</v>
      </c>
      <c r="DP3" s="54" t="str">
        <f>AND(#REF!,"AAAAABPz/3c=")</f>
        <v>#REF!</v>
      </c>
      <c r="DQ3" s="54" t="str">
        <f>AND(#REF!,"AAAAABPz/3g=")</f>
        <v>#REF!</v>
      </c>
      <c r="DR3" s="54" t="str">
        <f>AND(#REF!,"AAAAABPz/3k=")</f>
        <v>#REF!</v>
      </c>
      <c r="DS3" s="54" t="str">
        <f>AND(#REF!,"AAAAABPz/3o=")</f>
        <v>#REF!</v>
      </c>
      <c r="DT3" s="54" t="str">
        <f>AND(#REF!,"AAAAABPz/3s=")</f>
        <v>#REF!</v>
      </c>
      <c r="DU3" s="54" t="str">
        <f>IF(#REF!,"AAAAABPz/3w=",0)</f>
        <v>#REF!</v>
      </c>
      <c r="DV3" s="54" t="str">
        <f>IF(#REF!,"AAAAABPz/30=",0)</f>
        <v>#REF!</v>
      </c>
      <c r="DW3" s="54" t="str">
        <f>IF(#REF!,"AAAAABPz/34=",0)</f>
        <v>#REF!</v>
      </c>
      <c r="DX3" s="54" t="str">
        <f>IF(#REF!,"AAAAABPz/38=",0)</f>
        <v>#REF!</v>
      </c>
      <c r="DY3" s="54" t="str">
        <f>IF(#REF!,"AAAAABPz/4A=",0)</f>
        <v>#REF!</v>
      </c>
      <c r="DZ3" s="54" t="str">
        <f>IF(#REF!,"AAAAABPz/4E=",0)</f>
        <v>#REF!</v>
      </c>
      <c r="EA3" s="54" t="str">
        <f>IF(#REF!,"AAAAABPz/4I=",0)</f>
        <v>#REF!</v>
      </c>
      <c r="EB3" s="54" t="str">
        <f>IF(#REF!,"AAAAABPz/4M=",0)</f>
        <v>#REF!</v>
      </c>
      <c r="EC3" s="54" t="str">
        <f>AND(#REF!,"AAAAABPz/4Q=")</f>
        <v>#REF!</v>
      </c>
      <c r="ED3" s="54" t="str">
        <f>AND(#REF!,"AAAAABPz/4U=")</f>
        <v>#REF!</v>
      </c>
      <c r="EE3" s="54" t="str">
        <f>AND(#REF!,"AAAAABPz/4Y=")</f>
        <v>#REF!</v>
      </c>
      <c r="EF3" s="54" t="str">
        <f>AND(#REF!,"AAAAABPz/4c=")</f>
        <v>#REF!</v>
      </c>
      <c r="EG3" s="54" t="str">
        <f>AND(#REF!,"AAAAABPz/4g=")</f>
        <v>#REF!</v>
      </c>
      <c r="EH3" s="54" t="str">
        <f>AND(#REF!,"AAAAABPz/4k=")</f>
        <v>#REF!</v>
      </c>
      <c r="EI3" s="54" t="str">
        <f>IF(#REF!,"AAAAABPz/4o=",0)</f>
        <v>#REF!</v>
      </c>
      <c r="EJ3" s="54" t="str">
        <f>AND(#REF!,"AAAAABPz/4s=")</f>
        <v>#REF!</v>
      </c>
      <c r="EK3" s="54" t="str">
        <f>AND(#REF!,"AAAAABPz/4w=")</f>
        <v>#REF!</v>
      </c>
      <c r="EL3" s="54" t="str">
        <f>AND(#REF!,"AAAAABPz/40=")</f>
        <v>#REF!</v>
      </c>
      <c r="EM3" s="54" t="str">
        <f>AND(#REF!,"AAAAABPz/44=")</f>
        <v>#REF!</v>
      </c>
      <c r="EN3" s="54" t="str">
        <f>AND(#REF!,"AAAAABPz/48=")</f>
        <v>#REF!</v>
      </c>
      <c r="EO3" s="54" t="str">
        <f>AND(#REF!,"AAAAABPz/5A=")</f>
        <v>#REF!</v>
      </c>
      <c r="EP3" s="54" t="str">
        <f>IF(#REF!,"AAAAABPz/5E=",0)</f>
        <v>#REF!</v>
      </c>
      <c r="EQ3" s="54" t="str">
        <f>AND(#REF!,"AAAAABPz/5I=")</f>
        <v>#REF!</v>
      </c>
      <c r="ER3" s="54" t="str">
        <f>AND(#REF!,"AAAAABPz/5M=")</f>
        <v>#REF!</v>
      </c>
      <c r="ES3" s="54" t="str">
        <f>AND(#REF!,"AAAAABPz/5Q=")</f>
        <v>#REF!</v>
      </c>
      <c r="ET3" s="54" t="str">
        <f>AND(#REF!,"AAAAABPz/5U=")</f>
        <v>#REF!</v>
      </c>
      <c r="EU3" s="54" t="str">
        <f>AND(#REF!,"AAAAABPz/5Y=")</f>
        <v>#REF!</v>
      </c>
      <c r="EV3" s="54" t="str">
        <f>AND(#REF!,"AAAAABPz/5c=")</f>
        <v>#REF!</v>
      </c>
      <c r="EW3" s="54" t="str">
        <f>IF(#REF!,"AAAAABPz/5g=",0)</f>
        <v>#REF!</v>
      </c>
      <c r="EX3" s="54" t="str">
        <f>AND(#REF!,"AAAAABPz/5k=")</f>
        <v>#REF!</v>
      </c>
      <c r="EY3" s="54" t="str">
        <f>AND(#REF!,"AAAAABPz/5o=")</f>
        <v>#REF!</v>
      </c>
      <c r="EZ3" s="54" t="str">
        <f>AND(#REF!,"AAAAABPz/5s=")</f>
        <v>#REF!</v>
      </c>
      <c r="FA3" s="54" t="str">
        <f>AND(#REF!,"AAAAABPz/5w=")</f>
        <v>#REF!</v>
      </c>
      <c r="FB3" s="54" t="str">
        <f>AND(#REF!,"AAAAABPz/50=")</f>
        <v>#REF!</v>
      </c>
      <c r="FC3" s="54" t="str">
        <f>AND(#REF!,"AAAAABPz/54=")</f>
        <v>#REF!</v>
      </c>
      <c r="FD3" s="54" t="str">
        <f>IF(#REF!,"AAAAABPz/58=",0)</f>
        <v>#REF!</v>
      </c>
      <c r="FE3" s="54" t="str">
        <f>AND(#REF!,"AAAAABPz/6A=")</f>
        <v>#REF!</v>
      </c>
      <c r="FF3" s="54" t="str">
        <f>AND(#REF!,"AAAAABPz/6E=")</f>
        <v>#REF!</v>
      </c>
      <c r="FG3" s="54" t="str">
        <f>AND(#REF!,"AAAAABPz/6I=")</f>
        <v>#REF!</v>
      </c>
      <c r="FH3" s="54" t="str">
        <f>AND(#REF!,"AAAAABPz/6M=")</f>
        <v>#REF!</v>
      </c>
      <c r="FI3" s="54" t="str">
        <f>AND(#REF!,"AAAAABPz/6Q=")</f>
        <v>#REF!</v>
      </c>
      <c r="FJ3" s="54" t="str">
        <f>AND(#REF!,"AAAAABPz/6U=")</f>
        <v>#REF!</v>
      </c>
      <c r="FK3" s="54" t="str">
        <f>IF(#REF!,"AAAAABPz/6Y=",0)</f>
        <v>#REF!</v>
      </c>
      <c r="FL3" s="54" t="str">
        <f>AND(#REF!,"AAAAABPz/6c=")</f>
        <v>#REF!</v>
      </c>
      <c r="FM3" s="54" t="str">
        <f>AND(#REF!,"AAAAABPz/6g=")</f>
        <v>#REF!</v>
      </c>
      <c r="FN3" s="54" t="str">
        <f>AND(#REF!,"AAAAABPz/6k=")</f>
        <v>#REF!</v>
      </c>
      <c r="FO3" s="54" t="str">
        <f>AND(#REF!,"AAAAABPz/6o=")</f>
        <v>#REF!</v>
      </c>
      <c r="FP3" s="54" t="str">
        <f>AND(#REF!,"AAAAABPz/6s=")</f>
        <v>#REF!</v>
      </c>
      <c r="FQ3" s="54" t="str">
        <f>AND(#REF!,"AAAAABPz/6w=")</f>
        <v>#REF!</v>
      </c>
      <c r="FR3" s="54" t="str">
        <f>IF(#REF!,"AAAAABPz/60=",0)</f>
        <v>#REF!</v>
      </c>
      <c r="FS3" s="54" t="str">
        <f>AND(#REF!,"AAAAABPz/64=")</f>
        <v>#REF!</v>
      </c>
      <c r="FT3" s="54" t="str">
        <f>AND(#REF!,"AAAAABPz/68=")</f>
        <v>#REF!</v>
      </c>
      <c r="FU3" s="54" t="str">
        <f>AND(#REF!,"AAAAABPz/7A=")</f>
        <v>#REF!</v>
      </c>
      <c r="FV3" s="54" t="str">
        <f>AND(#REF!,"AAAAABPz/7E=")</f>
        <v>#REF!</v>
      </c>
      <c r="FW3" s="54" t="str">
        <f>AND(#REF!,"AAAAABPz/7I=")</f>
        <v>#REF!</v>
      </c>
      <c r="FX3" s="54" t="str">
        <f>AND(#REF!,"AAAAABPz/7M=")</f>
        <v>#REF!</v>
      </c>
      <c r="FY3" s="54" t="str">
        <f>IF(#REF!,"AAAAABPz/7Q=",0)</f>
        <v>#REF!</v>
      </c>
      <c r="FZ3" s="54" t="str">
        <f>AND(#REF!,"AAAAABPz/7U=")</f>
        <v>#REF!</v>
      </c>
      <c r="GA3" s="54" t="str">
        <f>AND(#REF!,"AAAAABPz/7Y=")</f>
        <v>#REF!</v>
      </c>
      <c r="GB3" s="54" t="str">
        <f>AND(#REF!,"AAAAABPz/7c=")</f>
        <v>#REF!</v>
      </c>
      <c r="GC3" s="54" t="str">
        <f>AND(#REF!,"AAAAABPz/7g=")</f>
        <v>#REF!</v>
      </c>
      <c r="GD3" s="54" t="str">
        <f>AND(#REF!,"AAAAABPz/7k=")</f>
        <v>#REF!</v>
      </c>
      <c r="GE3" s="54" t="str">
        <f>AND(#REF!,"AAAAABPz/7o=")</f>
        <v>#REF!</v>
      </c>
      <c r="GF3" s="54" t="str">
        <f>IF(#REF!,"AAAAABPz/7s=",0)</f>
        <v>#REF!</v>
      </c>
      <c r="GG3" s="54" t="str">
        <f>AND(#REF!,"AAAAABPz/7w=")</f>
        <v>#REF!</v>
      </c>
      <c r="GH3" s="54" t="str">
        <f>AND(#REF!,"AAAAABPz/70=")</f>
        <v>#REF!</v>
      </c>
      <c r="GI3" s="54" t="str">
        <f>AND(#REF!,"AAAAABPz/74=")</f>
        <v>#REF!</v>
      </c>
      <c r="GJ3" s="54" t="str">
        <f>AND(#REF!,"AAAAABPz/78=")</f>
        <v>#REF!</v>
      </c>
      <c r="GK3" s="54" t="str">
        <f>AND(#REF!,"AAAAABPz/8A=")</f>
        <v>#REF!</v>
      </c>
      <c r="GL3" s="54" t="str">
        <f>AND(#REF!,"AAAAABPz/8E=")</f>
        <v>#REF!</v>
      </c>
      <c r="GM3" s="54" t="str">
        <f>IF(#REF!,"AAAAABPz/8I=",0)</f>
        <v>#REF!</v>
      </c>
      <c r="GN3" s="54" t="str">
        <f>AND(#REF!,"AAAAABPz/8M=")</f>
        <v>#REF!</v>
      </c>
      <c r="GO3" s="54" t="str">
        <f>AND(#REF!,"AAAAABPz/8Q=")</f>
        <v>#REF!</v>
      </c>
      <c r="GP3" s="54" t="str">
        <f>AND(#REF!,"AAAAABPz/8U=")</f>
        <v>#REF!</v>
      </c>
      <c r="GQ3" s="54" t="str">
        <f>AND(#REF!,"AAAAABPz/8Y=")</f>
        <v>#REF!</v>
      </c>
      <c r="GR3" s="54" t="str">
        <f>AND(#REF!,"AAAAABPz/8c=")</f>
        <v>#REF!</v>
      </c>
      <c r="GS3" s="54" t="str">
        <f>AND(#REF!,"AAAAABPz/8g=")</f>
        <v>#REF!</v>
      </c>
      <c r="GT3" s="54" t="str">
        <f>IF(#REF!,"AAAAABPz/8k=",0)</f>
        <v>#REF!</v>
      </c>
      <c r="GU3" s="54" t="str">
        <f>AND(#REF!,"AAAAABPz/8o=")</f>
        <v>#REF!</v>
      </c>
      <c r="GV3" s="54" t="str">
        <f>AND(#REF!,"AAAAABPz/8s=")</f>
        <v>#REF!</v>
      </c>
      <c r="GW3" s="54" t="str">
        <f>AND(#REF!,"AAAAABPz/8w=")</f>
        <v>#REF!</v>
      </c>
      <c r="GX3" s="54" t="str">
        <f>AND(#REF!,"AAAAABPz/80=")</f>
        <v>#REF!</v>
      </c>
      <c r="GY3" s="54" t="str">
        <f>AND(#REF!,"AAAAABPz/84=")</f>
        <v>#REF!</v>
      </c>
      <c r="GZ3" s="54" t="str">
        <f>AND(#REF!,"AAAAABPz/88=")</f>
        <v>#REF!</v>
      </c>
      <c r="HA3" s="54" t="str">
        <f>IF(#REF!,"AAAAABPz/9A=",0)</f>
        <v>#REF!</v>
      </c>
      <c r="HB3" s="54" t="str">
        <f>AND(#REF!,"AAAAABPz/9E=")</f>
        <v>#REF!</v>
      </c>
      <c r="HC3" s="54" t="str">
        <f>AND(#REF!,"AAAAABPz/9I=")</f>
        <v>#REF!</v>
      </c>
      <c r="HD3" s="54" t="str">
        <f>AND(#REF!,"AAAAABPz/9M=")</f>
        <v>#REF!</v>
      </c>
      <c r="HE3" s="54" t="str">
        <f>AND(#REF!,"AAAAABPz/9Q=")</f>
        <v>#REF!</v>
      </c>
      <c r="HF3" s="54" t="str">
        <f>AND(#REF!,"AAAAABPz/9U=")</f>
        <v>#REF!</v>
      </c>
      <c r="HG3" s="54" t="str">
        <f>AND(#REF!,"AAAAABPz/9Y=")</f>
        <v>#REF!</v>
      </c>
      <c r="HH3" s="54" t="str">
        <f>IF(#REF!,"AAAAABPz/9c=",0)</f>
        <v>#REF!</v>
      </c>
      <c r="HI3" s="54" t="str">
        <f>AND(#REF!,"AAAAABPz/9g=")</f>
        <v>#REF!</v>
      </c>
      <c r="HJ3" s="54" t="str">
        <f>AND(#REF!,"AAAAABPz/9k=")</f>
        <v>#REF!</v>
      </c>
      <c r="HK3" s="54" t="str">
        <f>AND(#REF!,"AAAAABPz/9o=")</f>
        <v>#REF!</v>
      </c>
      <c r="HL3" s="54" t="str">
        <f>AND(#REF!,"AAAAABPz/9s=")</f>
        <v>#REF!</v>
      </c>
      <c r="HM3" s="54" t="str">
        <f>AND(#REF!,"AAAAABPz/9w=")</f>
        <v>#REF!</v>
      </c>
      <c r="HN3" s="54" t="str">
        <f>AND(#REF!,"AAAAABPz/90=")</f>
        <v>#REF!</v>
      </c>
      <c r="HO3" s="54" t="str">
        <f>IF(#REF!,"AAAAABPz/94=",0)</f>
        <v>#REF!</v>
      </c>
      <c r="HP3" s="54" t="str">
        <f>AND(#REF!,"AAAAABPz/98=")</f>
        <v>#REF!</v>
      </c>
      <c r="HQ3" s="54" t="str">
        <f>AND(#REF!,"AAAAABPz/+A=")</f>
        <v>#REF!</v>
      </c>
      <c r="HR3" s="54" t="str">
        <f>AND(#REF!,"AAAAABPz/+E=")</f>
        <v>#REF!</v>
      </c>
      <c r="HS3" s="54" t="str">
        <f>AND(#REF!,"AAAAABPz/+I=")</f>
        <v>#REF!</v>
      </c>
      <c r="HT3" s="54" t="str">
        <f>AND(#REF!,"AAAAABPz/+M=")</f>
        <v>#REF!</v>
      </c>
      <c r="HU3" s="54" t="str">
        <f>AND(#REF!,"AAAAABPz/+Q=")</f>
        <v>#REF!</v>
      </c>
      <c r="HV3" s="54" t="str">
        <f>IF(#REF!,"AAAAABPz/+U=",0)</f>
        <v>#REF!</v>
      </c>
      <c r="HW3" s="54" t="str">
        <f>AND(#REF!,"AAAAABPz/+Y=")</f>
        <v>#REF!</v>
      </c>
      <c r="HX3" s="54" t="str">
        <f>AND(#REF!,"AAAAABPz/+c=")</f>
        <v>#REF!</v>
      </c>
      <c r="HY3" s="54" t="str">
        <f>AND(#REF!,"AAAAABPz/+g=")</f>
        <v>#REF!</v>
      </c>
      <c r="HZ3" s="54" t="str">
        <f>AND(#REF!,"AAAAABPz/+k=")</f>
        <v>#REF!</v>
      </c>
      <c r="IA3" s="54" t="str">
        <f>AND(#REF!,"AAAAABPz/+o=")</f>
        <v>#REF!</v>
      </c>
      <c r="IB3" s="54" t="str">
        <f>AND(#REF!,"AAAAABPz/+s=")</f>
        <v>#REF!</v>
      </c>
      <c r="IC3" s="54" t="str">
        <f>IF(#REF!,"AAAAABPz/+w=",0)</f>
        <v>#REF!</v>
      </c>
      <c r="ID3" s="54" t="str">
        <f>AND(#REF!,"AAAAABPz/+0=")</f>
        <v>#REF!</v>
      </c>
      <c r="IE3" s="54" t="str">
        <f>AND(#REF!,"AAAAABPz/+4=")</f>
        <v>#REF!</v>
      </c>
      <c r="IF3" s="54" t="str">
        <f>AND(#REF!,"AAAAABPz/+8=")</f>
        <v>#REF!</v>
      </c>
      <c r="IG3" s="54" t="str">
        <f>AND(#REF!,"AAAAABPz//A=")</f>
        <v>#REF!</v>
      </c>
      <c r="IH3" s="54" t="str">
        <f>AND(#REF!,"AAAAABPz//E=")</f>
        <v>#REF!</v>
      </c>
      <c r="II3" s="54" t="str">
        <f>AND(#REF!,"AAAAABPz//I=")</f>
        <v>#REF!</v>
      </c>
      <c r="IJ3" s="54" t="str">
        <f>IF(#REF!,"AAAAABPz//M=",0)</f>
        <v>#REF!</v>
      </c>
      <c r="IK3" s="54" t="str">
        <f>AND(#REF!,"AAAAABPz//Q=")</f>
        <v>#REF!</v>
      </c>
      <c r="IL3" s="54" t="str">
        <f>AND(#REF!,"AAAAABPz//U=")</f>
        <v>#REF!</v>
      </c>
      <c r="IM3" s="54" t="str">
        <f>AND(#REF!,"AAAAABPz//Y=")</f>
        <v>#REF!</v>
      </c>
      <c r="IN3" s="54" t="str">
        <f>AND(#REF!,"AAAAABPz//c=")</f>
        <v>#REF!</v>
      </c>
      <c r="IO3" s="54" t="str">
        <f>AND(#REF!,"AAAAABPz//g=")</f>
        <v>#REF!</v>
      </c>
      <c r="IP3" s="54" t="str">
        <f>AND(#REF!,"AAAAABPz//k=")</f>
        <v>#REF!</v>
      </c>
      <c r="IQ3" s="54" t="str">
        <f>IF(#REF!,"AAAAABPz//o=",0)</f>
        <v>#REF!</v>
      </c>
      <c r="IR3" s="54" t="str">
        <f>AND(#REF!,"AAAAABPz//s=")</f>
        <v>#REF!</v>
      </c>
      <c r="IS3" s="54" t="str">
        <f>AND(#REF!,"AAAAABPz//w=")</f>
        <v>#REF!</v>
      </c>
      <c r="IT3" s="54" t="str">
        <f>AND(#REF!,"AAAAABPz//0=")</f>
        <v>#REF!</v>
      </c>
      <c r="IU3" s="54" t="str">
        <f>AND(#REF!,"AAAAABPz//4=")</f>
        <v>#REF!</v>
      </c>
      <c r="IV3" s="54" t="str">
        <f>AND(#REF!,"AAAAABPz//8=")</f>
        <v>#REF!</v>
      </c>
    </row>
    <row r="4" ht="12.75" customHeight="1">
      <c r="A4" s="54" t="str">
        <f>AND(#REF!,"AAAAAH/rVAA=")</f>
        <v>#REF!</v>
      </c>
      <c r="B4" s="54" t="str">
        <f>IF(#REF!,"AAAAAH/rVAE=",0)</f>
        <v>#REF!</v>
      </c>
      <c r="C4" s="54" t="str">
        <f>AND(#REF!,"AAAAAH/rVAI=")</f>
        <v>#REF!</v>
      </c>
      <c r="D4" s="54" t="str">
        <f>AND(#REF!,"AAAAAH/rVAM=")</f>
        <v>#REF!</v>
      </c>
      <c r="E4" s="54" t="str">
        <f>AND(#REF!,"AAAAAH/rVAQ=")</f>
        <v>#REF!</v>
      </c>
      <c r="F4" s="54" t="str">
        <f>AND(#REF!,"AAAAAH/rVAU=")</f>
        <v>#REF!</v>
      </c>
      <c r="G4" s="54" t="str">
        <f>AND(#REF!,"AAAAAH/rVAY=")</f>
        <v>#REF!</v>
      </c>
      <c r="H4" s="54" t="str">
        <f>AND(#REF!,"AAAAAH/rVAc=")</f>
        <v>#REF!</v>
      </c>
      <c r="I4" s="54" t="str">
        <f>IF(#REF!,"AAAAAH/rVAg=",0)</f>
        <v>#REF!</v>
      </c>
      <c r="J4" s="54" t="str">
        <f>AND(#REF!,"AAAAAH/rVAk=")</f>
        <v>#REF!</v>
      </c>
      <c r="K4" s="54" t="str">
        <f>AND(#REF!,"AAAAAH/rVAo=")</f>
        <v>#REF!</v>
      </c>
      <c r="L4" s="54" t="str">
        <f>AND(#REF!,"AAAAAH/rVAs=")</f>
        <v>#REF!</v>
      </c>
      <c r="M4" s="54" t="str">
        <f>AND(#REF!,"AAAAAH/rVAw=")</f>
        <v>#REF!</v>
      </c>
      <c r="N4" s="54" t="str">
        <f>AND(#REF!,"AAAAAH/rVA0=")</f>
        <v>#REF!</v>
      </c>
      <c r="O4" s="54" t="str">
        <f>AND(#REF!,"AAAAAH/rVA4=")</f>
        <v>#REF!</v>
      </c>
      <c r="P4" s="54" t="str">
        <f>IF(#REF!,"AAAAAH/rVA8=",0)</f>
        <v>#REF!</v>
      </c>
      <c r="Q4" s="54" t="str">
        <f>AND(#REF!,"AAAAAH/rVBA=")</f>
        <v>#REF!</v>
      </c>
      <c r="R4" s="54" t="str">
        <f>AND(#REF!,"AAAAAH/rVBE=")</f>
        <v>#REF!</v>
      </c>
      <c r="S4" s="54" t="str">
        <f>AND(#REF!,"AAAAAH/rVBI=")</f>
        <v>#REF!</v>
      </c>
      <c r="T4" s="54" t="str">
        <f>AND(#REF!,"AAAAAH/rVBM=")</f>
        <v>#REF!</v>
      </c>
      <c r="U4" s="54" t="str">
        <f>AND(#REF!,"AAAAAH/rVBQ=")</f>
        <v>#REF!</v>
      </c>
      <c r="V4" s="54" t="str">
        <f>AND(#REF!,"AAAAAH/rVBU=")</f>
        <v>#REF!</v>
      </c>
      <c r="W4" s="54" t="str">
        <f>IF(#REF!,"AAAAAH/rVBY=",0)</f>
        <v>#REF!</v>
      </c>
      <c r="X4" s="54" t="str">
        <f>IF(#REF!,"AAAAAH/rVBc=",0)</f>
        <v>#REF!</v>
      </c>
      <c r="Y4" s="54" t="str">
        <f>IF(#REF!,"AAAAAH/rVBg=",0)</f>
        <v>#REF!</v>
      </c>
      <c r="Z4" s="54" t="str">
        <f>IF(#REF!,"AAAAAH/rVBk=",0)</f>
        <v>#REF!</v>
      </c>
      <c r="AA4" s="54" t="str">
        <f>IF(#REF!,"AAAAAH/rVBo=",0)</f>
        <v>#REF!</v>
      </c>
      <c r="AB4" s="54" t="str">
        <f>IF(#REF!,"AAAAAH/rVBs=",0)</f>
        <v>#REF!</v>
      </c>
      <c r="AC4" s="54" t="str">
        <f>IF(#REF!,"AAAAAH/rVBw=",0)</f>
        <v>#REF!</v>
      </c>
      <c r="AD4" s="54" t="str">
        <f>IF(#REF!,"AAAAAH/rVB0=",0)</f>
        <v>#REF!</v>
      </c>
      <c r="AE4" s="54" t="str">
        <f>IF(#REF!,"AAAAAH/rVB4=",0)</f>
        <v>#REF!</v>
      </c>
      <c r="AF4" s="54" t="str">
        <f>IF(#REF!,"AAAAAH/rVB8=",0)</f>
        <v>#REF!</v>
      </c>
      <c r="AG4" s="54" t="str">
        <f>IF(#REF!,"AAAAAH/rVCA=",0)</f>
        <v>#REF!</v>
      </c>
      <c r="AH4" s="54" t="str">
        <f>IF(#REF!,"AAAAAH/rVCE=",0)</f>
        <v>#REF!</v>
      </c>
      <c r="AI4" s="54" t="str">
        <f>IF(#REF!,"AAAAAH/rVCI=",0)</f>
        <v>#REF!</v>
      </c>
      <c r="AJ4" s="54" t="s">
        <v>98</v>
      </c>
      <c r="AK4" s="55" t="s">
        <v>99</v>
      </c>
      <c r="AL4" s="56" t="s">
        <v>100</v>
      </c>
      <c r="AM4" s="54" t="str">
        <f>IF("N",[0]!_xlnm._FilterDatabase,"AAAAAH/rVCY=")</f>
        <v>#ERROR!</v>
      </c>
    </row>
    <row r="5" ht="12.75" customHeight="1">
      <c r="A5" s="54" t="str">
        <f>AND(#REF!,"AAAAACvx+wA=")</f>
        <v>#REF!</v>
      </c>
      <c r="B5" s="54" t="str">
        <f>IF(#REF!,"AAAAACvx+wE=",0)</f>
        <v>#REF!</v>
      </c>
      <c r="C5" s="54" t="str">
        <f>AND(#REF!,"AAAAACvx+wI=")</f>
        <v>#REF!</v>
      </c>
      <c r="D5" s="54" t="str">
        <f>AND(#REF!,"AAAAACvx+wM=")</f>
        <v>#REF!</v>
      </c>
      <c r="E5" s="54" t="str">
        <f>AND(#REF!,"AAAAACvx+wQ=")</f>
        <v>#REF!</v>
      </c>
      <c r="F5" s="54" t="str">
        <f>AND(#REF!,"AAAAACvx+wU=")</f>
        <v>#REF!</v>
      </c>
      <c r="G5" s="54" t="str">
        <f>AND(#REF!,"AAAAACvx+wY=")</f>
        <v>#REF!</v>
      </c>
      <c r="H5" s="54" t="str">
        <f>AND(#REF!,"AAAAACvx+wc=")</f>
        <v>#REF!</v>
      </c>
      <c r="I5" s="54" t="str">
        <f>AND(#REF!,"AAAAACvx+wg=")</f>
        <v>#REF!</v>
      </c>
      <c r="J5" s="54" t="str">
        <f>IF(#REF!,"AAAAACvx+wk=",0)</f>
        <v>#REF!</v>
      </c>
      <c r="K5" s="54" t="str">
        <f>AND(#REF!,"AAAAACvx+wo=")</f>
        <v>#REF!</v>
      </c>
      <c r="L5" s="54" t="str">
        <f>AND(#REF!,"AAAAACvx+ws=")</f>
        <v>#REF!</v>
      </c>
      <c r="M5" s="54" t="str">
        <f>AND(#REF!,"AAAAACvx+ww=")</f>
        <v>#REF!</v>
      </c>
      <c r="N5" s="54" t="str">
        <f>AND(#REF!,"AAAAACvx+w0=")</f>
        <v>#REF!</v>
      </c>
      <c r="O5" s="54" t="str">
        <f>AND(#REF!,"AAAAACvx+w4=")</f>
        <v>#REF!</v>
      </c>
      <c r="P5" s="54" t="str">
        <f>AND(#REF!,"AAAAACvx+w8=")</f>
        <v>#REF!</v>
      </c>
      <c r="Q5" s="54" t="str">
        <f>AND(#REF!,"AAAAACvx+xA=")</f>
        <v>#REF!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2010-11-19T03:46:05Z</dcterms:created>
  <dc:creator>Nguyen Thi Dieu (FHO.WD)</dc:creator>
</cp:coreProperties>
</file>