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camachom\Desktop\"/>
    </mc:Choice>
  </mc:AlternateContent>
  <xr:revisionPtr revIDLastSave="0" documentId="13_ncr:1_{67549859-44C1-4BF1-B111-C0CD4D2656ED}" xr6:coauthVersionLast="47" xr6:coauthVersionMax="47" xr10:uidLastSave="{00000000-0000-0000-0000-000000000000}"/>
  <bookViews>
    <workbookView xWindow="28680" yWindow="-105" windowWidth="29040" windowHeight="15720" firstSheet="6" activeTab="10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Hoja1!$A$1:$AA$375</definedName>
    <definedName name="_xlnm._FilterDatabase" localSheetId="10" hidden="1">'Itinerario carga'!$A$3:$J$19</definedName>
    <definedName name="_xlnm._FilterDatabase" localSheetId="6" hidden="1">'Itinerario pasajeros'!$A$3:$K$70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7" l="1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 s="1"/>
  <c r="A4" i="17"/>
  <c r="M4" i="17" s="1"/>
  <c r="N4" i="17" s="1"/>
  <c r="O4" i="17" s="1"/>
  <c r="B4" i="17"/>
  <c r="C4" i="17"/>
  <c r="D4" i="17"/>
  <c r="E4" i="17"/>
  <c r="F4" i="17"/>
  <c r="G4" i="17"/>
  <c r="H4" i="17"/>
  <c r="I4" i="17"/>
  <c r="J4" i="17"/>
  <c r="K4" i="17"/>
  <c r="L4" i="17"/>
  <c r="A5" i="17"/>
  <c r="M5" i="17" s="1"/>
  <c r="N5" i="17" s="1"/>
  <c r="B5" i="17"/>
  <c r="C5" i="17"/>
  <c r="D5" i="17"/>
  <c r="E5" i="17"/>
  <c r="F5" i="17"/>
  <c r="G5" i="17"/>
  <c r="H5" i="17"/>
  <c r="I5" i="17"/>
  <c r="J5" i="17"/>
  <c r="K5" i="17"/>
  <c r="L5" i="17"/>
  <c r="A6" i="17"/>
  <c r="M6" i="17" s="1"/>
  <c r="N6" i="17" s="1"/>
  <c r="B6" i="17"/>
  <c r="C6" i="17"/>
  <c r="D6" i="17"/>
  <c r="E6" i="17"/>
  <c r="F6" i="17"/>
  <c r="G6" i="17"/>
  <c r="H6" i="17"/>
  <c r="I6" i="17"/>
  <c r="J6" i="17"/>
  <c r="K6" i="17"/>
  <c r="L6" i="17"/>
  <c r="A7" i="17"/>
  <c r="M7" i="17" s="1"/>
  <c r="N7" i="17" s="1"/>
  <c r="O7" i="17" s="1"/>
  <c r="B7" i="17"/>
  <c r="C7" i="17"/>
  <c r="D7" i="17"/>
  <c r="E7" i="17"/>
  <c r="F7" i="17"/>
  <c r="G7" i="17"/>
  <c r="H7" i="17"/>
  <c r="I7" i="17"/>
  <c r="J7" i="17"/>
  <c r="K7" i="17"/>
  <c r="L7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 s="1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A11" i="17"/>
  <c r="M11" i="17" s="1"/>
  <c r="N11" i="17" s="1"/>
  <c r="O11" i="17" s="1"/>
  <c r="B11" i="17"/>
  <c r="C11" i="17"/>
  <c r="D11" i="17"/>
  <c r="E11" i="17"/>
  <c r="F11" i="17"/>
  <c r="G11" i="17"/>
  <c r="H11" i="17"/>
  <c r="I11" i="17"/>
  <c r="J11" i="17"/>
  <c r="K11" i="17"/>
  <c r="L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 s="1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 s="1"/>
  <c r="O14" i="17" s="1"/>
  <c r="A15" i="17"/>
  <c r="M15" i="17" s="1"/>
  <c r="N15" i="17" s="1"/>
  <c r="O15" i="17" s="1"/>
  <c r="B15" i="17"/>
  <c r="C15" i="17"/>
  <c r="D15" i="17"/>
  <c r="E15" i="17"/>
  <c r="F15" i="17"/>
  <c r="G15" i="17"/>
  <c r="H15" i="17"/>
  <c r="I15" i="17"/>
  <c r="J15" i="17"/>
  <c r="K15" i="17"/>
  <c r="L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 s="1"/>
  <c r="O16" i="17" s="1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 s="1"/>
  <c r="O18" i="17" s="1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 s="1"/>
  <c r="A20" i="17"/>
  <c r="M20" i="17" s="1"/>
  <c r="N20" i="17" s="1"/>
  <c r="O20" i="17" s="1"/>
  <c r="B20" i="17"/>
  <c r="C20" i="17"/>
  <c r="D20" i="17"/>
  <c r="E20" i="17"/>
  <c r="F20" i="17"/>
  <c r="G20" i="17"/>
  <c r="H20" i="17"/>
  <c r="I20" i="17"/>
  <c r="J20" i="17"/>
  <c r="K20" i="17"/>
  <c r="L20" i="17"/>
  <c r="A21" i="17"/>
  <c r="M21" i="17" s="1"/>
  <c r="N21" i="17" s="1"/>
  <c r="O21" i="17" s="1"/>
  <c r="B21" i="17"/>
  <c r="C21" i="17"/>
  <c r="D21" i="17"/>
  <c r="E21" i="17"/>
  <c r="F21" i="17"/>
  <c r="G21" i="17"/>
  <c r="H21" i="17"/>
  <c r="I21" i="17"/>
  <c r="J21" i="17"/>
  <c r="K21" i="17"/>
  <c r="L21" i="17"/>
  <c r="A22" i="17"/>
  <c r="M22" i="17" s="1"/>
  <c r="N22" i="17" s="1"/>
  <c r="O22" i="17" s="1"/>
  <c r="B22" i="17"/>
  <c r="C22" i="17"/>
  <c r="D22" i="17"/>
  <c r="E22" i="17"/>
  <c r="F22" i="17"/>
  <c r="G22" i="17"/>
  <c r="H22" i="17"/>
  <c r="I22" i="17"/>
  <c r="J22" i="17"/>
  <c r="K22" i="17"/>
  <c r="L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 s="1"/>
  <c r="O23" i="17" s="1"/>
  <c r="A24" i="17"/>
  <c r="M24" i="17" s="1"/>
  <c r="N24" i="17" s="1"/>
  <c r="O24" i="17" s="1"/>
  <c r="B24" i="17"/>
  <c r="C24" i="17"/>
  <c r="D24" i="17"/>
  <c r="E24" i="17"/>
  <c r="F24" i="17"/>
  <c r="G24" i="17"/>
  <c r="H24" i="17"/>
  <c r="I24" i="17"/>
  <c r="J24" i="17"/>
  <c r="K24" i="17"/>
  <c r="L24" i="17"/>
  <c r="A25" i="17"/>
  <c r="M25" i="17" s="1"/>
  <c r="N25" i="17" s="1"/>
  <c r="O25" i="17" s="1"/>
  <c r="B25" i="17"/>
  <c r="C25" i="17"/>
  <c r="D25" i="17"/>
  <c r="E25" i="17"/>
  <c r="F25" i="17"/>
  <c r="G25" i="17"/>
  <c r="H25" i="17"/>
  <c r="I25" i="17"/>
  <c r="J25" i="17"/>
  <c r="K25" i="17"/>
  <c r="L25" i="17"/>
  <c r="A26" i="17"/>
  <c r="M26" i="17" s="1"/>
  <c r="N26" i="17" s="1"/>
  <c r="O26" i="17" s="1"/>
  <c r="B26" i="17"/>
  <c r="C26" i="17"/>
  <c r="D26" i="17"/>
  <c r="E26" i="17"/>
  <c r="F26" i="17"/>
  <c r="G26" i="17"/>
  <c r="H26" i="17"/>
  <c r="I26" i="17"/>
  <c r="J26" i="17"/>
  <c r="K26" i="17"/>
  <c r="L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 s="1"/>
  <c r="O27" i="17" s="1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 s="1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 s="1"/>
  <c r="O30" i="17" s="1"/>
  <c r="A31" i="17"/>
  <c r="M31" i="17" s="1"/>
  <c r="N31" i="17" s="1"/>
  <c r="O31" i="17" s="1"/>
  <c r="B31" i="17"/>
  <c r="C31" i="17"/>
  <c r="D31" i="17"/>
  <c r="E31" i="17"/>
  <c r="F31" i="17"/>
  <c r="G31" i="17"/>
  <c r="H31" i="17"/>
  <c r="I31" i="17"/>
  <c r="J31" i="17"/>
  <c r="K31" i="17"/>
  <c r="L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 s="1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 s="1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 s="1"/>
  <c r="O34" i="17" s="1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 s="1"/>
  <c r="A36" i="17"/>
  <c r="M36" i="17" s="1"/>
  <c r="N36" i="17" s="1"/>
  <c r="O36" i="17" s="1"/>
  <c r="B36" i="17"/>
  <c r="C36" i="17"/>
  <c r="D36" i="17"/>
  <c r="E36" i="17"/>
  <c r="F36" i="17"/>
  <c r="G36" i="17"/>
  <c r="H36" i="17"/>
  <c r="I36" i="17"/>
  <c r="J36" i="17"/>
  <c r="K36" i="17"/>
  <c r="L36" i="17"/>
  <c r="A37" i="17"/>
  <c r="M37" i="17" s="1"/>
  <c r="N37" i="17" s="1"/>
  <c r="O37" i="17" s="1"/>
  <c r="B37" i="17"/>
  <c r="C37" i="17"/>
  <c r="D37" i="17"/>
  <c r="E37" i="17"/>
  <c r="F37" i="17"/>
  <c r="G37" i="17"/>
  <c r="H37" i="17"/>
  <c r="I37" i="17"/>
  <c r="J37" i="17"/>
  <c r="K37" i="17"/>
  <c r="L37" i="17"/>
  <c r="A38" i="17"/>
  <c r="M38" i="17" s="1"/>
  <c r="N38" i="17" s="1"/>
  <c r="O38" i="17" s="1"/>
  <c r="B38" i="17"/>
  <c r="C38" i="17"/>
  <c r="D38" i="17"/>
  <c r="E38" i="17"/>
  <c r="F38" i="17"/>
  <c r="G38" i="17"/>
  <c r="H38" i="17"/>
  <c r="I38" i="17"/>
  <c r="J38" i="17"/>
  <c r="K38" i="17"/>
  <c r="L38" i="17"/>
  <c r="A39" i="17"/>
  <c r="M39" i="17" s="1"/>
  <c r="N39" i="17" s="1"/>
  <c r="O39" i="17" s="1"/>
  <c r="B39" i="17"/>
  <c r="C39" i="17"/>
  <c r="D39" i="17"/>
  <c r="E39" i="17"/>
  <c r="F39" i="17"/>
  <c r="G39" i="17"/>
  <c r="H39" i="17"/>
  <c r="I39" i="17"/>
  <c r="J39" i="17"/>
  <c r="K39" i="17"/>
  <c r="L39" i="17"/>
  <c r="A40" i="17"/>
  <c r="M40" i="17" s="1"/>
  <c r="N40" i="17" s="1"/>
  <c r="O40" i="17" s="1"/>
  <c r="B40" i="17"/>
  <c r="C40" i="17"/>
  <c r="D40" i="17"/>
  <c r="E40" i="17"/>
  <c r="F40" i="17"/>
  <c r="G40" i="17"/>
  <c r="H40" i="17"/>
  <c r="I40" i="17"/>
  <c r="J40" i="17"/>
  <c r="K40" i="17"/>
  <c r="L40" i="17"/>
  <c r="A41" i="17"/>
  <c r="M41" i="17" s="1"/>
  <c r="N41" i="17" s="1"/>
  <c r="O41" i="17" s="1"/>
  <c r="B41" i="17"/>
  <c r="C41" i="17"/>
  <c r="D41" i="17"/>
  <c r="E41" i="17"/>
  <c r="F41" i="17"/>
  <c r="G41" i="17"/>
  <c r="H41" i="17"/>
  <c r="I41" i="17"/>
  <c r="J41" i="17"/>
  <c r="K41" i="17"/>
  <c r="L41" i="17"/>
  <c r="A42" i="17"/>
  <c r="M42" i="17" s="1"/>
  <c r="N42" i="17" s="1"/>
  <c r="O42" i="17" s="1"/>
  <c r="B42" i="17"/>
  <c r="C42" i="17"/>
  <c r="D42" i="17"/>
  <c r="E42" i="17"/>
  <c r="F42" i="17"/>
  <c r="G42" i="17"/>
  <c r="H42" i="17"/>
  <c r="I42" i="17"/>
  <c r="J42" i="17"/>
  <c r="K42" i="17"/>
  <c r="L42" i="17"/>
  <c r="A43" i="17"/>
  <c r="M43" i="17" s="1"/>
  <c r="N43" i="17" s="1"/>
  <c r="O43" i="17" s="1"/>
  <c r="B43" i="17"/>
  <c r="C43" i="17"/>
  <c r="D43" i="17"/>
  <c r="E43" i="17"/>
  <c r="F43" i="17"/>
  <c r="G43" i="17"/>
  <c r="H43" i="17"/>
  <c r="I43" i="17"/>
  <c r="J43" i="17"/>
  <c r="K43" i="17"/>
  <c r="L43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 s="1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 s="1"/>
  <c r="A47" i="17"/>
  <c r="M47" i="17" s="1"/>
  <c r="N47" i="17" s="1"/>
  <c r="B47" i="17"/>
  <c r="C47" i="17"/>
  <c r="D47" i="17"/>
  <c r="E47" i="17"/>
  <c r="F47" i="17"/>
  <c r="G47" i="17"/>
  <c r="H47" i="17"/>
  <c r="I47" i="17"/>
  <c r="J47" i="17"/>
  <c r="K47" i="17"/>
  <c r="L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 s="1"/>
  <c r="O48" i="17" s="1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 s="1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 s="1"/>
  <c r="O50" i="17" s="1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 s="1"/>
  <c r="A52" i="17"/>
  <c r="M52" i="17" s="1"/>
  <c r="N52" i="17" s="1"/>
  <c r="O52" i="17" s="1"/>
  <c r="B52" i="17"/>
  <c r="C52" i="17"/>
  <c r="D52" i="17"/>
  <c r="E52" i="17"/>
  <c r="F52" i="17"/>
  <c r="G52" i="17"/>
  <c r="H52" i="17"/>
  <c r="I52" i="17"/>
  <c r="J52" i="17"/>
  <c r="K52" i="17"/>
  <c r="L52" i="17"/>
  <c r="A53" i="17"/>
  <c r="M53" i="17" s="1"/>
  <c r="N53" i="17" s="1"/>
  <c r="B53" i="17"/>
  <c r="C53" i="17"/>
  <c r="D53" i="17"/>
  <c r="E53" i="17"/>
  <c r="F53" i="17"/>
  <c r="G53" i="17"/>
  <c r="H53" i="17"/>
  <c r="I53" i="17"/>
  <c r="J53" i="17"/>
  <c r="K53" i="17"/>
  <c r="L53" i="17"/>
  <c r="A54" i="17"/>
  <c r="M54" i="17" s="1"/>
  <c r="N54" i="17" s="1"/>
  <c r="B54" i="17"/>
  <c r="C54" i="17"/>
  <c r="D54" i="17"/>
  <c r="E54" i="17"/>
  <c r="F54" i="17"/>
  <c r="G54" i="17"/>
  <c r="H54" i="17"/>
  <c r="I54" i="17"/>
  <c r="J54" i="17"/>
  <c r="K54" i="17"/>
  <c r="L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 s="1"/>
  <c r="A56" i="17"/>
  <c r="M56" i="17" s="1"/>
  <c r="N56" i="17" s="1"/>
  <c r="O56" i="17" s="1"/>
  <c r="B56" i="17"/>
  <c r="C56" i="17"/>
  <c r="D56" i="17"/>
  <c r="E56" i="17"/>
  <c r="F56" i="17"/>
  <c r="G56" i="17"/>
  <c r="H56" i="17"/>
  <c r="I56" i="17"/>
  <c r="J56" i="17"/>
  <c r="K56" i="17"/>
  <c r="L56" i="17"/>
  <c r="A57" i="17"/>
  <c r="M57" i="17" s="1"/>
  <c r="N57" i="17" s="1"/>
  <c r="O57" i="17" s="1"/>
  <c r="B57" i="17"/>
  <c r="C57" i="17"/>
  <c r="D57" i="17"/>
  <c r="E57" i="17"/>
  <c r="F57" i="17"/>
  <c r="G57" i="17"/>
  <c r="H57" i="17"/>
  <c r="I57" i="17"/>
  <c r="J57" i="17"/>
  <c r="K57" i="17"/>
  <c r="L57" i="17"/>
  <c r="A58" i="17"/>
  <c r="M58" i="17" s="1"/>
  <c r="N58" i="17" s="1"/>
  <c r="O58" i="17" s="1"/>
  <c r="B58" i="17"/>
  <c r="C58" i="17"/>
  <c r="D58" i="17"/>
  <c r="E58" i="17"/>
  <c r="F58" i="17"/>
  <c r="G58" i="17"/>
  <c r="H58" i="17"/>
  <c r="I58" i="17"/>
  <c r="J58" i="17"/>
  <c r="K58" i="17"/>
  <c r="L58" i="17"/>
  <c r="A59" i="17"/>
  <c r="M59" i="17" s="1"/>
  <c r="N59" i="17" s="1"/>
  <c r="O59" i="17" s="1"/>
  <c r="B59" i="17"/>
  <c r="C59" i="17"/>
  <c r="D59" i="17"/>
  <c r="E59" i="17"/>
  <c r="F59" i="17"/>
  <c r="G59" i="17"/>
  <c r="H59" i="17"/>
  <c r="I59" i="17"/>
  <c r="J59" i="17"/>
  <c r="K59" i="17"/>
  <c r="L59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 s="1"/>
  <c r="A61" i="17"/>
  <c r="M61" i="17" s="1"/>
  <c r="N61" i="17" s="1"/>
  <c r="O61" i="17" s="1"/>
  <c r="B61" i="17"/>
  <c r="C61" i="17"/>
  <c r="D61" i="17"/>
  <c r="E61" i="17"/>
  <c r="F61" i="17"/>
  <c r="G61" i="17"/>
  <c r="H61" i="17"/>
  <c r="I61" i="17"/>
  <c r="J61" i="17"/>
  <c r="K61" i="17"/>
  <c r="L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 s="1"/>
  <c r="O62" i="17" s="1"/>
  <c r="A63" i="17"/>
  <c r="M63" i="17" s="1"/>
  <c r="N63" i="17" s="1"/>
  <c r="O63" i="17" s="1"/>
  <c r="B63" i="17"/>
  <c r="C63" i="17"/>
  <c r="D63" i="17"/>
  <c r="E63" i="17"/>
  <c r="F63" i="17"/>
  <c r="G63" i="17"/>
  <c r="H63" i="17"/>
  <c r="I63" i="17"/>
  <c r="J63" i="17"/>
  <c r="K63" i="17"/>
  <c r="L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 s="1"/>
  <c r="O64" i="17" s="1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 s="1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 s="1"/>
  <c r="O66" i="17" s="1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 s="1"/>
  <c r="A68" i="17"/>
  <c r="M68" i="17" s="1"/>
  <c r="N68" i="17" s="1"/>
  <c r="B68" i="17"/>
  <c r="C68" i="17"/>
  <c r="D68" i="17"/>
  <c r="E68" i="17"/>
  <c r="F68" i="17"/>
  <c r="G68" i="17"/>
  <c r="H68" i="17"/>
  <c r="I68" i="17"/>
  <c r="J68" i="17"/>
  <c r="K68" i="17"/>
  <c r="L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A70" i="17"/>
  <c r="M70" i="17" s="1"/>
  <c r="N70" i="17" s="1"/>
  <c r="B70" i="17"/>
  <c r="C70" i="17"/>
  <c r="D70" i="17"/>
  <c r="E70" i="17"/>
  <c r="F70" i="17"/>
  <c r="G70" i="17"/>
  <c r="H70" i="17"/>
  <c r="I70" i="17"/>
  <c r="J70" i="17"/>
  <c r="K70" i="17"/>
  <c r="L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 s="1"/>
  <c r="A72" i="17"/>
  <c r="M72" i="17" s="1"/>
  <c r="N72" i="17" s="1"/>
  <c r="B72" i="17"/>
  <c r="C72" i="17"/>
  <c r="D72" i="17"/>
  <c r="E72" i="17"/>
  <c r="F72" i="17"/>
  <c r="G72" i="17"/>
  <c r="H72" i="17"/>
  <c r="I72" i="17"/>
  <c r="J72" i="17"/>
  <c r="K72" i="17"/>
  <c r="L72" i="17"/>
  <c r="A73" i="17"/>
  <c r="M73" i="17" s="1"/>
  <c r="N73" i="17" s="1"/>
  <c r="B73" i="17"/>
  <c r="C73" i="17"/>
  <c r="D73" i="17"/>
  <c r="E73" i="17"/>
  <c r="F73" i="17"/>
  <c r="G73" i="17"/>
  <c r="H73" i="17"/>
  <c r="I73" i="17"/>
  <c r="J73" i="17"/>
  <c r="K73" i="17"/>
  <c r="L73" i="17"/>
  <c r="A74" i="17"/>
  <c r="M74" i="17" s="1"/>
  <c r="N74" i="17" s="1"/>
  <c r="O74" i="17" s="1"/>
  <c r="B74" i="17"/>
  <c r="C74" i="17"/>
  <c r="D74" i="17"/>
  <c r="E74" i="17"/>
  <c r="F74" i="17"/>
  <c r="G74" i="17"/>
  <c r="H74" i="17"/>
  <c r="I74" i="17"/>
  <c r="J74" i="17"/>
  <c r="K74" i="17"/>
  <c r="L74" i="17"/>
  <c r="A75" i="17"/>
  <c r="M75" i="17" s="1"/>
  <c r="N75" i="17" s="1"/>
  <c r="O75" i="17" s="1"/>
  <c r="B75" i="17"/>
  <c r="C75" i="17"/>
  <c r="D75" i="17"/>
  <c r="E75" i="17"/>
  <c r="F75" i="17"/>
  <c r="G75" i="17"/>
  <c r="H75" i="17"/>
  <c r="I75" i="17"/>
  <c r="J75" i="17"/>
  <c r="K75" i="17"/>
  <c r="L75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 s="1"/>
  <c r="A77" i="17"/>
  <c r="M77" i="17" s="1"/>
  <c r="N77" i="17" s="1"/>
  <c r="O77" i="17" s="1"/>
  <c r="B77" i="17"/>
  <c r="C77" i="17"/>
  <c r="D77" i="17"/>
  <c r="E77" i="17"/>
  <c r="F77" i="17"/>
  <c r="G77" i="17"/>
  <c r="H77" i="17"/>
  <c r="I77" i="17"/>
  <c r="J77" i="17"/>
  <c r="K77" i="17"/>
  <c r="L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 s="1"/>
  <c r="O78" i="17" s="1"/>
  <c r="A79" i="17"/>
  <c r="M79" i="17" s="1"/>
  <c r="N79" i="17" s="1"/>
  <c r="B79" i="17"/>
  <c r="C79" i="17"/>
  <c r="D79" i="17"/>
  <c r="E79" i="17"/>
  <c r="F79" i="17"/>
  <c r="G79" i="17"/>
  <c r="H79" i="17"/>
  <c r="I79" i="17"/>
  <c r="J79" i="17"/>
  <c r="K79" i="17"/>
  <c r="L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 s="1"/>
  <c r="O80" i="17" s="1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 s="1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 s="1"/>
  <c r="O82" i="17" s="1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 s="1"/>
  <c r="A84" i="17"/>
  <c r="M84" i="17" s="1"/>
  <c r="N84" i="17" s="1"/>
  <c r="O84" i="17" s="1"/>
  <c r="B84" i="17"/>
  <c r="C84" i="17"/>
  <c r="D84" i="17"/>
  <c r="E84" i="17"/>
  <c r="F84" i="17"/>
  <c r="G84" i="17"/>
  <c r="H84" i="17"/>
  <c r="I84" i="17"/>
  <c r="J84" i="17"/>
  <c r="K84" i="17"/>
  <c r="L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 s="1"/>
  <c r="O85" i="17" s="1"/>
  <c r="A86" i="17"/>
  <c r="M86" i="17" s="1"/>
  <c r="N86" i="17" s="1"/>
  <c r="O86" i="17" s="1"/>
  <c r="B86" i="17"/>
  <c r="C86" i="17"/>
  <c r="D86" i="17"/>
  <c r="E86" i="17"/>
  <c r="F86" i="17"/>
  <c r="G86" i="17"/>
  <c r="H86" i="17"/>
  <c r="I86" i="17"/>
  <c r="J86" i="17"/>
  <c r="K86" i="17"/>
  <c r="L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 s="1"/>
  <c r="O87" i="17" s="1"/>
  <c r="A88" i="17"/>
  <c r="M88" i="17" s="1"/>
  <c r="N88" i="17" s="1"/>
  <c r="O88" i="17" s="1"/>
  <c r="B88" i="17"/>
  <c r="C88" i="17"/>
  <c r="D88" i="17"/>
  <c r="E88" i="17"/>
  <c r="F88" i="17"/>
  <c r="G88" i="17"/>
  <c r="H88" i="17"/>
  <c r="I88" i="17"/>
  <c r="J88" i="17"/>
  <c r="K88" i="17"/>
  <c r="L88" i="17"/>
  <c r="A89" i="17"/>
  <c r="M89" i="17" s="1"/>
  <c r="N89" i="17" s="1"/>
  <c r="O89" i="17" s="1"/>
  <c r="B89" i="17"/>
  <c r="C89" i="17"/>
  <c r="D89" i="17"/>
  <c r="E89" i="17"/>
  <c r="F89" i="17"/>
  <c r="G89" i="17"/>
  <c r="H89" i="17"/>
  <c r="I89" i="17"/>
  <c r="J89" i="17"/>
  <c r="K89" i="17"/>
  <c r="L89" i="17"/>
  <c r="A90" i="17"/>
  <c r="M90" i="17" s="1"/>
  <c r="N90" i="17" s="1"/>
  <c r="O90" i="17" s="1"/>
  <c r="B90" i="17"/>
  <c r="C90" i="17"/>
  <c r="D90" i="17"/>
  <c r="E90" i="17"/>
  <c r="F90" i="17"/>
  <c r="G90" i="17"/>
  <c r="H90" i="17"/>
  <c r="I90" i="17"/>
  <c r="J90" i="17"/>
  <c r="K90" i="17"/>
  <c r="L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 s="1"/>
  <c r="O91" i="17" s="1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 s="1"/>
  <c r="A93" i="17"/>
  <c r="M93" i="17" s="1"/>
  <c r="N93" i="17" s="1"/>
  <c r="O93" i="17" s="1"/>
  <c r="B93" i="17"/>
  <c r="C93" i="17"/>
  <c r="D93" i="17"/>
  <c r="E93" i="17"/>
  <c r="F93" i="17"/>
  <c r="G93" i="17"/>
  <c r="H93" i="17"/>
  <c r="I93" i="17"/>
  <c r="J93" i="17"/>
  <c r="K93" i="17"/>
  <c r="L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 s="1"/>
  <c r="O94" i="17" s="1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 s="1"/>
  <c r="O96" i="17" s="1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 s="1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 s="1"/>
  <c r="O98" i="17" s="1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 s="1"/>
  <c r="A100" i="17"/>
  <c r="M100" i="17" s="1"/>
  <c r="N100" i="17" s="1"/>
  <c r="O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 s="1"/>
  <c r="O101" i="17" s="1"/>
  <c r="A102" i="17"/>
  <c r="M102" i="17" s="1"/>
  <c r="N102" i="17" s="1"/>
  <c r="O102" i="17" s="1"/>
  <c r="B102" i="17"/>
  <c r="C102" i="17"/>
  <c r="D102" i="17"/>
  <c r="E102" i="17"/>
  <c r="F102" i="17"/>
  <c r="G102" i="17"/>
  <c r="H102" i="17"/>
  <c r="I102" i="17"/>
  <c r="J102" i="17"/>
  <c r="K102" i="17"/>
  <c r="L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 s="1"/>
  <c r="O103" i="17" s="1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A105" i="17"/>
  <c r="M105" i="17" s="1"/>
  <c r="N105" i="17" s="1"/>
  <c r="O105" i="17" s="1"/>
  <c r="B105" i="17"/>
  <c r="C105" i="17"/>
  <c r="D105" i="17"/>
  <c r="E105" i="17"/>
  <c r="F105" i="17"/>
  <c r="G105" i="17"/>
  <c r="H105" i="17"/>
  <c r="I105" i="17"/>
  <c r="J105" i="17"/>
  <c r="K105" i="17"/>
  <c r="L105" i="17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M107" i="17" s="1"/>
  <c r="N107" i="17" s="1"/>
  <c r="O107" i="17" s="1"/>
  <c r="B107" i="17"/>
  <c r="C107" i="17"/>
  <c r="D107" i="17"/>
  <c r="E107" i="17"/>
  <c r="F107" i="17"/>
  <c r="G107" i="17"/>
  <c r="H107" i="17"/>
  <c r="I107" i="17"/>
  <c r="J107" i="17"/>
  <c r="K107" i="17"/>
  <c r="L107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 s="1"/>
  <c r="A109" i="17"/>
  <c r="M109" i="17" s="1"/>
  <c r="N109" i="17" s="1"/>
  <c r="O109" i="17" s="1"/>
  <c r="B109" i="17"/>
  <c r="C109" i="17"/>
  <c r="D109" i="17"/>
  <c r="E109" i="17"/>
  <c r="F109" i="17"/>
  <c r="G109" i="17"/>
  <c r="H109" i="17"/>
  <c r="I109" i="17"/>
  <c r="J109" i="17"/>
  <c r="K109" i="17"/>
  <c r="L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 s="1"/>
  <c r="O110" i="17" s="1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 s="1"/>
  <c r="O112" i="17" s="1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 s="1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 s="1"/>
  <c r="O114" i="17" s="1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 s="1"/>
  <c r="A116" i="17"/>
  <c r="M116" i="17" s="1"/>
  <c r="N116" i="17" s="1"/>
  <c r="O116" i="17" s="1"/>
  <c r="B116" i="17"/>
  <c r="C116" i="17"/>
  <c r="D116" i="17"/>
  <c r="E116" i="17"/>
  <c r="F116" i="17"/>
  <c r="G116" i="17"/>
  <c r="H116" i="17"/>
  <c r="I116" i="17"/>
  <c r="J116" i="17"/>
  <c r="K116" i="17"/>
  <c r="L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 s="1"/>
  <c r="O117" i="17" s="1"/>
  <c r="A118" i="17"/>
  <c r="M118" i="17" s="1"/>
  <c r="N118" i="17" s="1"/>
  <c r="O118" i="17" s="1"/>
  <c r="B118" i="17"/>
  <c r="C118" i="17"/>
  <c r="D118" i="17"/>
  <c r="E118" i="17"/>
  <c r="F118" i="17"/>
  <c r="G118" i="17"/>
  <c r="H118" i="17"/>
  <c r="I118" i="17"/>
  <c r="J118" i="17"/>
  <c r="K118" i="17"/>
  <c r="L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 s="1"/>
  <c r="O119" i="17" s="1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M123" i="17" s="1"/>
  <c r="N123" i="17" s="1"/>
  <c r="O123" i="17" s="1"/>
  <c r="B123" i="17"/>
  <c r="C123" i="17"/>
  <c r="D123" i="17"/>
  <c r="E123" i="17"/>
  <c r="F123" i="17"/>
  <c r="G123" i="17"/>
  <c r="H123" i="17"/>
  <c r="I123" i="17"/>
  <c r="J123" i="17"/>
  <c r="K123" i="17"/>
  <c r="L123" i="17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 s="1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 s="1"/>
  <c r="O128" i="17" s="1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 s="1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 s="1"/>
  <c r="O130" i="17" s="1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 s="1"/>
  <c r="A132" i="17"/>
  <c r="M132" i="17" s="1"/>
  <c r="N132" i="17" s="1"/>
  <c r="O132" i="17" s="1"/>
  <c r="B132" i="17"/>
  <c r="C132" i="17"/>
  <c r="D132" i="17"/>
  <c r="E132" i="17"/>
  <c r="F132" i="17"/>
  <c r="G132" i="17"/>
  <c r="H132" i="17"/>
  <c r="I132" i="17"/>
  <c r="J132" i="17"/>
  <c r="K132" i="17"/>
  <c r="L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 s="1"/>
  <c r="O133" i="17" s="1"/>
  <c r="A134" i="17"/>
  <c r="M134" i="17" s="1"/>
  <c r="N134" i="17" s="1"/>
  <c r="O134" i="17" s="1"/>
  <c r="B134" i="17"/>
  <c r="C134" i="17"/>
  <c r="D134" i="17"/>
  <c r="E134" i="17"/>
  <c r="F134" i="17"/>
  <c r="G134" i="17"/>
  <c r="H134" i="17"/>
  <c r="I134" i="17"/>
  <c r="J134" i="17"/>
  <c r="K134" i="17"/>
  <c r="L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 s="1"/>
  <c r="O135" i="17" s="1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M139" i="17" s="1"/>
  <c r="N139" i="17" s="1"/>
  <c r="O139" i="17" s="1"/>
  <c r="B139" i="17"/>
  <c r="C139" i="17"/>
  <c r="D139" i="17"/>
  <c r="E139" i="17"/>
  <c r="F139" i="17"/>
  <c r="G139" i="17"/>
  <c r="H139" i="17"/>
  <c r="I139" i="17"/>
  <c r="J139" i="17"/>
  <c r="K139" i="17"/>
  <c r="L139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 s="1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 s="1"/>
  <c r="O144" i="17" s="1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 s="1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 s="1"/>
  <c r="O146" i="17" s="1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 s="1"/>
  <c r="A148" i="17"/>
  <c r="M148" i="17" s="1"/>
  <c r="N148" i="17" s="1"/>
  <c r="O148" i="17" s="1"/>
  <c r="B148" i="17"/>
  <c r="C148" i="17"/>
  <c r="D148" i="17"/>
  <c r="E148" i="17"/>
  <c r="F148" i="17"/>
  <c r="G148" i="17"/>
  <c r="H148" i="17"/>
  <c r="I148" i="17"/>
  <c r="J148" i="17"/>
  <c r="K148" i="17"/>
  <c r="L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 s="1"/>
  <c r="O149" i="17" s="1"/>
  <c r="A150" i="17"/>
  <c r="M150" i="17" s="1"/>
  <c r="N150" i="17" s="1"/>
  <c r="O150" i="17" s="1"/>
  <c r="B150" i="17"/>
  <c r="C150" i="17"/>
  <c r="D150" i="17"/>
  <c r="E150" i="17"/>
  <c r="F150" i="17"/>
  <c r="G150" i="17"/>
  <c r="H150" i="17"/>
  <c r="I150" i="17"/>
  <c r="J150" i="17"/>
  <c r="K150" i="17"/>
  <c r="L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 s="1"/>
  <c r="O151" i="17" s="1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M155" i="17" s="1"/>
  <c r="N155" i="17" s="1"/>
  <c r="O155" i="17" s="1"/>
  <c r="B155" i="17"/>
  <c r="C155" i="17"/>
  <c r="D155" i="17"/>
  <c r="E155" i="17"/>
  <c r="F155" i="17"/>
  <c r="G155" i="17"/>
  <c r="H155" i="17"/>
  <c r="I155" i="17"/>
  <c r="J155" i="17"/>
  <c r="K155" i="17"/>
  <c r="L155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 s="1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 s="1"/>
  <c r="O160" i="17" s="1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 s="1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 s="1"/>
  <c r="O162" i="17" s="1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 s="1"/>
  <c r="A164" i="17"/>
  <c r="M164" i="17" s="1"/>
  <c r="N164" i="17" s="1"/>
  <c r="O164" i="17" s="1"/>
  <c r="B164" i="17"/>
  <c r="C164" i="17"/>
  <c r="D164" i="17"/>
  <c r="E164" i="17"/>
  <c r="F164" i="17"/>
  <c r="G164" i="17"/>
  <c r="H164" i="17"/>
  <c r="I164" i="17"/>
  <c r="J164" i="17"/>
  <c r="K164" i="17"/>
  <c r="L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 s="1"/>
  <c r="O165" i="17" s="1"/>
  <c r="A166" i="17"/>
  <c r="M166" i="17" s="1"/>
  <c r="N166" i="17" s="1"/>
  <c r="O166" i="17" s="1"/>
  <c r="B166" i="17"/>
  <c r="C166" i="17"/>
  <c r="D166" i="17"/>
  <c r="E166" i="17"/>
  <c r="F166" i="17"/>
  <c r="G166" i="17"/>
  <c r="H166" i="17"/>
  <c r="I166" i="17"/>
  <c r="J166" i="17"/>
  <c r="K166" i="17"/>
  <c r="L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 s="1"/>
  <c r="O167" i="17" s="1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 s="1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 s="1"/>
  <c r="O176" i="17" s="1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 s="1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 s="1"/>
  <c r="O178" i="17" s="1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 s="1"/>
  <c r="A180" i="17"/>
  <c r="M180" i="17" s="1"/>
  <c r="N180" i="17" s="1"/>
  <c r="O180" i="17" s="1"/>
  <c r="B180" i="17"/>
  <c r="C180" i="17"/>
  <c r="D180" i="17"/>
  <c r="E180" i="17"/>
  <c r="F180" i="17"/>
  <c r="G180" i="17"/>
  <c r="H180" i="17"/>
  <c r="I180" i="17"/>
  <c r="J180" i="17"/>
  <c r="K180" i="17"/>
  <c r="L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 s="1"/>
  <c r="O181" i="17" s="1"/>
  <c r="A182" i="17"/>
  <c r="M182" i="17" s="1"/>
  <c r="N182" i="17" s="1"/>
  <c r="O182" i="17" s="1"/>
  <c r="B182" i="17"/>
  <c r="C182" i="17"/>
  <c r="D182" i="17"/>
  <c r="E182" i="17"/>
  <c r="F182" i="17"/>
  <c r="G182" i="17"/>
  <c r="H182" i="17"/>
  <c r="I182" i="17"/>
  <c r="J182" i="17"/>
  <c r="K182" i="17"/>
  <c r="L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 s="1"/>
  <c r="O183" i="17" s="1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 s="1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 s="1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 s="1"/>
  <c r="O192" i="17" s="1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 s="1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 s="1"/>
  <c r="O194" i="17" s="1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 s="1"/>
  <c r="A196" i="17"/>
  <c r="M196" i="17" s="1"/>
  <c r="N196" i="17" s="1"/>
  <c r="O196" i="17" s="1"/>
  <c r="B196" i="17"/>
  <c r="C196" i="17"/>
  <c r="D196" i="17"/>
  <c r="E196" i="17"/>
  <c r="F196" i="17"/>
  <c r="G196" i="17"/>
  <c r="H196" i="17"/>
  <c r="I196" i="17"/>
  <c r="J196" i="17"/>
  <c r="K196" i="17"/>
  <c r="L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 s="1"/>
  <c r="O197" i="17" s="1"/>
  <c r="A198" i="17"/>
  <c r="M198" i="17" s="1"/>
  <c r="N198" i="17" s="1"/>
  <c r="O198" i="17" s="1"/>
  <c r="B198" i="17"/>
  <c r="C198" i="17"/>
  <c r="D198" i="17"/>
  <c r="E198" i="17"/>
  <c r="F198" i="17"/>
  <c r="G198" i="17"/>
  <c r="H198" i="17"/>
  <c r="I198" i="17"/>
  <c r="J198" i="17"/>
  <c r="K198" i="17"/>
  <c r="L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 s="1"/>
  <c r="O199" i="17" s="1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 s="1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 s="1"/>
  <c r="O206" i="17" s="1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 s="1"/>
  <c r="O208" i="17" s="1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 s="1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 s="1"/>
  <c r="O210" i="17" s="1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 s="1"/>
  <c r="A212" i="17"/>
  <c r="M212" i="17" s="1"/>
  <c r="N212" i="17" s="1"/>
  <c r="O212" i="17" s="1"/>
  <c r="B212" i="17"/>
  <c r="C212" i="17"/>
  <c r="D212" i="17"/>
  <c r="E212" i="17"/>
  <c r="F212" i="17"/>
  <c r="G212" i="17"/>
  <c r="H212" i="17"/>
  <c r="I212" i="17"/>
  <c r="J212" i="17"/>
  <c r="K212" i="17"/>
  <c r="L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 s="1"/>
  <c r="O213" i="17" s="1"/>
  <c r="A214" i="17"/>
  <c r="M214" i="17" s="1"/>
  <c r="N214" i="17" s="1"/>
  <c r="O214" i="17" s="1"/>
  <c r="B214" i="17"/>
  <c r="C214" i="17"/>
  <c r="D214" i="17"/>
  <c r="E214" i="17"/>
  <c r="F214" i="17"/>
  <c r="G214" i="17"/>
  <c r="H214" i="17"/>
  <c r="I214" i="17"/>
  <c r="J214" i="17"/>
  <c r="K214" i="17"/>
  <c r="L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 s="1"/>
  <c r="O215" i="17" s="1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 s="1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 s="1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 s="1"/>
  <c r="O224" i="17" s="1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 s="1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 s="1"/>
  <c r="O226" i="17" s="1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 s="1"/>
  <c r="A228" i="17"/>
  <c r="M228" i="17" s="1"/>
  <c r="N228" i="17" s="1"/>
  <c r="O228" i="17" s="1"/>
  <c r="B228" i="17"/>
  <c r="C228" i="17"/>
  <c r="D228" i="17"/>
  <c r="E228" i="17"/>
  <c r="F228" i="17"/>
  <c r="G228" i="17"/>
  <c r="H228" i="17"/>
  <c r="I228" i="17"/>
  <c r="J228" i="17"/>
  <c r="K228" i="17"/>
  <c r="L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 s="1"/>
  <c r="O229" i="17" s="1"/>
  <c r="A230" i="17"/>
  <c r="M230" i="17" s="1"/>
  <c r="N230" i="17" s="1"/>
  <c r="O230" i="17" s="1"/>
  <c r="B230" i="17"/>
  <c r="C230" i="17"/>
  <c r="D230" i="17"/>
  <c r="E230" i="17"/>
  <c r="F230" i="17"/>
  <c r="G230" i="17"/>
  <c r="H230" i="17"/>
  <c r="I230" i="17"/>
  <c r="J230" i="17"/>
  <c r="K230" i="17"/>
  <c r="L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 s="1"/>
  <c r="O231" i="17" s="1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 s="1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 s="1"/>
  <c r="O238" i="17" s="1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 s="1"/>
  <c r="O240" i="17" s="1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 s="1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 s="1"/>
  <c r="O242" i="17" s="1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 s="1"/>
  <c r="A244" i="17"/>
  <c r="M244" i="17" s="1"/>
  <c r="N244" i="17" s="1"/>
  <c r="O244" i="17" s="1"/>
  <c r="B244" i="17"/>
  <c r="C244" i="17"/>
  <c r="D244" i="17"/>
  <c r="E244" i="17"/>
  <c r="F244" i="17"/>
  <c r="G244" i="17"/>
  <c r="H244" i="17"/>
  <c r="I244" i="17"/>
  <c r="J244" i="17"/>
  <c r="K244" i="17"/>
  <c r="L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 s="1"/>
  <c r="O245" i="17" s="1"/>
  <c r="A246" i="17"/>
  <c r="M246" i="17" s="1"/>
  <c r="N246" i="17" s="1"/>
  <c r="O246" i="17" s="1"/>
  <c r="B246" i="17"/>
  <c r="C246" i="17"/>
  <c r="D246" i="17"/>
  <c r="E246" i="17"/>
  <c r="F246" i="17"/>
  <c r="G246" i="17"/>
  <c r="H246" i="17"/>
  <c r="I246" i="17"/>
  <c r="J246" i="17"/>
  <c r="K246" i="17"/>
  <c r="L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 s="1"/>
  <c r="O247" i="17" s="1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 s="1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 s="1"/>
  <c r="O254" i="17" s="1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 s="1"/>
  <c r="O256" i="17" s="1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B258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 s="1"/>
  <c r="O258" i="17" s="1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 s="1"/>
  <c r="A260" i="17"/>
  <c r="M260" i="17" s="1"/>
  <c r="N260" i="17" s="1"/>
  <c r="O260" i="17" s="1"/>
  <c r="B260" i="17"/>
  <c r="C260" i="17"/>
  <c r="D260" i="17"/>
  <c r="E260" i="17"/>
  <c r="F260" i="17"/>
  <c r="G260" i="17"/>
  <c r="H260" i="17"/>
  <c r="I260" i="17"/>
  <c r="J260" i="17"/>
  <c r="K260" i="17"/>
  <c r="L260" i="17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 s="1"/>
  <c r="O261" i="17" s="1"/>
  <c r="A262" i="17"/>
  <c r="M262" i="17" s="1"/>
  <c r="N262" i="17" s="1"/>
  <c r="O262" i="17" s="1"/>
  <c r="B262" i="17"/>
  <c r="C262" i="17"/>
  <c r="D262" i="17"/>
  <c r="E262" i="17"/>
  <c r="F262" i="17"/>
  <c r="G262" i="17"/>
  <c r="H262" i="17"/>
  <c r="I262" i="17"/>
  <c r="J262" i="17"/>
  <c r="K262" i="17"/>
  <c r="L262" i="17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 s="1"/>
  <c r="O263" i="17" s="1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 s="1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 s="1"/>
  <c r="O270" i="17" s="1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B272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 s="1"/>
  <c r="O272" i="17" s="1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 s="1"/>
  <c r="O274" i="17" s="1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 s="1"/>
  <c r="A276" i="17"/>
  <c r="M276" i="17" s="1"/>
  <c r="N276" i="17" s="1"/>
  <c r="O276" i="17" s="1"/>
  <c r="B276" i="17"/>
  <c r="C276" i="17"/>
  <c r="D276" i="17"/>
  <c r="E276" i="17"/>
  <c r="F276" i="17"/>
  <c r="G276" i="17"/>
  <c r="H276" i="17"/>
  <c r="I276" i="17"/>
  <c r="J276" i="17"/>
  <c r="K276" i="17"/>
  <c r="L276" i="17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 s="1"/>
  <c r="O277" i="17" s="1"/>
  <c r="A278" i="17"/>
  <c r="M278" i="17" s="1"/>
  <c r="N278" i="17" s="1"/>
  <c r="O278" i="17" s="1"/>
  <c r="B278" i="17"/>
  <c r="C278" i="17"/>
  <c r="D278" i="17"/>
  <c r="E278" i="17"/>
  <c r="F278" i="17"/>
  <c r="G278" i="17"/>
  <c r="H278" i="17"/>
  <c r="I278" i="17"/>
  <c r="J278" i="17"/>
  <c r="K278" i="17"/>
  <c r="L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 s="1"/>
  <c r="O279" i="17" s="1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 s="1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 s="1"/>
  <c r="O286" i="17" s="1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 s="1"/>
  <c r="O288" i="17" s="1"/>
  <c r="A289" i="17"/>
  <c r="M289" i="17" s="1"/>
  <c r="N289" i="17" s="1"/>
  <c r="O289" i="17" s="1"/>
  <c r="B289" i="17"/>
  <c r="C289" i="17"/>
  <c r="D289" i="17"/>
  <c r="E289" i="17"/>
  <c r="F289" i="17"/>
  <c r="G289" i="17"/>
  <c r="H289" i="17"/>
  <c r="I289" i="17"/>
  <c r="J289" i="17"/>
  <c r="K289" i="17"/>
  <c r="L289" i="17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 s="1"/>
  <c r="O290" i="17" s="1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 s="1"/>
  <c r="A292" i="17"/>
  <c r="M292" i="17" s="1"/>
  <c r="N292" i="17" s="1"/>
  <c r="O292" i="17" s="1"/>
  <c r="B292" i="17"/>
  <c r="C292" i="17"/>
  <c r="D292" i="17"/>
  <c r="E292" i="17"/>
  <c r="F292" i="17"/>
  <c r="G292" i="17"/>
  <c r="H292" i="17"/>
  <c r="I292" i="17"/>
  <c r="J292" i="17"/>
  <c r="K292" i="17"/>
  <c r="L292" i="17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 s="1"/>
  <c r="O293" i="17" s="1"/>
  <c r="A294" i="17"/>
  <c r="M294" i="17" s="1"/>
  <c r="N294" i="17" s="1"/>
  <c r="O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 s="1"/>
  <c r="O295" i="17" s="1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 s="1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 s="1"/>
  <c r="O302" i="17" s="1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 s="1"/>
  <c r="O304" i="17" s="1"/>
  <c r="A305" i="17"/>
  <c r="M305" i="17" s="1"/>
  <c r="N305" i="17" s="1"/>
  <c r="O305" i="17" s="1"/>
  <c r="B305" i="17"/>
  <c r="C305" i="17"/>
  <c r="D305" i="17"/>
  <c r="E305" i="17"/>
  <c r="F305" i="17"/>
  <c r="G305" i="17"/>
  <c r="H305" i="17"/>
  <c r="I305" i="17"/>
  <c r="J305" i="17"/>
  <c r="K305" i="17"/>
  <c r="L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 s="1"/>
  <c r="O306" i="17" s="1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 s="1"/>
  <c r="A308" i="17"/>
  <c r="M308" i="17" s="1"/>
  <c r="N308" i="17" s="1"/>
  <c r="O308" i="17" s="1"/>
  <c r="B308" i="17"/>
  <c r="C308" i="17"/>
  <c r="D308" i="17"/>
  <c r="E308" i="17"/>
  <c r="F308" i="17"/>
  <c r="G308" i="17"/>
  <c r="H308" i="17"/>
  <c r="I308" i="17"/>
  <c r="J308" i="17"/>
  <c r="K308" i="17"/>
  <c r="L308" i="17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 s="1"/>
  <c r="O309" i="17" s="1"/>
  <c r="A310" i="17"/>
  <c r="M310" i="17" s="1"/>
  <c r="N310" i="17" s="1"/>
  <c r="O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 s="1"/>
  <c r="O311" i="17" s="1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 s="1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 s="1"/>
  <c r="O318" i="17" s="1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 s="1"/>
  <c r="O320" i="17" s="1"/>
  <c r="A321" i="17"/>
  <c r="M321" i="17" s="1"/>
  <c r="N321" i="17" s="1"/>
  <c r="O321" i="17" s="1"/>
  <c r="B321" i="17"/>
  <c r="C321" i="17"/>
  <c r="D321" i="17"/>
  <c r="E321" i="17"/>
  <c r="F321" i="17"/>
  <c r="G321" i="17"/>
  <c r="H321" i="17"/>
  <c r="I321" i="17"/>
  <c r="J321" i="17"/>
  <c r="K321" i="17"/>
  <c r="L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 s="1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 s="1"/>
  <c r="A324" i="17"/>
  <c r="M324" i="17" s="1"/>
  <c r="N324" i="17" s="1"/>
  <c r="O324" i="17" s="1"/>
  <c r="B324" i="17"/>
  <c r="C324" i="17"/>
  <c r="D324" i="17"/>
  <c r="E324" i="17"/>
  <c r="F324" i="17"/>
  <c r="G324" i="17"/>
  <c r="H324" i="17"/>
  <c r="I324" i="17"/>
  <c r="J324" i="17"/>
  <c r="K324" i="17"/>
  <c r="L324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 s="1"/>
  <c r="O325" i="17" s="1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 s="1"/>
  <c r="O327" i="17" s="1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 s="1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 s="1"/>
  <c r="O334" i="17" s="1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 s="1"/>
  <c r="O336" i="17" s="1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 s="1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 s="1"/>
  <c r="A340" i="17"/>
  <c r="M340" i="17" s="1"/>
  <c r="N340" i="17" s="1"/>
  <c r="O340" i="17" s="1"/>
  <c r="B340" i="17"/>
  <c r="C340" i="17"/>
  <c r="D340" i="17"/>
  <c r="E340" i="17"/>
  <c r="F340" i="17"/>
  <c r="G340" i="17"/>
  <c r="H340" i="17"/>
  <c r="I340" i="17"/>
  <c r="J340" i="17"/>
  <c r="K340" i="17"/>
  <c r="L340" i="17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 s="1"/>
  <c r="O341" i="17" s="1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 s="1"/>
  <c r="O343" i="17" s="1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A87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A88" i="16"/>
  <c r="M88" i="16" s="1"/>
  <c r="N88" i="16" s="1"/>
  <c r="O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O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M90" i="16" s="1"/>
  <c r="N90" i="16" s="1"/>
  <c r="O90" i="16" s="1"/>
  <c r="B90" i="16"/>
  <c r="C90" i="16"/>
  <c r="D90" i="16"/>
  <c r="E90" i="16"/>
  <c r="F90" i="16"/>
  <c r="G90" i="16"/>
  <c r="H90" i="16"/>
  <c r="I90" i="16"/>
  <c r="J90" i="16"/>
  <c r="K90" i="16"/>
  <c r="L90" i="16"/>
  <c r="A91" i="16"/>
  <c r="M91" i="16" s="1"/>
  <c r="N91" i="16" s="1"/>
  <c r="O91" i="16" s="1"/>
  <c r="B91" i="16"/>
  <c r="C91" i="16"/>
  <c r="D91" i="16"/>
  <c r="E91" i="16"/>
  <c r="F91" i="16"/>
  <c r="G91" i="16"/>
  <c r="H91" i="16"/>
  <c r="I91" i="16"/>
  <c r="J91" i="16"/>
  <c r="K91" i="16"/>
  <c r="L91" i="16"/>
  <c r="A92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 s="1"/>
  <c r="A93" i="16"/>
  <c r="M93" i="16" s="1"/>
  <c r="N93" i="16" s="1"/>
  <c r="O93" i="16" s="1"/>
  <c r="B93" i="16"/>
  <c r="C93" i="16"/>
  <c r="D93" i="16"/>
  <c r="E93" i="16"/>
  <c r="F93" i="16"/>
  <c r="G93" i="16"/>
  <c r="H93" i="16"/>
  <c r="I93" i="16"/>
  <c r="J93" i="16"/>
  <c r="K93" i="16"/>
  <c r="L93" i="16"/>
  <c r="A94" i="16"/>
  <c r="M94" i="16" s="1"/>
  <c r="N94" i="16" s="1"/>
  <c r="O94" i="16" s="1"/>
  <c r="B94" i="16"/>
  <c r="C94" i="16"/>
  <c r="D94" i="16"/>
  <c r="E94" i="16"/>
  <c r="F94" i="16"/>
  <c r="G94" i="16"/>
  <c r="H94" i="16"/>
  <c r="I94" i="16"/>
  <c r="J94" i="16"/>
  <c r="K94" i="16"/>
  <c r="L94" i="16"/>
  <c r="A95" i="16"/>
  <c r="M95" i="16" s="1"/>
  <c r="N95" i="16" s="1"/>
  <c r="O95" i="16" s="1"/>
  <c r="B95" i="16"/>
  <c r="C95" i="16"/>
  <c r="D95" i="16"/>
  <c r="E95" i="16"/>
  <c r="F95" i="16"/>
  <c r="G95" i="16"/>
  <c r="H95" i="16"/>
  <c r="I95" i="16"/>
  <c r="J95" i="16"/>
  <c r="K95" i="16"/>
  <c r="L95" i="16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 s="1"/>
  <c r="O96" i="16" s="1"/>
  <c r="A97" i="16"/>
  <c r="M97" i="16" s="1"/>
  <c r="N97" i="16" s="1"/>
  <c r="O97" i="16" s="1"/>
  <c r="B97" i="16"/>
  <c r="C97" i="16"/>
  <c r="D97" i="16"/>
  <c r="E97" i="16"/>
  <c r="F97" i="16"/>
  <c r="G97" i="16"/>
  <c r="H97" i="16"/>
  <c r="I97" i="16"/>
  <c r="J97" i="16"/>
  <c r="K97" i="16"/>
  <c r="L97" i="16"/>
  <c r="A98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 s="1"/>
  <c r="O98" i="16" s="1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 s="1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 s="1"/>
  <c r="O100" i="16" s="1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 s="1"/>
  <c r="A102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A105" i="16"/>
  <c r="M105" i="16" s="1"/>
  <c r="N105" i="16" s="1"/>
  <c r="O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M107" i="16" s="1"/>
  <c r="N107" i="16" s="1"/>
  <c r="O107" i="16" s="1"/>
  <c r="B107" i="16"/>
  <c r="C107" i="16"/>
  <c r="D107" i="16"/>
  <c r="E107" i="16"/>
  <c r="F107" i="16"/>
  <c r="G107" i="16"/>
  <c r="H107" i="16"/>
  <c r="I107" i="16"/>
  <c r="J107" i="16"/>
  <c r="K107" i="16"/>
  <c r="L107" i="16"/>
  <c r="A108" i="16"/>
  <c r="M108" i="16" s="1"/>
  <c r="N108" i="16" s="1"/>
  <c r="O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M109" i="16" s="1"/>
  <c r="N109" i="16" s="1"/>
  <c r="O109" i="16" s="1"/>
  <c r="B109" i="16"/>
  <c r="C109" i="16"/>
  <c r="D109" i="16"/>
  <c r="E109" i="16"/>
  <c r="F109" i="16"/>
  <c r="G109" i="16"/>
  <c r="H109" i="16"/>
  <c r="I109" i="16"/>
  <c r="J109" i="16"/>
  <c r="K109" i="16"/>
  <c r="L109" i="16"/>
  <c r="A110" i="16"/>
  <c r="M110" i="16" s="1"/>
  <c r="N110" i="16" s="1"/>
  <c r="O110" i="16" s="1"/>
  <c r="B110" i="16"/>
  <c r="C110" i="16"/>
  <c r="D110" i="16"/>
  <c r="E110" i="16"/>
  <c r="F110" i="16"/>
  <c r="G110" i="16"/>
  <c r="H110" i="16"/>
  <c r="I110" i="16"/>
  <c r="J110" i="16"/>
  <c r="K110" i="16"/>
  <c r="L110" i="16"/>
  <c r="A111" i="16"/>
  <c r="M111" i="16" s="1"/>
  <c r="N111" i="16" s="1"/>
  <c r="O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 s="1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 s="1"/>
  <c r="O114" i="16" s="1"/>
  <c r="A115" i="16"/>
  <c r="M115" i="16" s="1"/>
  <c r="N115" i="16" s="1"/>
  <c r="O115" i="16" s="1"/>
  <c r="B115" i="16"/>
  <c r="C115" i="16"/>
  <c r="D115" i="16"/>
  <c r="E115" i="16"/>
  <c r="F115" i="16"/>
  <c r="G115" i="16"/>
  <c r="H115" i="16"/>
  <c r="I115" i="16"/>
  <c r="J115" i="16"/>
  <c r="K115" i="16"/>
  <c r="L115" i="16"/>
  <c r="A116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 s="1"/>
  <c r="O116" i="16" s="1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 s="1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 s="1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 s="1"/>
  <c r="A125" i="16"/>
  <c r="M125" i="16" s="1"/>
  <c r="N125" i="16" s="1"/>
  <c r="O125" i="16" s="1"/>
  <c r="B125" i="16"/>
  <c r="C125" i="16"/>
  <c r="D125" i="16"/>
  <c r="E125" i="16"/>
  <c r="F125" i="16"/>
  <c r="G125" i="16"/>
  <c r="H125" i="16"/>
  <c r="I125" i="16"/>
  <c r="J125" i="16"/>
  <c r="K125" i="16"/>
  <c r="L125" i="16"/>
  <c r="A126" i="16"/>
  <c r="M126" i="16" s="1"/>
  <c r="N126" i="16" s="1"/>
  <c r="O126" i="16" s="1"/>
  <c r="B126" i="16"/>
  <c r="C126" i="16"/>
  <c r="D126" i="16"/>
  <c r="E126" i="16"/>
  <c r="F126" i="16"/>
  <c r="G126" i="16"/>
  <c r="H126" i="16"/>
  <c r="I126" i="16"/>
  <c r="J126" i="16"/>
  <c r="K126" i="16"/>
  <c r="L126" i="16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 s="1"/>
  <c r="A130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 s="1"/>
  <c r="O130" i="16" s="1"/>
  <c r="A131" i="16"/>
  <c r="M131" i="16" s="1"/>
  <c r="N131" i="16" s="1"/>
  <c r="O131" i="16" s="1"/>
  <c r="B131" i="16"/>
  <c r="C131" i="16"/>
  <c r="D131" i="16"/>
  <c r="E131" i="16"/>
  <c r="F131" i="16"/>
  <c r="G131" i="16"/>
  <c r="H131" i="16"/>
  <c r="I131" i="16"/>
  <c r="J131" i="16"/>
  <c r="K131" i="16"/>
  <c r="L131" i="16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 s="1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 s="1"/>
  <c r="O133" i="16" s="1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 s="1"/>
  <c r="A141" i="16"/>
  <c r="M141" i="16" s="1"/>
  <c r="N141" i="16" s="1"/>
  <c r="O141" i="16" s="1"/>
  <c r="B141" i="16"/>
  <c r="C141" i="16"/>
  <c r="D141" i="16"/>
  <c r="E141" i="16"/>
  <c r="F141" i="16"/>
  <c r="G141" i="16"/>
  <c r="H141" i="16"/>
  <c r="I141" i="16"/>
  <c r="J141" i="16"/>
  <c r="K141" i="16"/>
  <c r="L141" i="16"/>
  <c r="A142" i="16"/>
  <c r="M142" i="16" s="1"/>
  <c r="N142" i="16" s="1"/>
  <c r="O142" i="16" s="1"/>
  <c r="B142" i="16"/>
  <c r="C142" i="16"/>
  <c r="D142" i="16"/>
  <c r="E142" i="16"/>
  <c r="F142" i="16"/>
  <c r="G142" i="16"/>
  <c r="H142" i="16"/>
  <c r="I142" i="16"/>
  <c r="J142" i="16"/>
  <c r="K142" i="16"/>
  <c r="L142" i="16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 s="1"/>
  <c r="A146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 s="1"/>
  <c r="O146" i="16" s="1"/>
  <c r="A147" i="16"/>
  <c r="M147" i="16" s="1"/>
  <c r="N147" i="16" s="1"/>
  <c r="O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 s="1"/>
  <c r="O148" i="16" s="1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 s="1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 s="1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 s="1"/>
  <c r="A157" i="16"/>
  <c r="M157" i="16" s="1"/>
  <c r="N157" i="16" s="1"/>
  <c r="O157" i="16" s="1"/>
  <c r="B157" i="16"/>
  <c r="C157" i="16"/>
  <c r="D157" i="16"/>
  <c r="E157" i="16"/>
  <c r="F157" i="16"/>
  <c r="G157" i="16"/>
  <c r="H157" i="16"/>
  <c r="I157" i="16"/>
  <c r="J157" i="16"/>
  <c r="K157" i="16"/>
  <c r="L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M159" i="16" s="1"/>
  <c r="N159" i="16" s="1"/>
  <c r="O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 s="1"/>
  <c r="A162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 s="1"/>
  <c r="O162" i="16" s="1"/>
  <c r="A163" i="16"/>
  <c r="M163" i="16" s="1"/>
  <c r="N163" i="16" s="1"/>
  <c r="O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 s="1"/>
  <c r="O164" i="16" s="1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 s="1"/>
  <c r="O165" i="16" s="1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 s="1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M171" i="16" s="1"/>
  <c r="N171" i="16" s="1"/>
  <c r="O171" i="16" s="1"/>
  <c r="B171" i="16"/>
  <c r="C171" i="16"/>
  <c r="D171" i="16"/>
  <c r="E171" i="16"/>
  <c r="F171" i="16"/>
  <c r="G171" i="16"/>
  <c r="H171" i="16"/>
  <c r="I171" i="16"/>
  <c r="J171" i="16"/>
  <c r="K171" i="16"/>
  <c r="L171" i="16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 s="1"/>
  <c r="A173" i="16"/>
  <c r="M173" i="16" s="1"/>
  <c r="N173" i="16" s="1"/>
  <c r="O173" i="16" s="1"/>
  <c r="B173" i="16"/>
  <c r="C173" i="16"/>
  <c r="D173" i="16"/>
  <c r="E173" i="16"/>
  <c r="F173" i="16"/>
  <c r="G173" i="16"/>
  <c r="H173" i="16"/>
  <c r="I173" i="16"/>
  <c r="J173" i="16"/>
  <c r="K173" i="16"/>
  <c r="L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 s="1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 s="1"/>
  <c r="A178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 s="1"/>
  <c r="O178" i="16" s="1"/>
  <c r="A179" i="16"/>
  <c r="M179" i="16" s="1"/>
  <c r="N179" i="16" s="1"/>
  <c r="O179" i="16" s="1"/>
  <c r="B179" i="16"/>
  <c r="C179" i="16"/>
  <c r="D179" i="16"/>
  <c r="E179" i="16"/>
  <c r="F179" i="16"/>
  <c r="G179" i="16"/>
  <c r="H179" i="16"/>
  <c r="I179" i="16"/>
  <c r="J179" i="16"/>
  <c r="K179" i="16"/>
  <c r="L179" i="16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 s="1"/>
  <c r="O180" i="16" s="1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 s="1"/>
  <c r="O181" i="16" s="1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 s="1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M187" i="16" s="1"/>
  <c r="N187" i="16" s="1"/>
  <c r="O187" i="16" s="1"/>
  <c r="B187" i="16"/>
  <c r="C187" i="16"/>
  <c r="D187" i="16"/>
  <c r="E187" i="16"/>
  <c r="F187" i="16"/>
  <c r="G187" i="16"/>
  <c r="H187" i="16"/>
  <c r="I187" i="16"/>
  <c r="J187" i="16"/>
  <c r="K187" i="16"/>
  <c r="L187" i="16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 s="1"/>
  <c r="A189" i="16"/>
  <c r="M189" i="16" s="1"/>
  <c r="N189" i="16" s="1"/>
  <c r="O189" i="16" s="1"/>
  <c r="B189" i="16"/>
  <c r="C189" i="16"/>
  <c r="D189" i="16"/>
  <c r="E189" i="16"/>
  <c r="F189" i="16"/>
  <c r="G189" i="16"/>
  <c r="H189" i="16"/>
  <c r="I189" i="16"/>
  <c r="J189" i="16"/>
  <c r="K189" i="16"/>
  <c r="L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 s="1"/>
  <c r="O190" i="16" s="1"/>
  <c r="A191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 s="1"/>
  <c r="O191" i="16" s="1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 s="1"/>
  <c r="A194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 s="1"/>
  <c r="O194" i="16" s="1"/>
  <c r="A195" i="16"/>
  <c r="M195" i="16" s="1"/>
  <c r="N195" i="16" s="1"/>
  <c r="O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 s="1"/>
  <c r="O196" i="16" s="1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 s="1"/>
  <c r="O197" i="16" s="1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 s="1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M203" i="16" s="1"/>
  <c r="N203" i="16" s="1"/>
  <c r="O203" i="16" s="1"/>
  <c r="B203" i="16"/>
  <c r="C203" i="16"/>
  <c r="D203" i="16"/>
  <c r="E203" i="16"/>
  <c r="F203" i="16"/>
  <c r="G203" i="16"/>
  <c r="H203" i="16"/>
  <c r="I203" i="16"/>
  <c r="J203" i="16"/>
  <c r="K203" i="16"/>
  <c r="L203" i="16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 s="1"/>
  <c r="A205" i="16"/>
  <c r="M205" i="16" s="1"/>
  <c r="N205" i="16" s="1"/>
  <c r="O205" i="16" s="1"/>
  <c r="B205" i="16"/>
  <c r="C205" i="16"/>
  <c r="D205" i="16"/>
  <c r="E205" i="16"/>
  <c r="F205" i="16"/>
  <c r="G205" i="16"/>
  <c r="H205" i="16"/>
  <c r="I205" i="16"/>
  <c r="J205" i="16"/>
  <c r="K205" i="16"/>
  <c r="L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 s="1"/>
  <c r="O206" i="16" s="1"/>
  <c r="A207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 s="1"/>
  <c r="O207" i="16" s="1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 s="1"/>
  <c r="A210" i="16"/>
  <c r="B210" i="16"/>
  <c r="C210" i="16"/>
  <c r="D210" i="16"/>
  <c r="E210" i="16"/>
  <c r="F210" i="16"/>
  <c r="G210" i="16"/>
  <c r="H210" i="16"/>
  <c r="I210" i="16"/>
  <c r="J210" i="16"/>
  <c r="K210" i="16"/>
  <c r="L210" i="16"/>
  <c r="M210" i="16"/>
  <c r="N210" i="16" s="1"/>
  <c r="O210" i="16" s="1"/>
  <c r="A211" i="16"/>
  <c r="M211" i="16" s="1"/>
  <c r="N211" i="16" s="1"/>
  <c r="O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 s="1"/>
  <c r="O212" i="16" s="1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 s="1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/>
  <c r="O214" i="16" s="1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M219" i="16" s="1"/>
  <c r="N219" i="16" s="1"/>
  <c r="O219" i="16" s="1"/>
  <c r="B219" i="16"/>
  <c r="C219" i="16"/>
  <c r="D219" i="16"/>
  <c r="E219" i="16"/>
  <c r="F219" i="16"/>
  <c r="G219" i="16"/>
  <c r="H219" i="16"/>
  <c r="I219" i="16"/>
  <c r="J219" i="16"/>
  <c r="K219" i="16"/>
  <c r="L219" i="16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 s="1"/>
  <c r="A221" i="16"/>
  <c r="M221" i="16" s="1"/>
  <c r="N221" i="16" s="1"/>
  <c r="O221" i="16" s="1"/>
  <c r="B221" i="16"/>
  <c r="C221" i="16"/>
  <c r="D221" i="16"/>
  <c r="E221" i="16"/>
  <c r="F221" i="16"/>
  <c r="G221" i="16"/>
  <c r="H221" i="16"/>
  <c r="I221" i="16"/>
  <c r="J221" i="16"/>
  <c r="K221" i="16"/>
  <c r="L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 s="1"/>
  <c r="O222" i="16" s="1"/>
  <c r="A223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N223" i="16" s="1"/>
  <c r="O223" i="16" s="1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 s="1"/>
  <c r="A226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N226" i="16" s="1"/>
  <c r="O226" i="16" s="1"/>
  <c r="A227" i="16"/>
  <c r="M227" i="16" s="1"/>
  <c r="N227" i="16" s="1"/>
  <c r="O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 s="1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/>
  <c r="O229" i="16" s="1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/>
  <c r="O230" i="16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 s="1"/>
  <c r="O231" i="16" s="1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M235" i="16" s="1"/>
  <c r="N235" i="16" s="1"/>
  <c r="O235" i="16" s="1"/>
  <c r="B235" i="16"/>
  <c r="C235" i="16"/>
  <c r="D235" i="16"/>
  <c r="E235" i="16"/>
  <c r="F235" i="16"/>
  <c r="G235" i="16"/>
  <c r="H235" i="16"/>
  <c r="I235" i="16"/>
  <c r="J235" i="16"/>
  <c r="K235" i="16"/>
  <c r="L235" i="16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 s="1"/>
  <c r="A237" i="16"/>
  <c r="M237" i="16" s="1"/>
  <c r="N237" i="16" s="1"/>
  <c r="O237" i="16" s="1"/>
  <c r="B237" i="16"/>
  <c r="C237" i="16"/>
  <c r="D237" i="16"/>
  <c r="E237" i="16"/>
  <c r="F237" i="16"/>
  <c r="G237" i="16"/>
  <c r="H237" i="16"/>
  <c r="I237" i="16"/>
  <c r="J237" i="16"/>
  <c r="K237" i="16"/>
  <c r="L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 s="1"/>
  <c r="O238" i="16" s="1"/>
  <c r="A239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 s="1"/>
  <c r="O239" i="16" s="1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/>
  <c r="O241" i="16" s="1"/>
  <c r="A242" i="16"/>
  <c r="B242" i="16"/>
  <c r="C242" i="16"/>
  <c r="D242" i="16"/>
  <c r="E242" i="16"/>
  <c r="F242" i="16"/>
  <c r="G242" i="16"/>
  <c r="H242" i="16"/>
  <c r="I242" i="16"/>
  <c r="J242" i="16"/>
  <c r="K242" i="16"/>
  <c r="L242" i="16"/>
  <c r="M242" i="16"/>
  <c r="N242" i="16" s="1"/>
  <c r="O242" i="16" s="1"/>
  <c r="A243" i="16"/>
  <c r="M243" i="16" s="1"/>
  <c r="N243" i="16" s="1"/>
  <c r="O243" i="16" s="1"/>
  <c r="B243" i="16"/>
  <c r="C243" i="16"/>
  <c r="D243" i="16"/>
  <c r="E243" i="16"/>
  <c r="F243" i="16"/>
  <c r="G243" i="16"/>
  <c r="H243" i="16"/>
  <c r="I243" i="16"/>
  <c r="J243" i="16"/>
  <c r="K243" i="16"/>
  <c r="L243" i="16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 s="1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/>
  <c r="O245" i="16" s="1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/>
  <c r="O246" i="16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 s="1"/>
  <c r="O247" i="16" s="1"/>
  <c r="A248" i="16"/>
  <c r="M248" i="16" s="1"/>
  <c r="N248" i="16" s="1"/>
  <c r="O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M251" i="16" s="1"/>
  <c r="N251" i="16" s="1"/>
  <c r="O251" i="16" s="1"/>
  <c r="B251" i="16"/>
  <c r="C251" i="16"/>
  <c r="D251" i="16"/>
  <c r="E251" i="16"/>
  <c r="F251" i="16"/>
  <c r="G251" i="16"/>
  <c r="H251" i="16"/>
  <c r="I251" i="16"/>
  <c r="J251" i="16"/>
  <c r="K251" i="16"/>
  <c r="L251" i="16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 s="1"/>
  <c r="A253" i="16"/>
  <c r="M253" i="16" s="1"/>
  <c r="N253" i="16" s="1"/>
  <c r="O253" i="16" s="1"/>
  <c r="B253" i="16"/>
  <c r="C253" i="16"/>
  <c r="D253" i="16"/>
  <c r="E253" i="16"/>
  <c r="F253" i="16"/>
  <c r="G253" i="16"/>
  <c r="H253" i="16"/>
  <c r="I253" i="16"/>
  <c r="J253" i="16"/>
  <c r="K253" i="16"/>
  <c r="L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 s="1"/>
  <c r="O254" i="16" s="1"/>
  <c r="A255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N255" i="16" s="1"/>
  <c r="O255" i="16" s="1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 s="1"/>
  <c r="A258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N258" i="16" s="1"/>
  <c r="O258" i="16" s="1"/>
  <c r="A259" i="16"/>
  <c r="M259" i="16" s="1"/>
  <c r="N259" i="16" s="1"/>
  <c r="O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A260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 s="1"/>
  <c r="O260" i="16" s="1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/>
  <c r="O261" i="16" s="1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/>
  <c r="O262" i="16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 s="1"/>
  <c r="O263" i="16" s="1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M265" i="16" s="1"/>
  <c r="N265" i="16" s="1"/>
  <c r="O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 s="1"/>
  <c r="A269" i="16"/>
  <c r="M269" i="16" s="1"/>
  <c r="N269" i="16" s="1"/>
  <c r="O269" i="16" s="1"/>
  <c r="B269" i="16"/>
  <c r="C269" i="16"/>
  <c r="D269" i="16"/>
  <c r="E269" i="16"/>
  <c r="F269" i="16"/>
  <c r="G269" i="16"/>
  <c r="H269" i="16"/>
  <c r="I269" i="16"/>
  <c r="J269" i="16"/>
  <c r="K269" i="16"/>
  <c r="L269" i="16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 s="1"/>
  <c r="O270" i="16" s="1"/>
  <c r="A271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N271" i="16" s="1"/>
  <c r="O271" i="16" s="1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/>
  <c r="O273" i="16" s="1"/>
  <c r="A274" i="16"/>
  <c r="B274" i="16"/>
  <c r="C274" i="16"/>
  <c r="D274" i="16"/>
  <c r="E274" i="16"/>
  <c r="F274" i="16"/>
  <c r="G274" i="16"/>
  <c r="H274" i="16"/>
  <c r="I274" i="16"/>
  <c r="J274" i="16"/>
  <c r="K274" i="16"/>
  <c r="L274" i="16"/>
  <c r="M274" i="16"/>
  <c r="N274" i="16" s="1"/>
  <c r="O274" i="16" s="1"/>
  <c r="A275" i="16"/>
  <c r="M275" i="16" s="1"/>
  <c r="N275" i="16" s="1"/>
  <c r="O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A276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 s="1"/>
  <c r="O276" i="16" s="1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/>
  <c r="O277" i="16" s="1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/>
  <c r="O278" i="16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N280" i="16" s="1"/>
  <c r="O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/>
  <c r="O284" i="16" s="1"/>
  <c r="A285" i="16"/>
  <c r="M285" i="16" s="1"/>
  <c r="N285" i="16" s="1"/>
  <c r="O285" i="16" s="1"/>
  <c r="B285" i="16"/>
  <c r="C285" i="16"/>
  <c r="D285" i="16"/>
  <c r="E285" i="16"/>
  <c r="F285" i="16"/>
  <c r="G285" i="16"/>
  <c r="H285" i="16"/>
  <c r="I285" i="16"/>
  <c r="J285" i="16"/>
  <c r="K285" i="16"/>
  <c r="L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 s="1"/>
  <c r="O286" i="16" s="1"/>
  <c r="A287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/>
  <c r="O287" i="16" s="1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 s="1"/>
  <c r="A290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N290" i="16" s="1"/>
  <c r="O290" i="16" s="1"/>
  <c r="A291" i="16"/>
  <c r="M291" i="16" s="1"/>
  <c r="N291" i="16" s="1"/>
  <c r="O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A292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 s="1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/>
  <c r="O293" i="16" s="1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/>
  <c r="O294" i="16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 s="1"/>
  <c r="O295" i="16" s="1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 s="1"/>
  <c r="A301" i="16"/>
  <c r="M301" i="16" s="1"/>
  <c r="N301" i="16" s="1"/>
  <c r="O301" i="16" s="1"/>
  <c r="B301" i="16"/>
  <c r="C301" i="16"/>
  <c r="D301" i="16"/>
  <c r="E301" i="16"/>
  <c r="F301" i="16"/>
  <c r="G301" i="16"/>
  <c r="H301" i="16"/>
  <c r="I301" i="16"/>
  <c r="J301" i="16"/>
  <c r="K301" i="16"/>
  <c r="L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M307" i="16" s="1"/>
  <c r="N307" i="16" s="1"/>
  <c r="O307" i="16" s="1"/>
  <c r="B307" i="16"/>
  <c r="C307" i="16"/>
  <c r="D307" i="16"/>
  <c r="E307" i="16"/>
  <c r="F307" i="16"/>
  <c r="G307" i="16"/>
  <c r="H307" i="16"/>
  <c r="I307" i="16"/>
  <c r="J307" i="16"/>
  <c r="K307" i="16"/>
  <c r="L307" i="16"/>
  <c r="A308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 s="1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/>
  <c r="O309" i="16" s="1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/>
  <c r="O310" i="16" s="1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 s="1"/>
  <c r="O311" i="16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 s="1"/>
  <c r="A317" i="16"/>
  <c r="M317" i="16" s="1"/>
  <c r="N317" i="16" s="1"/>
  <c r="O317" i="16" s="1"/>
  <c r="B317" i="16"/>
  <c r="C317" i="16"/>
  <c r="D317" i="16"/>
  <c r="E317" i="16"/>
  <c r="F317" i="16"/>
  <c r="G317" i="16"/>
  <c r="H317" i="16"/>
  <c r="I317" i="16"/>
  <c r="J317" i="16"/>
  <c r="K317" i="16"/>
  <c r="L317" i="16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 s="1"/>
  <c r="O318" i="16" s="1"/>
  <c r="A319" i="16"/>
  <c r="B319" i="16"/>
  <c r="C319" i="16"/>
  <c r="D319" i="16"/>
  <c r="E319" i="16"/>
  <c r="F319" i="16"/>
  <c r="G319" i="16"/>
  <c r="H319" i="16"/>
  <c r="I319" i="16"/>
  <c r="J319" i="16"/>
  <c r="K319" i="16"/>
  <c r="L319" i="16"/>
  <c r="M319" i="16"/>
  <c r="N319" i="16"/>
  <c r="O319" i="16" s="1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/>
  <c r="A321" i="16"/>
  <c r="B321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/>
  <c r="O321" i="16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O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 s="1"/>
  <c r="O325" i="16" s="1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/>
  <c r="O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 s="1"/>
  <c r="O327" i="16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O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/>
  <c r="O332" i="16" s="1"/>
  <c r="A333" i="16"/>
  <c r="M333" i="16" s="1"/>
  <c r="N333" i="16" s="1"/>
  <c r="O333" i="16" s="1"/>
  <c r="B333" i="16"/>
  <c r="C333" i="16"/>
  <c r="D333" i="16"/>
  <c r="E333" i="16"/>
  <c r="F333" i="16"/>
  <c r="G333" i="16"/>
  <c r="H333" i="16"/>
  <c r="I333" i="16"/>
  <c r="J333" i="16"/>
  <c r="K333" i="16"/>
  <c r="L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A337" i="16"/>
  <c r="B337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/>
  <c r="O337" i="16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O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 s="1"/>
  <c r="O341" i="16" s="1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/>
  <c r="O342" i="16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 s="1"/>
  <c r="O343" i="16" s="1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M345" i="16" s="1"/>
  <c r="N345" i="16" s="1"/>
  <c r="O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 s="1"/>
  <c r="A349" i="16"/>
  <c r="M349" i="16" s="1"/>
  <c r="N349" i="16" s="1"/>
  <c r="O349" i="16" s="1"/>
  <c r="B349" i="16"/>
  <c r="C349" i="16"/>
  <c r="D349" i="16"/>
  <c r="E349" i="16"/>
  <c r="F349" i="16"/>
  <c r="G349" i="16"/>
  <c r="H349" i="16"/>
  <c r="I349" i="16"/>
  <c r="J349" i="16"/>
  <c r="K349" i="16"/>
  <c r="L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B351" i="16"/>
  <c r="C351" i="16"/>
  <c r="D351" i="16"/>
  <c r="E351" i="16"/>
  <c r="F351" i="16"/>
  <c r="G351" i="16"/>
  <c r="H351" i="16"/>
  <c r="I351" i="16"/>
  <c r="J351" i="16"/>
  <c r="K351" i="16"/>
  <c r="L351" i="16"/>
  <c r="M351" i="16"/>
  <c r="N351" i="16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/>
  <c r="O353" i="16"/>
  <c r="A354" i="16"/>
  <c r="M354" i="16" s="1"/>
  <c r="N354" i="16" s="1"/>
  <c r="O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A355" i="16"/>
  <c r="M355" i="16" s="1"/>
  <c r="N355" i="16" s="1"/>
  <c r="O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A356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 s="1"/>
  <c r="O356" i="16" s="1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 s="1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/>
  <c r="O358" i="16" s="1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 s="1"/>
  <c r="O359" i="16" s="1"/>
  <c r="A360" i="16"/>
  <c r="M360" i="16" s="1"/>
  <c r="N360" i="16" s="1"/>
  <c r="O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A361" i="16"/>
  <c r="M361" i="16" s="1"/>
  <c r="N361" i="16" s="1"/>
  <c r="O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A362" i="16"/>
  <c r="M362" i="16" s="1"/>
  <c r="N362" i="16" s="1"/>
  <c r="O362" i="16" s="1"/>
  <c r="B362" i="16"/>
  <c r="C362" i="16"/>
  <c r="D362" i="16"/>
  <c r="E362" i="16"/>
  <c r="F362" i="16"/>
  <c r="G362" i="16"/>
  <c r="H362" i="16"/>
  <c r="I362" i="16"/>
  <c r="J362" i="16"/>
  <c r="K362" i="16"/>
  <c r="L362" i="16"/>
  <c r="A363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 s="1"/>
  <c r="O363" i="16" s="1"/>
  <c r="A364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 s="1"/>
  <c r="A365" i="16"/>
  <c r="M365" i="16" s="1"/>
  <c r="N365" i="16" s="1"/>
  <c r="O365" i="16" s="1"/>
  <c r="B365" i="16"/>
  <c r="C365" i="16"/>
  <c r="D365" i="16"/>
  <c r="E365" i="16"/>
  <c r="F365" i="16"/>
  <c r="G365" i="16"/>
  <c r="H365" i="16"/>
  <c r="I365" i="16"/>
  <c r="J365" i="16"/>
  <c r="K365" i="16"/>
  <c r="L365" i="16"/>
  <c r="A366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 s="1"/>
  <c r="O366" i="16" s="1"/>
  <c r="A367" i="16"/>
  <c r="B367" i="16"/>
  <c r="C367" i="16"/>
  <c r="D367" i="16"/>
  <c r="E367" i="16"/>
  <c r="F367" i="16"/>
  <c r="G367" i="16"/>
  <c r="H367" i="16"/>
  <c r="I367" i="16"/>
  <c r="J367" i="16"/>
  <c r="K367" i="16"/>
  <c r="L367" i="16"/>
  <c r="M367" i="16"/>
  <c r="N367" i="16"/>
  <c r="O367" i="16" s="1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/>
  <c r="O368" i="16"/>
  <c r="A369" i="16"/>
  <c r="B369" i="16"/>
  <c r="C369" i="16"/>
  <c r="D369" i="16"/>
  <c r="E369" i="16"/>
  <c r="F369" i="16"/>
  <c r="G369" i="16"/>
  <c r="H369" i="16"/>
  <c r="I369" i="16"/>
  <c r="J369" i="16"/>
  <c r="K369" i="16"/>
  <c r="L369" i="16"/>
  <c r="M369" i="16"/>
  <c r="N369" i="16"/>
  <c r="O369" i="16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M371" i="16" s="1"/>
  <c r="N371" i="16" s="1"/>
  <c r="O371" i="16" s="1"/>
  <c r="B371" i="16"/>
  <c r="C371" i="16"/>
  <c r="D371" i="16"/>
  <c r="E371" i="16"/>
  <c r="F371" i="16"/>
  <c r="G371" i="16"/>
  <c r="H371" i="16"/>
  <c r="I371" i="16"/>
  <c r="J371" i="16"/>
  <c r="K371" i="16"/>
  <c r="L371" i="16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 s="1"/>
  <c r="O372" i="16" s="1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/>
  <c r="O373" i="16" s="1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/>
  <c r="O374" i="16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 s="1"/>
  <c r="O375" i="16" s="1"/>
  <c r="A376" i="16"/>
  <c r="M376" i="16" s="1"/>
  <c r="N376" i="16" s="1"/>
  <c r="O376" i="16" s="1"/>
  <c r="B376" i="16"/>
  <c r="C376" i="16"/>
  <c r="D376" i="16"/>
  <c r="E376" i="16"/>
  <c r="F376" i="16"/>
  <c r="G376" i="16"/>
  <c r="H376" i="16"/>
  <c r="I376" i="16"/>
  <c r="J376" i="16"/>
  <c r="K376" i="16"/>
  <c r="L376" i="16"/>
  <c r="A377" i="16"/>
  <c r="M377" i="16" s="1"/>
  <c r="N377" i="16" s="1"/>
  <c r="O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/>
  <c r="O380" i="16" s="1"/>
  <c r="A381" i="16"/>
  <c r="M381" i="16" s="1"/>
  <c r="N381" i="16" s="1"/>
  <c r="O381" i="16" s="1"/>
  <c r="B381" i="16"/>
  <c r="C381" i="16"/>
  <c r="D381" i="16"/>
  <c r="E381" i="16"/>
  <c r="F381" i="16"/>
  <c r="G381" i="16"/>
  <c r="H381" i="16"/>
  <c r="I381" i="16"/>
  <c r="J381" i="16"/>
  <c r="K381" i="16"/>
  <c r="L381" i="16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 s="1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/>
  <c r="O384" i="16"/>
  <c r="A385" i="16"/>
  <c r="B385" i="16"/>
  <c r="C385" i="16"/>
  <c r="D385" i="16"/>
  <c r="E385" i="16"/>
  <c r="F385" i="16"/>
  <c r="G385" i="16"/>
  <c r="H385" i="16"/>
  <c r="I385" i="16"/>
  <c r="J385" i="16"/>
  <c r="K385" i="16"/>
  <c r="L385" i="16"/>
  <c r="M385" i="16"/>
  <c r="N385" i="16"/>
  <c r="O385" i="16"/>
  <c r="A386" i="16"/>
  <c r="M386" i="16" s="1"/>
  <c r="N386" i="16" s="1"/>
  <c r="O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A387" i="16"/>
  <c r="M387" i="16" s="1"/>
  <c r="N387" i="16" s="1"/>
  <c r="O387" i="16" s="1"/>
  <c r="B387" i="16"/>
  <c r="C387" i="16"/>
  <c r="D387" i="16"/>
  <c r="E387" i="16"/>
  <c r="F387" i="16"/>
  <c r="G387" i="16"/>
  <c r="H387" i="16"/>
  <c r="I387" i="16"/>
  <c r="J387" i="16"/>
  <c r="K387" i="16"/>
  <c r="L387" i="16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 s="1"/>
  <c r="O388" i="16" s="1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 s="1"/>
  <c r="O389" i="16" s="1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 s="1"/>
  <c r="O395" i="16" s="1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 s="1"/>
  <c r="A397" i="16"/>
  <c r="M397" i="16" s="1"/>
  <c r="N397" i="16" s="1"/>
  <c r="O397" i="16" s="1"/>
  <c r="B397" i="16"/>
  <c r="C397" i="16"/>
  <c r="D397" i="16"/>
  <c r="E397" i="16"/>
  <c r="F397" i="16"/>
  <c r="G397" i="16"/>
  <c r="H397" i="16"/>
  <c r="I397" i="16"/>
  <c r="J397" i="16"/>
  <c r="K397" i="16"/>
  <c r="L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 s="1"/>
  <c r="O398" i="16" s="1"/>
  <c r="A399" i="16"/>
  <c r="B399" i="16"/>
  <c r="C399" i="16"/>
  <c r="D399" i="16"/>
  <c r="E399" i="16"/>
  <c r="F399" i="16"/>
  <c r="G399" i="16"/>
  <c r="H399" i="16"/>
  <c r="I399" i="16"/>
  <c r="J399" i="16"/>
  <c r="K399" i="16"/>
  <c r="L399" i="16"/>
  <c r="M399" i="16"/>
  <c r="N399" i="16"/>
  <c r="O399" i="16" s="1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/>
  <c r="O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M403" i="16" s="1"/>
  <c r="N403" i="16" s="1"/>
  <c r="O403" i="16" s="1"/>
  <c r="B403" i="16"/>
  <c r="C403" i="16"/>
  <c r="D403" i="16"/>
  <c r="E403" i="16"/>
  <c r="F403" i="16"/>
  <c r="G403" i="16"/>
  <c r="H403" i="16"/>
  <c r="I403" i="16"/>
  <c r="J403" i="16"/>
  <c r="K403" i="16"/>
  <c r="L403" i="16"/>
  <c r="A404" i="16"/>
  <c r="B404" i="16"/>
  <c r="C404" i="16"/>
  <c r="D404" i="16"/>
  <c r="E404" i="16"/>
  <c r="F404" i="16"/>
  <c r="G404" i="16"/>
  <c r="H404" i="16"/>
  <c r="I404" i="16"/>
  <c r="J404" i="16"/>
  <c r="K404" i="16"/>
  <c r="L404" i="16"/>
  <c r="M404" i="16"/>
  <c r="N404" i="16" s="1"/>
  <c r="O404" i="16" s="1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/>
  <c r="O406" i="16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 s="1"/>
  <c r="O407" i="16"/>
  <c r="A408" i="16"/>
  <c r="M408" i="16" s="1"/>
  <c r="N408" i="16" s="1"/>
  <c r="O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A409" i="16"/>
  <c r="M409" i="16" s="1"/>
  <c r="N409" i="16" s="1"/>
  <c r="O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A410" i="16"/>
  <c r="M410" i="16" s="1"/>
  <c r="N410" i="16" s="1"/>
  <c r="O410" i="16" s="1"/>
  <c r="B410" i="16"/>
  <c r="C410" i="16"/>
  <c r="D410" i="16"/>
  <c r="E410" i="16"/>
  <c r="F410" i="16"/>
  <c r="G410" i="16"/>
  <c r="H410" i="16"/>
  <c r="I410" i="16"/>
  <c r="J410" i="16"/>
  <c r="K410" i="16"/>
  <c r="L410" i="16"/>
  <c r="A411" i="16"/>
  <c r="B411" i="16"/>
  <c r="C411" i="16"/>
  <c r="D411" i="16"/>
  <c r="E411" i="16"/>
  <c r="F411" i="16"/>
  <c r="G411" i="16"/>
  <c r="H411" i="16"/>
  <c r="I411" i="16"/>
  <c r="J411" i="16"/>
  <c r="K411" i="16"/>
  <c r="L411" i="16"/>
  <c r="M411" i="16"/>
  <c r="N411" i="16" s="1"/>
  <c r="O411" i="16" s="1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/>
  <c r="O412" i="16" s="1"/>
  <c r="A413" i="16"/>
  <c r="M413" i="16" s="1"/>
  <c r="N413" i="16" s="1"/>
  <c r="O413" i="16" s="1"/>
  <c r="B413" i="16"/>
  <c r="C413" i="16"/>
  <c r="D413" i="16"/>
  <c r="E413" i="16"/>
  <c r="F413" i="16"/>
  <c r="G413" i="16"/>
  <c r="H413" i="16"/>
  <c r="I413" i="16"/>
  <c r="J413" i="16"/>
  <c r="K413" i="16"/>
  <c r="L413" i="16"/>
  <c r="A414" i="16"/>
  <c r="B414" i="16"/>
  <c r="C414" i="16"/>
  <c r="D414" i="16"/>
  <c r="E414" i="16"/>
  <c r="F414" i="16"/>
  <c r="G414" i="16"/>
  <c r="H414" i="16"/>
  <c r="I414" i="16"/>
  <c r="J414" i="16"/>
  <c r="K414" i="16"/>
  <c r="L414" i="16"/>
  <c r="M414" i="16"/>
  <c r="N414" i="16" s="1"/>
  <c r="O414" i="16" s="1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/>
  <c r="O416" i="16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/>
  <c r="A418" i="16"/>
  <c r="M418" i="16" s="1"/>
  <c r="N418" i="16" s="1"/>
  <c r="O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 s="1"/>
  <c r="O420" i="16" s="1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 s="1"/>
  <c r="O421" i="16" s="1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/>
  <c r="O422" i="16" s="1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 s="1"/>
  <c r="O423" i="16" s="1"/>
  <c r="A424" i="16"/>
  <c r="M424" i="16" s="1"/>
  <c r="N424" i="16" s="1"/>
  <c r="O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M426" i="16" s="1"/>
  <c r="N426" i="16" s="1"/>
  <c r="O426" i="16" s="1"/>
  <c r="B426" i="16"/>
  <c r="C426" i="16"/>
  <c r="D426" i="16"/>
  <c r="E426" i="16"/>
  <c r="F426" i="16"/>
  <c r="G426" i="16"/>
  <c r="H426" i="16"/>
  <c r="I426" i="16"/>
  <c r="J426" i="16"/>
  <c r="K426" i="16"/>
  <c r="L426" i="16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 s="1"/>
  <c r="O427" i="16" s="1"/>
  <c r="A428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 s="1"/>
  <c r="A429" i="16"/>
  <c r="M429" i="16" s="1"/>
  <c r="N429" i="16" s="1"/>
  <c r="O429" i="16" s="1"/>
  <c r="B429" i="16"/>
  <c r="C429" i="16"/>
  <c r="D429" i="16"/>
  <c r="E429" i="16"/>
  <c r="F429" i="16"/>
  <c r="G429" i="16"/>
  <c r="H429" i="16"/>
  <c r="I429" i="16"/>
  <c r="J429" i="16"/>
  <c r="K429" i="16"/>
  <c r="L429" i="16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B431" i="16"/>
  <c r="C431" i="16"/>
  <c r="D431" i="16"/>
  <c r="E431" i="16"/>
  <c r="F431" i="16"/>
  <c r="G431" i="16"/>
  <c r="H431" i="16"/>
  <c r="I431" i="16"/>
  <c r="J431" i="16"/>
  <c r="K431" i="16"/>
  <c r="L431" i="16"/>
  <c r="M431" i="16"/>
  <c r="N431" i="16"/>
  <c r="O431" i="16" s="1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/>
  <c r="O433" i="16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 s="1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 s="1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 s="1"/>
  <c r="O443" i="16" s="1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 s="1"/>
  <c r="A445" i="16"/>
  <c r="M445" i="16" s="1"/>
  <c r="N445" i="16" s="1"/>
  <c r="O445" i="16" s="1"/>
  <c r="B445" i="16"/>
  <c r="C445" i="16"/>
  <c r="D445" i="16"/>
  <c r="E445" i="16"/>
  <c r="F445" i="16"/>
  <c r="G445" i="16"/>
  <c r="H445" i="16"/>
  <c r="I445" i="16"/>
  <c r="J445" i="16"/>
  <c r="K445" i="16"/>
  <c r="L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 s="1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 s="1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A450" i="16"/>
  <c r="B450" i="16"/>
  <c r="C450" i="16"/>
  <c r="D450" i="16"/>
  <c r="E450" i="16"/>
  <c r="F450" i="16"/>
  <c r="G450" i="16"/>
  <c r="H450" i="16"/>
  <c r="I450" i="16"/>
  <c r="J450" i="16"/>
  <c r="K450" i="16"/>
  <c r="L450" i="16"/>
  <c r="M450" i="16"/>
  <c r="N450" i="16" s="1"/>
  <c r="O450" i="16" s="1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 s="1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/>
  <c r="A456" i="16"/>
  <c r="M456" i="16" s="1"/>
  <c r="N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O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 s="1"/>
  <c r="O459" i="16" s="1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 s="1"/>
  <c r="A461" i="16"/>
  <c r="M461" i="16" s="1"/>
  <c r="N461" i="16" s="1"/>
  <c r="O461" i="16" s="1"/>
  <c r="B461" i="16"/>
  <c r="C461" i="16"/>
  <c r="D461" i="16"/>
  <c r="E461" i="16"/>
  <c r="F461" i="16"/>
  <c r="G461" i="16"/>
  <c r="H461" i="16"/>
  <c r="I461" i="16"/>
  <c r="J461" i="16"/>
  <c r="K461" i="16"/>
  <c r="L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 s="1"/>
  <c r="A464" i="16"/>
  <c r="B464" i="16"/>
  <c r="C464" i="16"/>
  <c r="D464" i="16"/>
  <c r="E464" i="16"/>
  <c r="F464" i="16"/>
  <c r="G464" i="16"/>
  <c r="H464" i="16"/>
  <c r="I464" i="16"/>
  <c r="J464" i="16"/>
  <c r="K464" i="16"/>
  <c r="L464" i="16"/>
  <c r="M464" i="16"/>
  <c r="N464" i="16"/>
  <c r="O464" i="16" s="1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/>
  <c r="O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N467" i="16"/>
  <c r="O467" i="16" s="1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 s="1"/>
  <c r="O471" i="16" s="1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 s="1"/>
  <c r="O473" i="16" s="1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 s="1"/>
  <c r="A477" i="16"/>
  <c r="M477" i="16" s="1"/>
  <c r="N477" i="16" s="1"/>
  <c r="O477" i="16" s="1"/>
  <c r="B477" i="16"/>
  <c r="C477" i="16"/>
  <c r="D477" i="16"/>
  <c r="E477" i="16"/>
  <c r="F477" i="16"/>
  <c r="G477" i="16"/>
  <c r="H477" i="16"/>
  <c r="I477" i="16"/>
  <c r="J477" i="16"/>
  <c r="K477" i="16"/>
  <c r="L477" i="16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 s="1"/>
  <c r="O478" i="16" s="1"/>
  <c r="A479" i="16"/>
  <c r="M479" i="16" s="1"/>
  <c r="N479" i="16" s="1"/>
  <c r="O479" i="16" s="1"/>
  <c r="B479" i="16"/>
  <c r="C479" i="16"/>
  <c r="D479" i="16"/>
  <c r="E479" i="16"/>
  <c r="F479" i="16"/>
  <c r="G479" i="16"/>
  <c r="H479" i="16"/>
  <c r="I479" i="16"/>
  <c r="J479" i="16"/>
  <c r="K479" i="16"/>
  <c r="L479" i="16"/>
  <c r="A480" i="16"/>
  <c r="B480" i="16"/>
  <c r="C480" i="16"/>
  <c r="D480" i="16"/>
  <c r="E480" i="16"/>
  <c r="F480" i="16"/>
  <c r="G480" i="16"/>
  <c r="H480" i="16"/>
  <c r="I480" i="16"/>
  <c r="J480" i="16"/>
  <c r="K480" i="16"/>
  <c r="L480" i="16"/>
  <c r="M480" i="16"/>
  <c r="N480" i="16" s="1"/>
  <c r="O480" i="16" s="1"/>
  <c r="A481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 s="1"/>
  <c r="O481" i="16" s="1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 s="1"/>
  <c r="O486" i="16" s="1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 s="1"/>
  <c r="A488" i="16"/>
  <c r="M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N488" i="16"/>
  <c r="O488" i="16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 s="1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 s="1"/>
  <c r="A493" i="16"/>
  <c r="M493" i="16" s="1"/>
  <c r="N493" i="16" s="1"/>
  <c r="O493" i="16" s="1"/>
  <c r="B493" i="16"/>
  <c r="C493" i="16"/>
  <c r="D493" i="16"/>
  <c r="E493" i="16"/>
  <c r="F493" i="16"/>
  <c r="G493" i="16"/>
  <c r="H493" i="16"/>
  <c r="I493" i="16"/>
  <c r="J493" i="16"/>
  <c r="K493" i="16"/>
  <c r="L493" i="16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 s="1"/>
  <c r="O495" i="16" s="1"/>
  <c r="A496" i="16"/>
  <c r="B496" i="16"/>
  <c r="C496" i="16"/>
  <c r="D496" i="16"/>
  <c r="E496" i="16"/>
  <c r="F496" i="16"/>
  <c r="G496" i="16"/>
  <c r="H496" i="16"/>
  <c r="I496" i="16"/>
  <c r="J496" i="16"/>
  <c r="K496" i="16"/>
  <c r="L496" i="16"/>
  <c r="M496" i="16"/>
  <c r="N496" i="16"/>
  <c r="O496" i="16"/>
  <c r="A497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/>
  <c r="O497" i="16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 s="1"/>
  <c r="O503" i="16" s="1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/>
  <c r="A509" i="16"/>
  <c r="M509" i="16" s="1"/>
  <c r="N509" i="16" s="1"/>
  <c r="O509" i="16" s="1"/>
  <c r="B509" i="16"/>
  <c r="C509" i="16"/>
  <c r="D509" i="16"/>
  <c r="E509" i="16"/>
  <c r="F509" i="16"/>
  <c r="G509" i="16"/>
  <c r="H509" i="16"/>
  <c r="I509" i="16"/>
  <c r="J509" i="16"/>
  <c r="K509" i="16"/>
  <c r="L509" i="16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 s="1"/>
  <c r="O510" i="16" s="1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B512" i="16"/>
  <c r="C512" i="16"/>
  <c r="D512" i="16"/>
  <c r="E512" i="16"/>
  <c r="F512" i="16"/>
  <c r="G512" i="16"/>
  <c r="H512" i="16"/>
  <c r="I512" i="16"/>
  <c r="J512" i="16"/>
  <c r="K512" i="16"/>
  <c r="L512" i="16"/>
  <c r="M512" i="16"/>
  <c r="N512" i="16"/>
  <c r="O512" i="16" s="1"/>
  <c r="A513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 s="1"/>
  <c r="O513" i="16" s="1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M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N515" i="16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/>
  <c r="A517" i="16"/>
  <c r="M517" i="16" s="1"/>
  <c r="N517" i="16" s="1"/>
  <c r="O517" i="16" s="1"/>
  <c r="B517" i="16"/>
  <c r="C517" i="16"/>
  <c r="D517" i="16"/>
  <c r="E517" i="16"/>
  <c r="F517" i="16"/>
  <c r="G517" i="16"/>
  <c r="H517" i="16"/>
  <c r="I517" i="16"/>
  <c r="J517" i="16"/>
  <c r="K517" i="16"/>
  <c r="L517" i="16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 s="1"/>
  <c r="O519" i="16" s="1"/>
  <c r="A520" i="16"/>
  <c r="M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N520" i="16"/>
  <c r="O520" i="16" s="1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 s="1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 s="1"/>
  <c r="A525" i="16"/>
  <c r="M525" i="16" s="1"/>
  <c r="N525" i="16" s="1"/>
  <c r="B525" i="16"/>
  <c r="C525" i="16"/>
  <c r="D525" i="16"/>
  <c r="E525" i="16"/>
  <c r="F525" i="16"/>
  <c r="G525" i="16"/>
  <c r="H525" i="16"/>
  <c r="I525" i="16"/>
  <c r="J525" i="16"/>
  <c r="K525" i="16"/>
  <c r="L525" i="16"/>
  <c r="O525" i="16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 s="1"/>
  <c r="O526" i="16" s="1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B528" i="16"/>
  <c r="C528" i="16"/>
  <c r="D528" i="16"/>
  <c r="E528" i="16"/>
  <c r="F528" i="16"/>
  <c r="G528" i="16"/>
  <c r="H528" i="16"/>
  <c r="I528" i="16"/>
  <c r="J528" i="16"/>
  <c r="K528" i="16"/>
  <c r="L528" i="16"/>
  <c r="M528" i="16"/>
  <c r="N528" i="16" s="1"/>
  <c r="O528" i="16" s="1"/>
  <c r="A529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 s="1"/>
  <c r="O529" i="16" s="1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M533" i="16" s="1"/>
  <c r="N533" i="16" s="1"/>
  <c r="O533" i="16" s="1"/>
  <c r="B533" i="16"/>
  <c r="C533" i="16"/>
  <c r="D533" i="16"/>
  <c r="E533" i="16"/>
  <c r="F533" i="16"/>
  <c r="G533" i="16"/>
  <c r="H533" i="16"/>
  <c r="I533" i="16"/>
  <c r="J533" i="16"/>
  <c r="K533" i="16"/>
  <c r="L533" i="16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/>
  <c r="O534" i="16" s="1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A536" i="16"/>
  <c r="M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N536" i="16"/>
  <c r="O536" i="16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M547" i="16" s="1"/>
  <c r="N547" i="16" s="1"/>
  <c r="O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/>
  <c r="O549" i="16" s="1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/>
  <c r="O550" i="16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M563" i="16" s="1"/>
  <c r="N563" i="16" s="1"/>
  <c r="O563" i="16" s="1"/>
  <c r="B563" i="16"/>
  <c r="C563" i="16"/>
  <c r="D563" i="16"/>
  <c r="E563" i="16"/>
  <c r="F563" i="16"/>
  <c r="G563" i="16"/>
  <c r="H563" i="16"/>
  <c r="I563" i="16"/>
  <c r="J563" i="16"/>
  <c r="K563" i="16"/>
  <c r="L563" i="16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/>
  <c r="O566" i="16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 s="1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M579" i="16" s="1"/>
  <c r="N579" i="16" s="1"/>
  <c r="O579" i="16" s="1"/>
  <c r="B579" i="16"/>
  <c r="C579" i="16"/>
  <c r="D579" i="16"/>
  <c r="E579" i="16"/>
  <c r="F579" i="16"/>
  <c r="G579" i="16"/>
  <c r="H579" i="16"/>
  <c r="I579" i="16"/>
  <c r="J579" i="16"/>
  <c r="K579" i="16"/>
  <c r="L579" i="16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 s="1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/>
  <c r="O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 s="1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 s="1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/>
  <c r="O598" i="16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A5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 s="1"/>
  <c r="A6" i="16"/>
  <c r="M6" i="16" s="1"/>
  <c r="N6" i="16" s="1"/>
  <c r="O6" i="16" s="1"/>
  <c r="B6" i="16"/>
  <c r="C6" i="16"/>
  <c r="D6" i="16"/>
  <c r="E6" i="16"/>
  <c r="F6" i="16"/>
  <c r="G6" i="16"/>
  <c r="H6" i="16"/>
  <c r="I6" i="16"/>
  <c r="J6" i="16"/>
  <c r="K6" i="16"/>
  <c r="L6" i="16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 s="1"/>
  <c r="A8" i="16"/>
  <c r="M8" i="16" s="1"/>
  <c r="N8" i="16" s="1"/>
  <c r="B8" i="16"/>
  <c r="C8" i="16"/>
  <c r="D8" i="16"/>
  <c r="E8" i="16"/>
  <c r="F8" i="16"/>
  <c r="G8" i="16"/>
  <c r="H8" i="16"/>
  <c r="I8" i="16"/>
  <c r="J8" i="16"/>
  <c r="K8" i="16"/>
  <c r="L8" i="16"/>
  <c r="A9" i="16"/>
  <c r="M9" i="16" s="1"/>
  <c r="N9" i="16" s="1"/>
  <c r="B9" i="16"/>
  <c r="C9" i="16"/>
  <c r="D9" i="16"/>
  <c r="E9" i="16"/>
  <c r="F9" i="16"/>
  <c r="G9" i="16"/>
  <c r="H9" i="16"/>
  <c r="I9" i="16"/>
  <c r="J9" i="16"/>
  <c r="K9" i="16"/>
  <c r="L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 s="1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A12" i="16"/>
  <c r="M12" i="16" s="1"/>
  <c r="N12" i="16" s="1"/>
  <c r="B12" i="16"/>
  <c r="C12" i="16"/>
  <c r="D12" i="16"/>
  <c r="E12" i="16"/>
  <c r="F12" i="16"/>
  <c r="G12" i="16"/>
  <c r="H12" i="16"/>
  <c r="I12" i="16"/>
  <c r="J12" i="16"/>
  <c r="K12" i="16"/>
  <c r="L12" i="16"/>
  <c r="A13" i="16"/>
  <c r="M13" i="16" s="1"/>
  <c r="N13" i="16" s="1"/>
  <c r="B13" i="16"/>
  <c r="C13" i="16"/>
  <c r="D13" i="16"/>
  <c r="E13" i="16"/>
  <c r="F13" i="16"/>
  <c r="G13" i="16"/>
  <c r="H13" i="16"/>
  <c r="I13" i="16"/>
  <c r="J13" i="16"/>
  <c r="K13" i="16"/>
  <c r="L13" i="16"/>
  <c r="A14" i="16"/>
  <c r="M14" i="16" s="1"/>
  <c r="N14" i="16" s="1"/>
  <c r="B14" i="16"/>
  <c r="C14" i="16"/>
  <c r="D14" i="16"/>
  <c r="E14" i="16"/>
  <c r="F14" i="16"/>
  <c r="G14" i="16"/>
  <c r="H14" i="16"/>
  <c r="I14" i="16"/>
  <c r="J14" i="16"/>
  <c r="K14" i="16"/>
  <c r="L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 s="1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 s="1"/>
  <c r="A17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 s="1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 s="1"/>
  <c r="A19" i="16"/>
  <c r="M19" i="16" s="1"/>
  <c r="N19" i="16" s="1"/>
  <c r="B19" i="16"/>
  <c r="C19" i="16"/>
  <c r="D19" i="16"/>
  <c r="E19" i="16"/>
  <c r="F19" i="16"/>
  <c r="G19" i="16"/>
  <c r="H19" i="16"/>
  <c r="I19" i="16"/>
  <c r="J19" i="16"/>
  <c r="K19" i="16"/>
  <c r="L19" i="16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 s="1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A22" i="16"/>
  <c r="M22" i="16" s="1"/>
  <c r="N22" i="16" s="1"/>
  <c r="B22" i="16"/>
  <c r="C22" i="16"/>
  <c r="D22" i="16"/>
  <c r="E22" i="16"/>
  <c r="F22" i="16"/>
  <c r="G22" i="16"/>
  <c r="H22" i="16"/>
  <c r="I22" i="16"/>
  <c r="J22" i="16"/>
  <c r="K22" i="16"/>
  <c r="L22" i="16"/>
  <c r="A23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 s="1"/>
  <c r="A24" i="16"/>
  <c r="M24" i="16" s="1"/>
  <c r="N24" i="16" s="1"/>
  <c r="B24" i="16"/>
  <c r="C24" i="16"/>
  <c r="D24" i="16"/>
  <c r="E24" i="16"/>
  <c r="F24" i="16"/>
  <c r="G24" i="16"/>
  <c r="H24" i="16"/>
  <c r="I24" i="16"/>
  <c r="J24" i="16"/>
  <c r="K24" i="16"/>
  <c r="L24" i="16"/>
  <c r="A25" i="16"/>
  <c r="M25" i="16" s="1"/>
  <c r="N25" i="16" s="1"/>
  <c r="B25" i="16"/>
  <c r="C25" i="16"/>
  <c r="D25" i="16"/>
  <c r="E25" i="16"/>
  <c r="F25" i="16"/>
  <c r="G25" i="16"/>
  <c r="H25" i="16"/>
  <c r="I25" i="16"/>
  <c r="J25" i="16"/>
  <c r="K25" i="16"/>
  <c r="L25" i="16"/>
  <c r="A26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 s="1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 s="1"/>
  <c r="A28" i="16"/>
  <c r="M28" i="16" s="1"/>
  <c r="N28" i="16" s="1"/>
  <c r="B28" i="16"/>
  <c r="C28" i="16"/>
  <c r="D28" i="16"/>
  <c r="E28" i="16"/>
  <c r="F28" i="16"/>
  <c r="G28" i="16"/>
  <c r="H28" i="16"/>
  <c r="I28" i="16"/>
  <c r="J28" i="16"/>
  <c r="K28" i="16"/>
  <c r="L28" i="16"/>
  <c r="A29" i="16"/>
  <c r="M29" i="16" s="1"/>
  <c r="N29" i="16" s="1"/>
  <c r="B29" i="16"/>
  <c r="C29" i="16"/>
  <c r="D29" i="16"/>
  <c r="E29" i="16"/>
  <c r="F29" i="16"/>
  <c r="G29" i="16"/>
  <c r="H29" i="16"/>
  <c r="I29" i="16"/>
  <c r="J29" i="16"/>
  <c r="K29" i="16"/>
  <c r="L29" i="16"/>
  <c r="A30" i="16"/>
  <c r="M30" i="16" s="1"/>
  <c r="N30" i="16" s="1"/>
  <c r="B30" i="16"/>
  <c r="C30" i="16"/>
  <c r="D30" i="16"/>
  <c r="E30" i="16"/>
  <c r="F30" i="16"/>
  <c r="G30" i="16"/>
  <c r="H30" i="16"/>
  <c r="I30" i="16"/>
  <c r="J30" i="16"/>
  <c r="K30" i="16"/>
  <c r="L30" i="16"/>
  <c r="A31" i="16"/>
  <c r="M31" i="16" s="1"/>
  <c r="N31" i="16" s="1"/>
  <c r="B31" i="16"/>
  <c r="C31" i="16"/>
  <c r="D31" i="16"/>
  <c r="E31" i="16"/>
  <c r="F31" i="16"/>
  <c r="G31" i="16"/>
  <c r="H31" i="16"/>
  <c r="I31" i="16"/>
  <c r="J31" i="16"/>
  <c r="K31" i="16"/>
  <c r="L31" i="1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 s="1"/>
  <c r="O32" i="16" s="1"/>
  <c r="A33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 s="1"/>
  <c r="A35" i="16"/>
  <c r="M35" i="16" s="1"/>
  <c r="B35" i="16"/>
  <c r="C35" i="16"/>
  <c r="D35" i="16"/>
  <c r="E35" i="16"/>
  <c r="F35" i="16"/>
  <c r="G35" i="16"/>
  <c r="H35" i="16"/>
  <c r="I35" i="16"/>
  <c r="J35" i="16"/>
  <c r="K35" i="16"/>
  <c r="L35" i="16"/>
  <c r="N35" i="16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 s="1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A38" i="16"/>
  <c r="M38" i="16" s="1"/>
  <c r="N38" i="16" s="1"/>
  <c r="B38" i="16"/>
  <c r="C38" i="16"/>
  <c r="D38" i="16"/>
  <c r="E38" i="16"/>
  <c r="F38" i="16"/>
  <c r="G38" i="16"/>
  <c r="H38" i="16"/>
  <c r="I38" i="16"/>
  <c r="J38" i="16"/>
  <c r="K38" i="16"/>
  <c r="L38" i="16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 s="1"/>
  <c r="A40" i="16"/>
  <c r="M40" i="16" s="1"/>
  <c r="N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M41" i="16" s="1"/>
  <c r="N41" i="16" s="1"/>
  <c r="B41" i="16"/>
  <c r="C41" i="16"/>
  <c r="D41" i="16"/>
  <c r="E41" i="16"/>
  <c r="F41" i="16"/>
  <c r="G41" i="16"/>
  <c r="H41" i="16"/>
  <c r="I41" i="16"/>
  <c r="J41" i="16"/>
  <c r="K41" i="16"/>
  <c r="L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 s="1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A44" i="16"/>
  <c r="M44" i="16" s="1"/>
  <c r="N44" i="16" s="1"/>
  <c r="B44" i="16"/>
  <c r="C44" i="16"/>
  <c r="D44" i="16"/>
  <c r="E44" i="16"/>
  <c r="F44" i="16"/>
  <c r="G44" i="16"/>
  <c r="H44" i="16"/>
  <c r="I44" i="16"/>
  <c r="J44" i="16"/>
  <c r="K44" i="16"/>
  <c r="L44" i="16"/>
  <c r="A45" i="16"/>
  <c r="M45" i="16" s="1"/>
  <c r="N45" i="16" s="1"/>
  <c r="O45" i="16" s="1"/>
  <c r="B45" i="16"/>
  <c r="C45" i="16"/>
  <c r="D45" i="16"/>
  <c r="E45" i="16"/>
  <c r="F45" i="16"/>
  <c r="G45" i="16"/>
  <c r="H45" i="16"/>
  <c r="I45" i="16"/>
  <c r="J45" i="16"/>
  <c r="K45" i="16"/>
  <c r="L45" i="16"/>
  <c r="A46" i="16"/>
  <c r="M46" i="16" s="1"/>
  <c r="N46" i="16" s="1"/>
  <c r="O46" i="16" s="1"/>
  <c r="B46" i="16"/>
  <c r="C46" i="16"/>
  <c r="D46" i="16"/>
  <c r="E46" i="16"/>
  <c r="F46" i="16"/>
  <c r="G46" i="16"/>
  <c r="H46" i="16"/>
  <c r="I46" i="16"/>
  <c r="J46" i="16"/>
  <c r="K46" i="16"/>
  <c r="L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 s="1"/>
  <c r="O47" i="16" s="1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 s="1"/>
  <c r="A49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A50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 s="1"/>
  <c r="A51" i="16"/>
  <c r="M51" i="16" s="1"/>
  <c r="B51" i="16"/>
  <c r="C51" i="16"/>
  <c r="D51" i="16"/>
  <c r="E51" i="16"/>
  <c r="F51" i="16"/>
  <c r="G51" i="16"/>
  <c r="H51" i="16"/>
  <c r="I51" i="16"/>
  <c r="J51" i="16"/>
  <c r="K51" i="16"/>
  <c r="L51" i="16"/>
  <c r="N51" i="16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 s="1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 s="1"/>
  <c r="A54" i="16"/>
  <c r="M54" i="16" s="1"/>
  <c r="N54" i="16" s="1"/>
  <c r="O54" i="16" s="1"/>
  <c r="B54" i="16"/>
  <c r="C54" i="16"/>
  <c r="D54" i="16"/>
  <c r="E54" i="16"/>
  <c r="F54" i="16"/>
  <c r="G54" i="16"/>
  <c r="H54" i="16"/>
  <c r="I54" i="16"/>
  <c r="J54" i="16"/>
  <c r="K54" i="16"/>
  <c r="L54" i="16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 s="1"/>
  <c r="O55" i="16" s="1"/>
  <c r="A56" i="16"/>
  <c r="M56" i="16" s="1"/>
  <c r="N56" i="16" s="1"/>
  <c r="B56" i="16"/>
  <c r="C56" i="16"/>
  <c r="D56" i="16"/>
  <c r="E56" i="16"/>
  <c r="F56" i="16"/>
  <c r="G56" i="16"/>
  <c r="H56" i="16"/>
  <c r="I56" i="16"/>
  <c r="J56" i="16"/>
  <c r="K56" i="16"/>
  <c r="L56" i="16"/>
  <c r="A57" i="16"/>
  <c r="M57" i="16" s="1"/>
  <c r="N57" i="16" s="1"/>
  <c r="B57" i="16"/>
  <c r="C57" i="16"/>
  <c r="D57" i="16"/>
  <c r="E57" i="16"/>
  <c r="F57" i="16"/>
  <c r="G57" i="16"/>
  <c r="H57" i="16"/>
  <c r="I57" i="16"/>
  <c r="J57" i="16"/>
  <c r="K57" i="16"/>
  <c r="L57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 s="1"/>
  <c r="A59" i="16"/>
  <c r="M59" i="16" s="1"/>
  <c r="N59" i="16" s="1"/>
  <c r="B59" i="16"/>
  <c r="C59" i="16"/>
  <c r="D59" i="16"/>
  <c r="E59" i="16"/>
  <c r="F59" i="16"/>
  <c r="G59" i="16"/>
  <c r="H59" i="16"/>
  <c r="I59" i="16"/>
  <c r="J59" i="16"/>
  <c r="K59" i="16"/>
  <c r="L59" i="16"/>
  <c r="A60" i="16"/>
  <c r="M60" i="16" s="1"/>
  <c r="N60" i="16" s="1"/>
  <c r="B60" i="16"/>
  <c r="C60" i="16"/>
  <c r="D60" i="16"/>
  <c r="E60" i="16"/>
  <c r="F60" i="16"/>
  <c r="G60" i="16"/>
  <c r="H60" i="16"/>
  <c r="I60" i="16"/>
  <c r="J60" i="16"/>
  <c r="K60" i="16"/>
  <c r="L60" i="16"/>
  <c r="A61" i="16"/>
  <c r="M61" i="16" s="1"/>
  <c r="N61" i="16" s="1"/>
  <c r="B61" i="16"/>
  <c r="C61" i="16"/>
  <c r="D61" i="16"/>
  <c r="E61" i="16"/>
  <c r="F61" i="16"/>
  <c r="G61" i="16"/>
  <c r="H61" i="16"/>
  <c r="I61" i="16"/>
  <c r="J61" i="16"/>
  <c r="K61" i="16"/>
  <c r="L61" i="16"/>
  <c r="A62" i="16"/>
  <c r="M62" i="16" s="1"/>
  <c r="N62" i="16" s="1"/>
  <c r="B62" i="16"/>
  <c r="C62" i="16"/>
  <c r="D62" i="16"/>
  <c r="E62" i="16"/>
  <c r="F62" i="16"/>
  <c r="G62" i="16"/>
  <c r="H62" i="16"/>
  <c r="I62" i="16"/>
  <c r="J62" i="16"/>
  <c r="K62" i="16"/>
  <c r="L62" i="16"/>
  <c r="A63" i="16"/>
  <c r="M63" i="16" s="1"/>
  <c r="N63" i="16" s="1"/>
  <c r="B63" i="16"/>
  <c r="C63" i="16"/>
  <c r="D63" i="16"/>
  <c r="E63" i="16"/>
  <c r="F63" i="16"/>
  <c r="G63" i="16"/>
  <c r="H63" i="16"/>
  <c r="I63" i="16"/>
  <c r="J63" i="16"/>
  <c r="K63" i="16"/>
  <c r="L63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 s="1"/>
  <c r="A65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A66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 s="1"/>
  <c r="A67" i="16"/>
  <c r="M67" i="16" s="1"/>
  <c r="N67" i="16" s="1"/>
  <c r="B67" i="16"/>
  <c r="C67" i="16"/>
  <c r="D67" i="16"/>
  <c r="E67" i="16"/>
  <c r="F67" i="16"/>
  <c r="G67" i="16"/>
  <c r="H67" i="16"/>
  <c r="I67" i="16"/>
  <c r="J67" i="16"/>
  <c r="K67" i="16"/>
  <c r="L67" i="16"/>
  <c r="A68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 s="1"/>
  <c r="O68" i="16" s="1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 s="1"/>
  <c r="A70" i="16"/>
  <c r="M70" i="16" s="1"/>
  <c r="N70" i="16" s="1"/>
  <c r="O70" i="16" s="1"/>
  <c r="B70" i="16"/>
  <c r="C70" i="16"/>
  <c r="D70" i="16"/>
  <c r="E70" i="16"/>
  <c r="F70" i="16"/>
  <c r="G70" i="16"/>
  <c r="H70" i="16"/>
  <c r="I70" i="16"/>
  <c r="J70" i="16"/>
  <c r="K70" i="16"/>
  <c r="L70" i="16"/>
  <c r="A71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 s="1"/>
  <c r="O71" i="16" s="1"/>
  <c r="A72" i="16"/>
  <c r="M72" i="16" s="1"/>
  <c r="B72" i="16"/>
  <c r="C72" i="16"/>
  <c r="D72" i="16"/>
  <c r="E72" i="16"/>
  <c r="F72" i="16"/>
  <c r="G72" i="16"/>
  <c r="H72" i="16"/>
  <c r="I72" i="16"/>
  <c r="J72" i="16"/>
  <c r="K72" i="16"/>
  <c r="L72" i="16"/>
  <c r="N72" i="16"/>
  <c r="O72" i="16" s="1"/>
  <c r="A73" i="16"/>
  <c r="M73" i="16" s="1"/>
  <c r="N73" i="16" s="1"/>
  <c r="O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 s="1"/>
  <c r="A75" i="16"/>
  <c r="M75" i="16" s="1"/>
  <c r="N75" i="16" s="1"/>
  <c r="B75" i="16"/>
  <c r="C75" i="16"/>
  <c r="D75" i="16"/>
  <c r="E75" i="16"/>
  <c r="F75" i="16"/>
  <c r="G75" i="16"/>
  <c r="H75" i="16"/>
  <c r="I75" i="16"/>
  <c r="J75" i="16"/>
  <c r="K75" i="16"/>
  <c r="L75" i="16"/>
  <c r="A76" i="16"/>
  <c r="M76" i="16" s="1"/>
  <c r="N76" i="16" s="1"/>
  <c r="B76" i="16"/>
  <c r="C76" i="16"/>
  <c r="D76" i="16"/>
  <c r="E76" i="16"/>
  <c r="F76" i="16"/>
  <c r="G76" i="16"/>
  <c r="H76" i="16"/>
  <c r="I76" i="16"/>
  <c r="J76" i="16"/>
  <c r="K76" i="16"/>
  <c r="L76" i="16"/>
  <c r="A77" i="16"/>
  <c r="M77" i="16" s="1"/>
  <c r="N77" i="16" s="1"/>
  <c r="B77" i="16"/>
  <c r="C77" i="16"/>
  <c r="D77" i="16"/>
  <c r="E77" i="16"/>
  <c r="F77" i="16"/>
  <c r="G77" i="16"/>
  <c r="H77" i="16"/>
  <c r="I77" i="16"/>
  <c r="J77" i="16"/>
  <c r="K77" i="16"/>
  <c r="L77" i="16"/>
  <c r="A78" i="16"/>
  <c r="M78" i="16" s="1"/>
  <c r="N78" i="16" s="1"/>
  <c r="B78" i="16"/>
  <c r="C78" i="16"/>
  <c r="D78" i="16"/>
  <c r="E78" i="16"/>
  <c r="F78" i="16"/>
  <c r="G78" i="16"/>
  <c r="H78" i="16"/>
  <c r="I78" i="16"/>
  <c r="J78" i="16"/>
  <c r="K78" i="16"/>
  <c r="L78" i="16"/>
  <c r="A79" i="16"/>
  <c r="M79" i="16" s="1"/>
  <c r="N79" i="16" s="1"/>
  <c r="O79" i="16" s="1"/>
  <c r="B79" i="16"/>
  <c r="C79" i="16"/>
  <c r="D79" i="16"/>
  <c r="E79" i="16"/>
  <c r="F79" i="16"/>
  <c r="G79" i="16"/>
  <c r="H79" i="16"/>
  <c r="I79" i="16"/>
  <c r="J79" i="16"/>
  <c r="K79" i="16"/>
  <c r="L79" i="16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 s="1"/>
  <c r="A81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A82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 s="1"/>
  <c r="A83" i="16"/>
  <c r="M83" i="16" s="1"/>
  <c r="N83" i="16" s="1"/>
  <c r="B83" i="16"/>
  <c r="C83" i="16"/>
  <c r="D83" i="16"/>
  <c r="E83" i="16"/>
  <c r="F83" i="16"/>
  <c r="G83" i="16"/>
  <c r="H83" i="16"/>
  <c r="I83" i="16"/>
  <c r="J83" i="16"/>
  <c r="K83" i="16"/>
  <c r="L83" i="16"/>
  <c r="A84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 s="1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 s="1"/>
  <c r="A86" i="16"/>
  <c r="M86" i="16" s="1"/>
  <c r="N86" i="16" s="1"/>
  <c r="B86" i="16"/>
  <c r="C86" i="16"/>
  <c r="D86" i="16"/>
  <c r="E86" i="16"/>
  <c r="F86" i="16"/>
  <c r="G86" i="16"/>
  <c r="H86" i="16"/>
  <c r="I86" i="16"/>
  <c r="J86" i="16"/>
  <c r="K86" i="16"/>
  <c r="L86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O5" i="17" l="1"/>
  <c r="O6" i="17"/>
  <c r="O7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17" i="17" l="1"/>
  <c r="O32" i="17"/>
  <c r="O8" i="16"/>
  <c r="A1" i="37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R2" i="1" a="1"/>
  <c r="R2" i="1" s="1"/>
  <c r="N3" i="1"/>
  <c r="O3" i="1"/>
  <c r="N86" i="1"/>
  <c r="O86" i="1"/>
  <c r="N87" i="1"/>
  <c r="O87" i="1"/>
  <c r="O2" i="1"/>
  <c r="N2" i="1"/>
  <c r="O45" i="17" l="1"/>
  <c r="O9" i="16"/>
  <c r="Q88" i="1"/>
  <c r="P89" i="1"/>
  <c r="Q92" i="1"/>
  <c r="Q99" i="1"/>
  <c r="P100" i="1"/>
  <c r="Q107" i="1"/>
  <c r="Q108" i="1"/>
  <c r="P109" i="1"/>
  <c r="Q112" i="1"/>
  <c r="P113" i="1"/>
  <c r="Q116" i="1"/>
  <c r="P117" i="1"/>
  <c r="Q120" i="1"/>
  <c r="P121" i="1"/>
  <c r="Q124" i="1"/>
  <c r="P125" i="1"/>
  <c r="Q128" i="1"/>
  <c r="P129" i="1"/>
  <c r="Q132" i="1"/>
  <c r="P133" i="1"/>
  <c r="Q100" i="1"/>
  <c r="P101" i="1"/>
  <c r="Q102" i="1"/>
  <c r="P103" i="1"/>
  <c r="Q136" i="1"/>
  <c r="P137" i="1"/>
  <c r="Q140" i="1"/>
  <c r="P141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P88" i="1"/>
  <c r="Q91" i="1"/>
  <c r="P92" i="1"/>
  <c r="Q103" i="1"/>
  <c r="P104" i="1"/>
  <c r="Q109" i="1"/>
  <c r="P110" i="1"/>
  <c r="Q117" i="1"/>
  <c r="P118" i="1"/>
  <c r="Q125" i="1"/>
  <c r="P126" i="1"/>
  <c r="Q133" i="1"/>
  <c r="P134" i="1"/>
  <c r="Q137" i="1"/>
  <c r="P138" i="1"/>
  <c r="Q141" i="1"/>
  <c r="P142" i="1"/>
  <c r="Q145" i="1"/>
  <c r="P146" i="1"/>
  <c r="Q149" i="1"/>
  <c r="P150" i="1"/>
  <c r="Q153" i="1"/>
  <c r="P154" i="1"/>
  <c r="Q157" i="1"/>
  <c r="P158" i="1"/>
  <c r="Q161" i="1"/>
  <c r="P162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268" i="1"/>
  <c r="P269" i="1"/>
  <c r="Q276" i="1"/>
  <c r="P277" i="1"/>
  <c r="Q284" i="1"/>
  <c r="P285" i="1"/>
  <c r="Q292" i="1"/>
  <c r="P293" i="1"/>
  <c r="Q300" i="1"/>
  <c r="P301" i="1"/>
  <c r="Q308" i="1"/>
  <c r="P309" i="1"/>
  <c r="Q316" i="1"/>
  <c r="P317" i="1"/>
  <c r="Q324" i="1"/>
  <c r="P325" i="1"/>
  <c r="Q121" i="1"/>
  <c r="P122" i="1"/>
  <c r="P370" i="1"/>
  <c r="Q365" i="1"/>
  <c r="P358" i="1"/>
  <c r="Q353" i="1"/>
  <c r="P346" i="1"/>
  <c r="P342" i="1"/>
  <c r="P338" i="1"/>
  <c r="Q333" i="1"/>
  <c r="Q326" i="1"/>
  <c r="P299" i="1"/>
  <c r="Q278" i="1"/>
  <c r="Q375" i="1"/>
  <c r="Q372" i="1"/>
  <c r="P369" i="1"/>
  <c r="Q366" i="1"/>
  <c r="Q363" i="1"/>
  <c r="Q360" i="1"/>
  <c r="P357" i="1"/>
  <c r="Q356" i="1"/>
  <c r="P353" i="1"/>
  <c r="Q350" i="1"/>
  <c r="Q347" i="1"/>
  <c r="Q344" i="1"/>
  <c r="P341" i="1"/>
  <c r="Q338" i="1"/>
  <c r="Q335" i="1"/>
  <c r="Q332" i="1"/>
  <c r="P329" i="1"/>
  <c r="P316" i="1"/>
  <c r="Q311" i="1"/>
  <c r="P297" i="1"/>
  <c r="Q296" i="1"/>
  <c r="Q295" i="1"/>
  <c r="P281" i="1"/>
  <c r="Q280" i="1"/>
  <c r="Q279" i="1"/>
  <c r="P268" i="1"/>
  <c r="P265" i="1"/>
  <c r="Q264" i="1"/>
  <c r="Q263" i="1"/>
  <c r="P128" i="1"/>
  <c r="P374" i="1"/>
  <c r="P366" i="1"/>
  <c r="Q361" i="1"/>
  <c r="Q357" i="1"/>
  <c r="P350" i="1"/>
  <c r="Q345" i="1"/>
  <c r="P334" i="1"/>
  <c r="P330" i="1"/>
  <c r="Q310" i="1"/>
  <c r="P283" i="1"/>
  <c r="Q262" i="1"/>
  <c r="P130" i="1"/>
  <c r="P373" i="1"/>
  <c r="Q371" i="1"/>
  <c r="Q368" i="1"/>
  <c r="P365" i="1"/>
  <c r="P361" i="1"/>
  <c r="Q359" i="1"/>
  <c r="Q355" i="1"/>
  <c r="Q351" i="1"/>
  <c r="Q348" i="1"/>
  <c r="P345" i="1"/>
  <c r="Q343" i="1"/>
  <c r="Q340" i="1"/>
  <c r="P337" i="1"/>
  <c r="Q334" i="1"/>
  <c r="Q331" i="1"/>
  <c r="Q328" i="1"/>
  <c r="P313" i="1"/>
  <c r="P284" i="1"/>
  <c r="P323" i="1"/>
  <c r="Q318" i="1"/>
  <c r="P307" i="1"/>
  <c r="Q302" i="1"/>
  <c r="P291" i="1"/>
  <c r="Q286" i="1"/>
  <c r="P275" i="1"/>
  <c r="Q270" i="1"/>
  <c r="P114" i="1"/>
  <c r="Q113" i="1"/>
  <c r="P99" i="1"/>
  <c r="P96" i="1"/>
  <c r="Q95" i="1"/>
  <c r="Q373" i="1"/>
  <c r="Q369" i="1"/>
  <c r="P362" i="1"/>
  <c r="P354" i="1"/>
  <c r="Q349" i="1"/>
  <c r="Q341" i="1"/>
  <c r="Q337" i="1"/>
  <c r="Q329" i="1"/>
  <c r="P315" i="1"/>
  <c r="Q294" i="1"/>
  <c r="P267" i="1"/>
  <c r="Q129" i="1"/>
  <c r="Q374" i="1"/>
  <c r="Q370" i="1"/>
  <c r="Q367" i="1"/>
  <c r="Q364" i="1"/>
  <c r="Q362" i="1"/>
  <c r="Q358" i="1"/>
  <c r="Q354" i="1"/>
  <c r="Q352" i="1"/>
  <c r="P349" i="1"/>
  <c r="Q346" i="1"/>
  <c r="Q342" i="1"/>
  <c r="Q339" i="1"/>
  <c r="Q336" i="1"/>
  <c r="P333" i="1"/>
  <c r="Q330" i="1"/>
  <c r="Q327" i="1"/>
  <c r="Q312" i="1"/>
  <c r="P300" i="1"/>
  <c r="P324" i="1"/>
  <c r="P321" i="1"/>
  <c r="Q320" i="1"/>
  <c r="Q319" i="1"/>
  <c r="P308" i="1"/>
  <c r="P305" i="1"/>
  <c r="Q304" i="1"/>
  <c r="Q303" i="1"/>
  <c r="P292" i="1"/>
  <c r="P289" i="1"/>
  <c r="Q288" i="1"/>
  <c r="Q287" i="1"/>
  <c r="P276" i="1"/>
  <c r="P273" i="1"/>
  <c r="Q272" i="1"/>
  <c r="Q271" i="1"/>
  <c r="P112" i="1"/>
  <c r="Q97" i="1"/>
  <c r="Q96" i="1"/>
  <c r="P95" i="1"/>
  <c r="Q94" i="1"/>
  <c r="P93" i="1"/>
  <c r="P375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Q322" i="1"/>
  <c r="P319" i="1"/>
  <c r="Q314" i="1"/>
  <c r="P311" i="1"/>
  <c r="Q306" i="1"/>
  <c r="P303" i="1"/>
  <c r="Q298" i="1"/>
  <c r="P295" i="1"/>
  <c r="Q290" i="1"/>
  <c r="P287" i="1"/>
  <c r="Q282" i="1"/>
  <c r="P279" i="1"/>
  <c r="Q274" i="1"/>
  <c r="P271" i="1"/>
  <c r="Q266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Q323" i="1"/>
  <c r="P320" i="1"/>
  <c r="Q315" i="1"/>
  <c r="P312" i="1"/>
  <c r="Q307" i="1"/>
  <c r="P304" i="1"/>
  <c r="Q299" i="1"/>
  <c r="P296" i="1"/>
  <c r="Q291" i="1"/>
  <c r="P288" i="1"/>
  <c r="Q283" i="1"/>
  <c r="P280" i="1"/>
  <c r="Q275" i="1"/>
  <c r="P272" i="1"/>
  <c r="Q267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20" i="1"/>
  <c r="P107" i="1"/>
  <c r="Q90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Q186" i="1"/>
  <c r="Q183" i="1"/>
  <c r="Q182" i="1"/>
  <c r="Q179" i="1"/>
  <c r="Q178" i="1"/>
  <c r="Q175" i="1"/>
  <c r="Q174" i="1"/>
  <c r="Q171" i="1"/>
  <c r="Q170" i="1"/>
  <c r="Q167" i="1"/>
  <c r="Q166" i="1"/>
  <c r="Q163" i="1"/>
  <c r="Q162" i="1"/>
  <c r="Q159" i="1"/>
  <c r="Q158" i="1"/>
  <c r="Q155" i="1"/>
  <c r="Q154" i="1"/>
  <c r="Q151" i="1"/>
  <c r="Q150" i="1"/>
  <c r="Q147" i="1"/>
  <c r="Q146" i="1"/>
  <c r="Q143" i="1"/>
  <c r="Q142" i="1"/>
  <c r="Q139" i="1"/>
  <c r="Q138" i="1"/>
  <c r="Q135" i="1"/>
  <c r="P132" i="1"/>
  <c r="P124" i="1"/>
  <c r="P116" i="1"/>
  <c r="P108" i="1"/>
  <c r="Q105" i="1"/>
  <c r="Q104" i="1"/>
  <c r="P90" i="1"/>
  <c r="Q89" i="1"/>
  <c r="Q134" i="1"/>
  <c r="Q131" i="1"/>
  <c r="Q130" i="1"/>
  <c r="Q127" i="1"/>
  <c r="Q126" i="1"/>
  <c r="Q123" i="1"/>
  <c r="Q122" i="1"/>
  <c r="Q119" i="1"/>
  <c r="Q118" i="1"/>
  <c r="Q115" i="1"/>
  <c r="Q114" i="1"/>
  <c r="Q111" i="1"/>
  <c r="Q110" i="1"/>
  <c r="Q106" i="1"/>
  <c r="P105" i="1"/>
  <c r="Q101" i="1"/>
  <c r="Q98" i="1"/>
  <c r="P97" i="1"/>
  <c r="Q93" i="1"/>
  <c r="P91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6" i="1"/>
  <c r="P102" i="1"/>
  <c r="P98" i="1"/>
  <c r="P94" i="1"/>
  <c r="Q87" i="1"/>
  <c r="Q86" i="1"/>
  <c r="P3" i="1"/>
  <c r="Q3" i="1"/>
  <c r="P86" i="1"/>
  <c r="P87" i="1"/>
  <c r="Q2" i="1"/>
  <c r="P2" i="1"/>
  <c r="A4" i="29"/>
  <c r="A4" i="27"/>
  <c r="O46" i="17" l="1"/>
  <c r="O10" i="16"/>
  <c r="O11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47" i="17" l="1"/>
  <c r="O12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53" i="17" l="1"/>
  <c r="O54" i="17"/>
  <c r="O55" i="17" s="1"/>
  <c r="O68" i="17" s="1"/>
  <c r="O70" i="17" s="1"/>
  <c r="O71" i="17" s="1"/>
  <c r="O72" i="17" s="1"/>
  <c r="O73" i="17" s="1"/>
  <c r="O79" i="17" s="1"/>
  <c r="O13" i="16"/>
  <c r="O14" i="16" s="1"/>
  <c r="O15" i="16"/>
  <c r="O16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8" i="16" s="1"/>
  <c r="O49" i="16" s="1"/>
  <c r="O50" i="16" s="1"/>
  <c r="O51" i="16" s="1"/>
  <c r="O52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9" i="16" s="1"/>
  <c r="O74" i="16" s="1"/>
  <c r="O75" i="16" s="1"/>
  <c r="O76" i="16" s="1"/>
  <c r="O77" i="16" s="1"/>
  <c r="O78" i="16" s="1"/>
  <c r="O80" i="16" s="1"/>
  <c r="O81" i="16" s="1"/>
  <c r="O82" i="16" s="1"/>
  <c r="O83" i="16" s="1"/>
  <c r="O84" i="16" s="1"/>
  <c r="O85" i="16" s="1"/>
  <c r="O86" i="16" s="1"/>
  <c r="E4" i="16"/>
  <c r="L4" i="16"/>
  <c r="K4" i="16"/>
  <c r="A4" i="16"/>
  <c r="M4" i="16" s="1"/>
  <c r="N4" i="16" s="1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3" i="16" l="1"/>
  <c r="O4" i="16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K5219" i="13" l="1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F2" i="18" l="1"/>
  <c r="N4" i="1" l="1"/>
  <c r="P4" i="1" s="1"/>
  <c r="R2" i="18"/>
  <c r="S2" i="18" s="1"/>
  <c r="E4" i="2"/>
  <c r="M2" i="18"/>
  <c r="L2" i="18"/>
  <c r="B2" i="18"/>
  <c r="N2" i="18"/>
  <c r="O2" i="18" s="1"/>
  <c r="O4" i="1" l="1"/>
  <c r="Q4" i="1" s="1"/>
  <c r="P2" i="18"/>
  <c r="Q2" i="18" s="1"/>
  <c r="K4" i="2"/>
  <c r="T2" i="18"/>
  <c r="U2" i="18" s="1"/>
  <c r="B2" i="19" l="1"/>
  <c r="M2" i="19"/>
  <c r="F2" i="19"/>
  <c r="L2" i="19"/>
  <c r="J4" i="29" s="1"/>
  <c r="N2" i="19" l="1"/>
  <c r="O2" i="19" s="1"/>
  <c r="R2" i="19"/>
  <c r="S2" i="19" s="1"/>
  <c r="E4" i="29"/>
  <c r="P2" i="19"/>
  <c r="Q2" i="19" s="1"/>
  <c r="T2" i="19"/>
  <c r="U2" i="19" s="1"/>
  <c r="B3" i="19"/>
  <c r="L3" i="19" l="1"/>
  <c r="J5" i="29" s="1"/>
  <c r="F3" i="19"/>
  <c r="E5" i="29" s="1"/>
  <c r="B3" i="18"/>
  <c r="M3" i="18"/>
  <c r="L3" i="18"/>
  <c r="K5" i="2" s="1"/>
  <c r="F3" i="18"/>
  <c r="E5" i="2" s="1"/>
  <c r="F4" i="18"/>
  <c r="E6" i="2" s="1"/>
  <c r="N6" i="1" l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B4" i="2" l="1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I4" i="2" l="1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H2" i="19" l="1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N9" i="1" l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K4" i="18" l="1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N12" i="1" l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J8" i="29" s="1"/>
  <c r="N6" i="19"/>
  <c r="O6" i="19" s="1"/>
  <c r="R6" i="19"/>
  <c r="S6" i="19" s="1"/>
  <c r="M7" i="19"/>
  <c r="C5" i="18" l="1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E19" i="29" s="1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E20" i="29" s="1"/>
  <c r="D23" i="19"/>
  <c r="F63" i="19"/>
  <c r="R63" i="19" s="1"/>
  <c r="S63" i="19" s="1"/>
  <c r="G24" i="19"/>
  <c r="L19" i="19"/>
  <c r="J21" i="29" s="1"/>
  <c r="J53" i="19"/>
  <c r="D25" i="19"/>
  <c r="H24" i="19"/>
  <c r="L18" i="19"/>
  <c r="J20" i="29" s="1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J19" i="29" s="1"/>
  <c r="L23" i="19"/>
  <c r="L20" i="19"/>
  <c r="H23" i="19"/>
  <c r="M23" i="19"/>
  <c r="B24" i="19"/>
  <c r="E25" i="19"/>
  <c r="E23" i="19"/>
  <c r="H25" i="19"/>
  <c r="F19" i="19"/>
  <c r="E21" i="29" s="1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G10" i="18" l="1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R24" i="18"/>
  <c r="S24" i="18" s="1"/>
  <c r="N24" i="18"/>
  <c r="O24" i="18" s="1"/>
  <c r="G12" i="18" l="1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N26" i="1" l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C4" i="19" l="1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I16" i="2" s="1"/>
  <c r="K14" i="18"/>
  <c r="J16" i="2" s="1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G23" i="18" l="1"/>
  <c r="F25" i="2" s="1"/>
  <c r="I23" i="18"/>
  <c r="H25" i="2" s="1"/>
  <c r="F72" i="18"/>
  <c r="F74" i="18"/>
  <c r="L73" i="18"/>
  <c r="L72" i="18"/>
  <c r="M73" i="18"/>
  <c r="L76" i="18"/>
  <c r="D74" i="18"/>
  <c r="J76" i="18"/>
  <c r="J74" i="18"/>
  <c r="M75" i="18"/>
  <c r="L75" i="18"/>
  <c r="D75" i="18"/>
  <c r="B74" i="18"/>
  <c r="F73" i="18"/>
  <c r="H74" i="18"/>
  <c r="C75" i="18"/>
  <c r="D76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M76" i="18"/>
  <c r="B72" i="18"/>
  <c r="H76" i="18"/>
  <c r="F75" i="18"/>
  <c r="K76" i="18"/>
  <c r="K75" i="18"/>
  <c r="C74" i="18"/>
  <c r="I75" i="18"/>
  <c r="I77" i="18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M69" i="18"/>
  <c r="L69" i="18"/>
  <c r="F69" i="18"/>
  <c r="B70" i="18"/>
  <c r="M68" i="18"/>
  <c r="L71" i="18"/>
  <c r="F71" i="18"/>
  <c r="M71" i="18"/>
  <c r="B71" i="18"/>
  <c r="M72" i="18"/>
  <c r="D77" i="18"/>
  <c r="E74" i="18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G21" i="19"/>
  <c r="J11" i="19"/>
  <c r="H13" i="29" s="1"/>
  <c r="I21" i="19"/>
  <c r="K21" i="19"/>
  <c r="N79" i="1"/>
  <c r="P79" i="1" s="1"/>
  <c r="C21" i="19"/>
  <c r="E21" i="19"/>
  <c r="O78" i="1"/>
  <c r="Q78" i="1" s="1"/>
  <c r="D21" i="19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B21" i="29" s="1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1" i="29" s="1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21" i="29" s="1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J40" i="2" s="1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C21" i="29" s="1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D21" i="29" s="1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I40" i="2" s="1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C57" i="18"/>
  <c r="B59" i="2" s="1"/>
  <c r="E55" i="18"/>
  <c r="D57" i="2" s="1"/>
  <c r="K20" i="19"/>
  <c r="K57" i="18"/>
  <c r="J59" i="2" s="1"/>
  <c r="H55" i="18"/>
  <c r="G57" i="2" s="1"/>
  <c r="E68" i="18"/>
  <c r="D70" i="2" s="1"/>
  <c r="J43" i="18"/>
  <c r="I45" i="2" s="1"/>
  <c r="N84" i="1"/>
  <c r="P84" i="1" s="1"/>
  <c r="G20" i="19"/>
  <c r="G57" i="18"/>
  <c r="F59" i="2" s="1"/>
  <c r="G43" i="18"/>
  <c r="F45" i="2" s="1"/>
  <c r="I68" i="18"/>
  <c r="H70" i="2" s="1"/>
  <c r="J20" i="19"/>
  <c r="J57" i="18"/>
  <c r="I59" i="2" s="1"/>
  <c r="J55" i="18"/>
  <c r="I57" i="2" s="1"/>
  <c r="G50" i="18"/>
  <c r="F52" i="2" s="1"/>
  <c r="C44" i="18"/>
  <c r="B46" i="2" s="1"/>
  <c r="E20" i="19"/>
  <c r="E57" i="18"/>
  <c r="D59" i="2" s="1"/>
  <c r="G44" i="18"/>
  <c r="F46" i="2" s="1"/>
  <c r="I60" i="18"/>
  <c r="H62" i="2" s="1"/>
  <c r="D60" i="18"/>
  <c r="C62" i="2" s="1"/>
  <c r="D71" i="18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K60" i="18"/>
  <c r="J62" i="2" s="1"/>
  <c r="G53" i="18"/>
  <c r="F55" i="2" s="1"/>
  <c r="K52" i="18"/>
  <c r="J54" i="2" s="1"/>
  <c r="J60" i="18"/>
  <c r="I62" i="2" s="1"/>
  <c r="G60" i="18"/>
  <c r="F62" i="2" s="1"/>
  <c r="K71" i="18"/>
  <c r="I71" i="18"/>
  <c r="E71" i="18"/>
  <c r="J52" i="18"/>
  <c r="I54" i="2" s="1"/>
  <c r="G61" i="18"/>
  <c r="F63" i="2" s="1"/>
  <c r="C52" i="18"/>
  <c r="B54" i="2" s="1"/>
  <c r="H63" i="18"/>
  <c r="G65" i="2" s="1"/>
  <c r="H71" i="18"/>
  <c r="G47" i="18"/>
  <c r="F49" i="2" s="1"/>
  <c r="G58" i="18"/>
  <c r="F60" i="2" s="1"/>
  <c r="H60" i="18"/>
  <c r="G62" i="2" s="1"/>
  <c r="C53" i="18"/>
  <c r="B55" i="2" s="1"/>
  <c r="C63" i="18"/>
  <c r="B65" i="2" s="1"/>
  <c r="C71" i="18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C59" i="18"/>
  <c r="B61" i="2" s="1"/>
  <c r="G69" i="18"/>
  <c r="D56" i="18"/>
  <c r="C58" i="2" s="1"/>
  <c r="H56" i="18"/>
  <c r="G58" i="2" s="1"/>
  <c r="I69" i="18"/>
  <c r="E56" i="18"/>
  <c r="D58" i="2" s="1"/>
  <c r="H15" i="19"/>
  <c r="D69" i="18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H53" i="18"/>
  <c r="G55" i="2" s="1"/>
  <c r="E64" i="18"/>
  <c r="D66" i="2" s="1"/>
  <c r="E72" i="18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D47" i="18"/>
  <c r="C49" i="2" s="1"/>
  <c r="D58" i="18"/>
  <c r="C60" i="2" s="1"/>
  <c r="K59" i="18"/>
  <c r="J61" i="2" s="1"/>
  <c r="I59" i="18"/>
  <c r="H61" i="2" s="1"/>
  <c r="J59" i="18"/>
  <c r="I61" i="2" s="1"/>
  <c r="H69" i="18"/>
  <c r="C69" i="18"/>
  <c r="K69" i="18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K64" i="18"/>
  <c r="J66" i="2" s="1"/>
  <c r="K72" i="18"/>
  <c r="J54" i="18"/>
  <c r="I56" i="2" s="1"/>
  <c r="D64" i="18"/>
  <c r="C66" i="2" s="1"/>
  <c r="C64" i="18"/>
  <c r="B66" i="2" s="1"/>
  <c r="C72" i="18"/>
  <c r="J64" i="18"/>
  <c r="I66" i="2" s="1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K22" i="19"/>
  <c r="I22" i="19"/>
  <c r="G22" i="19"/>
  <c r="C22" i="19"/>
  <c r="H22" i="19"/>
  <c r="J22" i="19"/>
  <c r="D22" i="19"/>
  <c r="J73" i="18" l="1"/>
  <c r="J70" i="18"/>
  <c r="H73" i="18"/>
  <c r="H70" i="18"/>
  <c r="D73" i="18"/>
  <c r="D70" i="18"/>
  <c r="C73" i="18"/>
  <c r="C70" i="18"/>
  <c r="G73" i="18"/>
  <c r="G70" i="18"/>
  <c r="I73" i="18"/>
  <c r="I70" i="18"/>
  <c r="K73" i="18"/>
  <c r="K70" i="18"/>
  <c r="E73" i="18"/>
  <c r="E7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<sst xmlns="http://schemas.openxmlformats.org/spreadsheetml/2006/main" count="3373" uniqueCount="1223">
  <si>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</si>
  <si>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</si>
  <si>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</si>
  <si>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</si>
  <si>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</si>
  <si>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</si>
  <si>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</si>
  <si>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</si>
  <si>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</si>
  <si>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</si>
  <si>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</si>
  <si>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</si>
  <si>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</si>
  <si>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</si>
  <si>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</si>
  <si>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</si>
  <si>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</si>
  <si>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</si>
  <si>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</si>
  <si>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</si>
  <si>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</si>
  <si>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</si>
  <si>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</si>
  <si>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</si>
  <si>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</si>
  <si>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</si>
  <si>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</si>
  <si>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</si>
  <si>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</si>
  <si>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</si>
  <si>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</si>
  <si>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</si>
  <si>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</si>
  <si>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</si>
  <si>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</si>
  <si>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</si>
  <si>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</si>
  <si>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</si>
  <si>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</si>
  <si>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</si>
  <si>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</si>
  <si>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</si>
  <si>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</si>
  <si>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</si>
  <si>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</si>
  <si>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</si>
  <si>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</si>
  <si>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</si>
  <si>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</si>
  <si>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</si>
  <si>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</si>
  <si>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</si>
  <si>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</si>
  <si>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</si>
  <si>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</si>
  <si>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</si>
  <si>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</si>
  <si>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</si>
  <si>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</si>
  <si>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</si>
  <si>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</si>
  <si>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</si>
  <si>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</si>
  <si>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</si>
  <si>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</si>
  <si>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</si>
  <si>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</si>
  <si>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</si>
  <si>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</si>
  <si>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</si>
  <si>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</si>
  <si>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</si>
  <si>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</si>
  <si>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</si>
  <si>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</si>
  <si>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</si>
  <si>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</si>
  <si>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</si>
  <si>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</si>
  <si>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</si>
  <si>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</si>
  <si>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</si>
  <si>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</si>
  <si>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</si>
  <si>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</si>
  <si>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</si>
  <si>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</si>
  <si>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</si>
  <si>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</si>
  <si>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</si>
  <si>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</si>
  <si>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</si>
  <si>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</si>
  <si>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</si>
  <si>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</si>
  <si>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</si>
  <si>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</si>
  <si>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</si>
  <si>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</si>
  <si>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</si>
  <si>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</si>
  <si>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</si>
  <si>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</si>
  <si>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</si>
  <si>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</si>
  <si>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</si>
  <si>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</si>
  <si>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</si>
  <si>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</si>
  <si>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</si>
  <si>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</si>
  <si>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</si>
  <si>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</si>
  <si>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</si>
  <si>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</si>
  <si>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</si>
  <si>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</si>
  <si>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</si>
  <si>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</si>
  <si>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</si>
  <si>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</si>
  <si>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</si>
  <si>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</si>
  <si>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</si>
  <si>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</si>
  <si>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</si>
  <si>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</si>
  <si>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</si>
  <si>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</si>
  <si>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</si>
  <si>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</si>
  <si>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</si>
  <si>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</si>
  <si>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</si>
  <si>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</si>
  <si>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</si>
  <si>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</si>
  <si>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</si>
  <si>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</si>
  <si>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</si>
  <si>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</si>
  <si>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</si>
  <si>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</si>
  <si>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</si>
  <si>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</si>
  <si>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</si>
  <si>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</si>
  <si>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</si>
  <si>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</si>
  <si>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</si>
  <si>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</si>
  <si>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</si>
  <si>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</si>
  <si>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</si>
  <si>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</si>
  <si>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</si>
  <si>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</si>
  <si>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</si>
  <si>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</si>
  <si>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</si>
  <si>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</si>
  <si>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</si>
  <si>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</si>
  <si>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</si>
  <si>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</si>
  <si>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</si>
  <si>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</si>
  <si>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</si>
  <si>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</si>
  <si>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</si>
  <si>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</si>
  <si>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</si>
  <si>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</si>
  <si>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</si>
  <si>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</si>
  <si>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</si>
  <si>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</si>
  <si>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</si>
  <si>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</si>
  <si>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</si>
  <si>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</si>
  <si>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</si>
  <si>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</si>
  <si>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</si>
  <si>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</si>
  <si>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</si>
  <si>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</si>
  <si>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</si>
  <si>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</si>
  <si>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</si>
  <si>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</si>
  <si>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</si>
  <si>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</si>
  <si>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</si>
  <si>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</si>
  <si>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</si>
  <si>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</si>
  <si>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</si>
  <si>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</si>
  <si>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</si>
  <si>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</si>
  <si>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</si>
  <si>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</si>
  <si>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</si>
  <si>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</si>
  <si>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</si>
  <si>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</si>
  <si>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</si>
  <si>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</si>
  <si>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</si>
  <si>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</si>
  <si>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</si>
  <si>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</si>
  <si>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</si>
  <si>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</si>
  <si>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</si>
  <si>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</si>
  <si>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</si>
  <si>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</si>
  <si>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</si>
  <si>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</si>
  <si>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</si>
  <si>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</si>
  <si>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</si>
  <si>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</si>
  <si>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</si>
  <si>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</si>
  <si>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</si>
  <si>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</si>
  <si>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</si>
  <si>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</si>
  <si>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</si>
  <si>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</si>
  <si>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</si>
  <si>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</si>
  <si>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</si>
  <si>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</si>
  <si>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</si>
  <si>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</si>
  <si>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</si>
  <si>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</si>
  <si>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</si>
  <si>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</si>
  <si>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</si>
  <si>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</si>
  <si>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</si>
  <si>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</si>
  <si>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</si>
  <si>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</si>
  <si>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</si>
  <si>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</si>
  <si>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</si>
  <si>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</si>
  <si>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</si>
  <si>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</si>
  <si>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</si>
  <si>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</si>
  <si>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</si>
  <si>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</si>
  <si>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</si>
  <si>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</si>
  <si>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</si>
  <si>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</si>
  <si>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</si>
  <si>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</si>
  <si>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</si>
  <si>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</si>
  <si>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</si>
  <si>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</si>
  <si>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</si>
  <si>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</si>
  <si>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</si>
  <si>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</si>
  <si>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</si>
  <si>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</si>
  <si>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</si>
  <si>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</si>
  <si>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</si>
  <si>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</si>
  <si>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</si>
  <si>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</si>
  <si>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</si>
  <si>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</si>
  <si>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</si>
  <si>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</si>
  <si>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</si>
  <si>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</si>
  <si>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</si>
  <si>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</si>
  <si>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</si>
  <si>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</si>
  <si>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</si>
  <si>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</si>
  <si>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</si>
  <si>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</si>
  <si>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</si>
  <si>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</si>
  <si>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</si>
  <si>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</si>
  <si>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</si>
  <si>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</si>
  <si>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</si>
  <si>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</si>
  <si>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</si>
  <si>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</si>
  <si>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</si>
  <si>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</si>
  <si>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</si>
  <si>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</si>
  <si>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</si>
  <si>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</si>
  <si>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</si>
  <si>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</si>
  <si>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</si>
  <si>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</si>
  <si>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</si>
  <si>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</si>
  <si>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</si>
  <si>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</si>
  <si>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</si>
  <si>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</si>
  <si>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</si>
  <si>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</si>
  <si>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</si>
  <si>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</si>
  <si>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</si>
  <si>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</si>
  <si>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</si>
  <si>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</si>
  <si>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</si>
  <si>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</si>
  <si>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</si>
  <si>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</si>
  <si>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</si>
  <si>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</si>
  <si>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</si>
  <si>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</si>
  <si>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</si>
  <si>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</si>
  <si>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</si>
  <si>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</si>
  <si>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</si>
  <si>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</si>
  <si>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</si>
  <si>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</si>
  <si>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</si>
  <si>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</si>
  <si>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</si>
  <si>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</si>
  <si>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</si>
  <si>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</si>
  <si>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</si>
  <si>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</si>
  <si>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</si>
  <si>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</si>
  <si>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</si>
  <si>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</si>
  <si>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</si>
  <si>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</si>
  <si>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</si>
  <si>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</si>
  <si>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</si>
  <si>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</si>
  <si>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</si>
  <si>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</si>
  <si>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</si>
  <si>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</si>
  <si>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</si>
  <si>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</si>
  <si>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</si>
  <si>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</si>
  <si>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</si>
  <si>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</si>
  <si>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</si>
  <si>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</si>
  <si>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</si>
  <si>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</si>
  <si>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</si>
  <si>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</si>
  <si>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</si>
  <si>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</si>
  <si>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</si>
  <si>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</si>
  <si>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</si>
  <si>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</si>
  <si>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</si>
  <si>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</si>
  <si>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</si>
  <si>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</si>
  <si>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</si>
  <si>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</si>
  <si>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</si>
  <si>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</si>
  <si>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</si>
  <si>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</si>
  <si>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</si>
  <si>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</si>
  <si>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</si>
  <si>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</si>
  <si>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</si>
  <si>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</si>
  <si>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</si>
  <si>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</si>
  <si>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</si>
  <si>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</si>
  <si>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</si>
  <si>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</si>
  <si>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</si>
  <si>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</si>
  <si>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</si>
  <si>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</si>
  <si>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</si>
  <si>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</si>
  <si>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</si>
  <si>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</si>
  <si>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</si>
  <si>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</si>
  <si>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</si>
  <si>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</si>
  <si>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</si>
  <si>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</si>
  <si>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</si>
  <si>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</si>
  <si>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</si>
  <si>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</si>
  <si>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</si>
  <si>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</si>
  <si>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</si>
  <si>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</si>
  <si>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</si>
  <si>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</si>
  <si>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</si>
  <si>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</si>
  <si>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</si>
  <si>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</si>
  <si>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</si>
  <si>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</si>
  <si>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</si>
  <si>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</si>
  <si>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</si>
  <si>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</si>
  <si>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</si>
  <si>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</si>
  <si>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</si>
  <si>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</si>
  <si>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</si>
  <si>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</si>
  <si>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</si>
  <si>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</si>
  <si>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</si>
  <si>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</si>
  <si>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</si>
  <si>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</si>
  <si>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</si>
  <si>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</si>
  <si>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</si>
  <si>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</si>
  <si>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</si>
  <si>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</si>
  <si>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</si>
  <si>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</si>
  <si>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</si>
  <si>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</si>
  <si>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</si>
  <si>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</si>
  <si>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</si>
  <si>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</si>
  <si>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</si>
  <si>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</si>
  <si>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</si>
  <si>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</si>
  <si>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</si>
  <si>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</si>
  <si>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</si>
  <si>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</si>
  <si>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</si>
  <si>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</si>
  <si>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</si>
  <si>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</si>
  <si>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</si>
  <si>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</si>
  <si>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</si>
  <si>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</si>
  <si>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</si>
  <si>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</si>
  <si>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</si>
  <si>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</si>
  <si>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</si>
  <si>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</si>
  <si>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</si>
  <si>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</si>
  <si>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</si>
  <si>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</si>
  <si>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</si>
  <si>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</si>
  <si>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</si>
  <si>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</si>
  <si>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</si>
  <si>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</si>
  <si>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</si>
  <si>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</si>
  <si>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</si>
  <si>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</si>
  <si>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</si>
  <si>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</si>
  <si>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</si>
  <si>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</si>
  <si>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</si>
  <si>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</si>
  <si>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</si>
  <si>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</si>
  <si>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</si>
  <si>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</si>
  <si>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</si>
  <si>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</si>
  <si>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</si>
  <si>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</si>
  <si>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</si>
  <si>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</si>
  <si>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</si>
  <si>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</si>
  <si>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</si>
  <si>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</si>
  <si>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</si>
  <si>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</si>
  <si>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</si>
  <si>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</si>
  <si>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</si>
  <si>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</si>
  <si>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</si>
  <si>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</si>
  <si>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</si>
  <si>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</si>
  <si>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</si>
  <si>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</si>
  <si>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</si>
  <si>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</si>
  <si>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</si>
  <si>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</si>
  <si>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</si>
  <si>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</si>
  <si>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</si>
  <si>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</si>
  <si>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</si>
  <si>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</si>
  <si>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</si>
  <si>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</si>
  <si>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</si>
  <si>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</si>
  <si>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</si>
  <si>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</si>
  <si>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</si>
  <si>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</si>
  <si>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</si>
  <si>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</si>
  <si>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</si>
  <si>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</si>
  <si>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</si>
  <si>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</si>
  <si>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</si>
  <si>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</si>
  <si>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</si>
  <si>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</si>
  <si>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</si>
  <si>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</si>
  <si>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</si>
  <si>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</si>
  <si>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</si>
  <si>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</si>
  <si>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</si>
  <si>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</si>
  <si>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</si>
  <si>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</si>
  <si>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</si>
  <si>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</si>
  <si>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</si>
  <si>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</si>
  <si>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</si>
  <si>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</si>
  <si>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</si>
  <si>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</si>
  <si>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</si>
  <si>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</si>
  <si>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</si>
  <si>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</si>
  <si>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</si>
  <si>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</si>
  <si>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</si>
  <si>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</si>
  <si>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</si>
  <si>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</si>
  <si>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</si>
  <si>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</si>
  <si>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</si>
  <si>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</si>
  <si>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</si>
  <si>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</si>
  <si>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</si>
  <si>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</si>
  <si>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</si>
  <si>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</si>
  <si>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</si>
  <si>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</si>
  <si>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</si>
  <si>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</si>
  <si>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</si>
  <si>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</si>
  <si>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</si>
  <si>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</si>
  <si>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</si>
  <si>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</si>
  <si>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</si>
  <si>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</si>
  <si>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</si>
  <si>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</si>
  <si>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</si>
  <si>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</si>
  <si>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</si>
  <si>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</si>
  <si>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</si>
  <si>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</si>
  <si>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</si>
  <si>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</si>
  <si>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</si>
  <si>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</si>
  <si>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</si>
  <si>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</si>
  <si>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</si>
  <si>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</si>
  <si>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</si>
  <si>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</si>
  <si>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</si>
  <si>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</si>
  <si>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</si>
  <si>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</si>
  <si>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</si>
  <si>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</si>
  <si>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</si>
  <si>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</si>
  <si>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</si>
  <si>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</si>
  <si>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</si>
  <si>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</si>
  <si>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</si>
  <si>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</si>
  <si>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</si>
  <si>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</si>
  <si>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</si>
  <si>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</si>
  <si>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</si>
  <si>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</si>
  <si>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</si>
  <si>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</si>
  <si>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</si>
  <si>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</si>
  <si>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</si>
  <si>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</si>
  <si>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</si>
  <si>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</si>
  <si>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</si>
  <si>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</si>
  <si>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</si>
  <si>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</si>
  <si>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</si>
  <si>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</si>
  <si>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</si>
  <si>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</si>
  <si>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</si>
  <si>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</si>
  <si>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</si>
  <si>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</si>
  <si>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</si>
  <si>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</si>
  <si>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</si>
  <si>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</si>
  <si>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</si>
  <si>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</si>
  <si>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</si>
  <si>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</si>
  <si>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</si>
  <si>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</si>
  <si>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</si>
  <si>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</si>
  <si>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</si>
  <si>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</si>
  <si>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</si>
  <si>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</si>
  <si>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</si>
  <si>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</si>
  <si>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</si>
  <si>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</si>
  <si>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</si>
  <si>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</si>
  <si>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</si>
  <si>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</si>
  <si>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</si>
  <si>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</si>
  <si>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</si>
  <si>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</si>
  <si>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</si>
  <si>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</si>
  <si>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</si>
  <si>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</si>
  <si>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</si>
  <si>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</si>
  <si>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</si>
  <si>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</si>
  <si>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</si>
  <si>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</si>
  <si>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</si>
  <si>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</si>
  <si>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</si>
  <si>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</si>
  <si>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</si>
  <si>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</si>
  <si>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</si>
  <si>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</si>
  <si>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</si>
  <si>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</si>
  <si>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</si>
  <si>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</si>
  <si>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</si>
  <si>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</si>
  <si>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</si>
  <si>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</si>
  <si>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</si>
  <si>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</si>
  <si>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</si>
  <si>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</si>
  <si>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</si>
  <si>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</si>
  <si>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</si>
  <si>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</si>
  <si>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</si>
  <si>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</si>
  <si>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</si>
  <si>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</si>
  <si>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</si>
  <si>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</si>
  <si>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</si>
  <si>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</si>
  <si>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</si>
  <si>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</si>
  <si>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</si>
  <si>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</si>
  <si>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</si>
  <si>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</si>
  <si>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</si>
  <si>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</si>
  <si>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</si>
  <si>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</si>
  <si>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</si>
  <si>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</si>
  <si>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</si>
  <si>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</si>
  <si>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</si>
  <si>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</si>
  <si>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</si>
  <si>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</si>
  <si>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</si>
  <si>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</si>
  <si>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</si>
  <si>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</si>
  <si>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</si>
  <si>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</si>
  <si>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</si>
  <si>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</si>
  <si>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</si>
  <si>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</si>
  <si>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</si>
  <si>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</si>
  <si>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</si>
  <si>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</si>
  <si>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</si>
  <si>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</si>
  <si>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</si>
  <si>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</si>
  <si>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</si>
  <si>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</si>
  <si>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</si>
  <si>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</si>
  <si>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</si>
  <si>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</si>
  <si>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</si>
  <si>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</si>
  <si>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</si>
  <si>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</si>
  <si>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</si>
  <si>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</si>
  <si>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</si>
  <si>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</si>
  <si>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</si>
  <si>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</si>
  <si>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</si>
  <si>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</si>
  <si>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</si>
  <si>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</si>
  <si>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</si>
  <si>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</si>
  <si>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</si>
  <si>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</si>
  <si>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</si>
  <si>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</si>
  <si>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</si>
  <si>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</si>
  <si>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</si>
  <si>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</si>
  <si>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</si>
  <si>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</si>
  <si>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</si>
  <si>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</si>
  <si>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</si>
  <si>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</si>
  <si>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</si>
  <si>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</si>
  <si>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</si>
  <si>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</si>
  <si>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</si>
  <si>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</si>
  <si>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</si>
  <si>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</si>
  <si>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</si>
  <si>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</si>
  <si>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</si>
  <si>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</si>
  <si>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</si>
  <si>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</si>
  <si>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</si>
  <si>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</si>
  <si>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</si>
  <si>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</si>
  <si>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</si>
  <si>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</si>
  <si>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</si>
  <si>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</si>
  <si>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</si>
  <si>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</si>
  <si>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</si>
  <si>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</si>
  <si>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</si>
  <si>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</si>
  <si>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</si>
  <si>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</si>
  <si>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</si>
  <si>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</si>
  <si>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</si>
  <si>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</si>
  <si>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</si>
  <si>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</si>
  <si>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</si>
  <si>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</si>
  <si>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</si>
  <si>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</si>
  <si>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</si>
  <si>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</si>
  <si>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</si>
  <si>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</si>
  <si>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</si>
  <si>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</si>
  <si>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</si>
  <si>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</si>
  <si>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</si>
  <si>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</si>
  <si>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</si>
  <si>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</si>
  <si>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</si>
  <si>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</si>
  <si>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</si>
  <si>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</si>
  <si>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</si>
  <si>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</si>
  <si>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</si>
  <si>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</si>
  <si>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</si>
  <si>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</si>
  <si>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</si>
  <si>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</si>
  <si>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</si>
  <si>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</si>
  <si>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</si>
  <si>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</si>
  <si>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</si>
  <si>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</si>
  <si>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</si>
  <si>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</si>
  <si>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</si>
  <si>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</si>
  <si>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</si>
  <si>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</si>
  <si>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</si>
  <si>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</si>
  <si>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</si>
  <si>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</si>
  <si>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</si>
  <si>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</si>
  <si>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</si>
  <si>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</si>
  <si>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</si>
  <si>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</si>
  <si>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</si>
  <si>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</si>
  <si>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</si>
  <si>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</si>
  <si>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</si>
  <si>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</si>
  <si>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</si>
  <si>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</si>
  <si>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</si>
  <si>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</si>
  <si>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</si>
  <si>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</si>
  <si>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</si>
  <si>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</si>
  <si>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</si>
  <si>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</si>
  <si>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</si>
  <si>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</si>
  <si>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</si>
  <si>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</si>
  <si>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</si>
  <si>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</si>
  <si>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</si>
  <si>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</si>
  <si>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</si>
  <si>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</si>
  <si>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</si>
  <si>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</si>
  <si>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</si>
  <si>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</si>
  <si>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</si>
  <si>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</si>
  <si>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</si>
  <si>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</si>
  <si>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</si>
  <si>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</si>
  <si>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</si>
  <si>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</si>
  <si>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</si>
  <si>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</si>
  <si>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</si>
  <si>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</si>
  <si>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</si>
  <si>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</si>
  <si>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</si>
  <si>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</si>
  <si>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</si>
  <si>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</si>
  <si>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</si>
  <si>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</si>
  <si>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</si>
  <si>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</si>
  <si>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</si>
  <si>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</si>
  <si>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</si>
  <si>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</si>
  <si>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</si>
  <si>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</si>
  <si>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</si>
  <si>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</si>
  <si>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</si>
  <si>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</si>
  <si>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</si>
  <si>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</si>
  <si>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</si>
  <si>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</si>
  <si>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</si>
  <si>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</si>
  <si>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</si>
  <si>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</si>
  <si>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</si>
  <si>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</si>
  <si>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</si>
  <si>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</si>
  <si>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</si>
  <si>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</si>
  <si>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</si>
  <si>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</si>
  <si>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</si>
  <si>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</si>
  <si>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</si>
  <si>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</si>
  <si>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</si>
  <si>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</si>
  <si>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</si>
  <si>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</si>
  <si>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</si>
  <si>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</si>
  <si>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</si>
  <si>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</si>
  <si>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</si>
  <si>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</si>
  <si>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</si>
  <si>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</si>
  <si>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</si>
  <si>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</si>
  <si>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</si>
  <si>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</si>
  <si>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</si>
  <si>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</si>
  <si>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</si>
  <si>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</si>
  <si>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</si>
  <si>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</si>
  <si>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</si>
  <si>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</si>
  <si>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</si>
  <si>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</si>
  <si>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</si>
  <si>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</si>
  <si>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</si>
  <si>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</si>
  <si>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</si>
  <si>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</si>
  <si>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</si>
  <si>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</si>
  <si>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</si>
  <si>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</si>
  <si>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</si>
  <si>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</si>
  <si>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</si>
  <si>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</si>
  <si>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</si>
  <si>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</si>
  <si>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</si>
  <si>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</si>
  <si>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</si>
  <si>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</si>
  <si>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</si>
  <si>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</si>
  <si>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</si>
  <si>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</si>
  <si>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</si>
  <si>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</si>
  <si>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</si>
  <si>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</si>
  <si>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</si>
  <si>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</si>
  <si>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</si>
  <si>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</si>
  <si>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</si>
  <si>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</si>
  <si>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</si>
  <si>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</si>
  <si>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</si>
  <si>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</si>
  <si>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</si>
  <si>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</si>
  <si>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</si>
  <si>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</si>
  <si>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</si>
  <si>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</si>
  <si>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</si>
  <si>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</si>
  <si>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</si>
  <si>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</si>
  <si>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</si>
  <si>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</si>
  <si>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</si>
  <si>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</si>
  <si>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</si>
  <si>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</si>
  <si>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</si>
  <si>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</si>
  <si>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</si>
  <si>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</si>
  <si>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</si>
  <si>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</si>
  <si>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</si>
  <si>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</si>
  <si>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</si>
  <si>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</si>
  <si>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</si>
  <si>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</si>
  <si>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</si>
  <si>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</si>
  <si>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</si>
  <si>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</si>
  <si>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</si>
  <si>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</si>
  <si>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</si>
  <si>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</si>
  <si>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</si>
  <si>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</si>
  <si>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</si>
  <si>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</si>
  <si>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</si>
  <si>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</si>
  <si>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</si>
  <si>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</si>
  <si>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</si>
  <si>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</si>
  <si>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</si>
  <si>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</si>
  <si>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</si>
  <si>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</si>
  <si>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</si>
  <si>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</si>
  <si>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</si>
  <si>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</si>
  <si>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</si>
  <si>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</si>
  <si>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</si>
  <si>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</si>
  <si>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</si>
  <si>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</si>
  <si>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</si>
  <si>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</si>
  <si>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</si>
  <si>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</si>
  <si>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</si>
  <si>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</si>
  <si>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</si>
  <si>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</si>
  <si>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</si>
  <si>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</si>
  <si>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</si>
  <si>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</si>
  <si>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</si>
  <si>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</si>
  <si>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</si>
  <si>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</si>
  <si>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</si>
  <si>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</si>
  <si>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</si>
  <si>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</si>
  <si>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</si>
  <si>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</si>
  <si>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</si>
  <si>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</si>
  <si>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</si>
  <si>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</si>
  <si>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</si>
  <si>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</si>
  <si>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</si>
  <si>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</si>
  <si>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</si>
  <si>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</si>
  <si>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</si>
  <si>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</si>
  <si>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</si>
  <si>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</si>
  <si>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</si>
  <si>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</si>
  <si>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</si>
  <si>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</si>
  <si>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</si>
  <si>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</si>
  <si>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</si>
  <si>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</si>
  <si>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</si>
  <si>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</si>
  <si>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</si>
  <si>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</si>
  <si>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</si>
  <si>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</si>
  <si>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</si>
  <si>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</si>
  <si>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</si>
  <si>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</si>
  <si>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</si>
  <si>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109A</t>
  </si>
  <si>
    <t>VB 9523</t>
  </si>
  <si>
    <t>VB 9401</t>
  </si>
  <si>
    <t>VB 5070</t>
  </si>
  <si>
    <t>110B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</si>
  <si>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</si>
  <si>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</si>
  <si>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</si>
  <si>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</si>
  <si>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</si>
  <si>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</si>
  <si>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</si>
  <si>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</si>
  <si>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113A</t>
  </si>
  <si>
    <t>601B</t>
  </si>
  <si>
    <t>111A</t>
  </si>
  <si>
    <t>NLU-PRG</t>
  </si>
  <si>
    <t>PRG-NLU</t>
  </si>
  <si>
    <t>Praga Václav Havel</t>
  </si>
  <si>
    <t>601A</t>
  </si>
  <si>
    <t>112B</t>
  </si>
  <si>
    <t>VB 7417</t>
  </si>
  <si>
    <t>VB 7416</t>
  </si>
  <si>
    <t>Pernocta</t>
  </si>
  <si>
    <t xml:space="preserve">TAR México </t>
  </si>
  <si>
    <t>114A</t>
  </si>
  <si>
    <t>109B</t>
  </si>
  <si>
    <t>E95</t>
  </si>
  <si>
    <t>76Y</t>
  </si>
  <si>
    <t>VB 9522</t>
  </si>
  <si>
    <t>Last bag</t>
  </si>
  <si>
    <t>7L 5721</t>
  </si>
  <si>
    <t>XN 1991</t>
  </si>
  <si>
    <t>5Y 8174</t>
  </si>
  <si>
    <t>CZ 2523</t>
  </si>
  <si>
    <t>XN 1140</t>
  </si>
  <si>
    <t>XN 1105</t>
  </si>
  <si>
    <t>M7 8323</t>
  </si>
  <si>
    <t>WH 902</t>
  </si>
  <si>
    <t>602A</t>
  </si>
  <si>
    <t>WH 903</t>
  </si>
  <si>
    <t>7L 5722</t>
  </si>
  <si>
    <t>XN 1141</t>
  </si>
  <si>
    <t>XN 1922</t>
  </si>
  <si>
    <t>QR 8814</t>
  </si>
  <si>
    <t>QR 8815</t>
  </si>
  <si>
    <t>M7 8324</t>
  </si>
  <si>
    <t>CX 3186</t>
  </si>
  <si>
    <t>CX 083</t>
  </si>
  <si>
    <t>A7 902</t>
  </si>
  <si>
    <t>114B</t>
  </si>
  <si>
    <t>VB 9301</t>
  </si>
  <si>
    <t>VB 9300</t>
  </si>
  <si>
    <t>VB 7420</t>
  </si>
  <si>
    <t>VB 6016</t>
  </si>
  <si>
    <t>VB 6017</t>
  </si>
  <si>
    <t>VB 7421</t>
  </si>
  <si>
    <t>VB 9400</t>
  </si>
  <si>
    <t>VB 9480</t>
  </si>
  <si>
    <t>XN 1700</t>
  </si>
  <si>
    <t>XN 1923</t>
  </si>
  <si>
    <t>A7 908</t>
  </si>
  <si>
    <t>M7 6412I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</si>
</sst>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28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28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pasajeros'!$A$38:$A$54</c:f>
              <c:strCache>
                <c:ptCount val="16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17:00 A 17:59</c:v>
                </c:pt>
                <c:pt idx="10">
                  <c:v>18:00 A 18:59</c:v>
                </c:pt>
                <c:pt idx="11">
                  <c:v>19:00 A 19:59</c:v>
                </c:pt>
                <c:pt idx="12">
                  <c:v>20:00 A 20:59</c:v>
                </c:pt>
                <c:pt idx="13">
                  <c:v>21:59 A 21:59</c:v>
                </c:pt>
                <c:pt idx="14">
                  <c:v>23:00 A 23:59</c:v>
                </c:pt>
                <c:pt idx="15">
                  <c:v>09:00 A 09:59</c:v>
                </c:pt>
              </c:strCache>
            </c:strRef>
          </c:cat>
          <c:val>
            <c:numRef>
              <c:f>'Grafica pasajeros'!$B$38:$B$54</c:f>
              <c:numCache>
                <c:formatCode>General</c:formatCode>
                <c:ptCount val="16"/>
                <c:pt idx="0">
                  <c:v>7</c:v>
                </c:pt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28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'!$A$5:$A$13</c:f>
              <c:strCache>
                <c:ptCount val="8"/>
                <c:pt idx="0">
                  <c:v>05:00 A 05:59</c:v>
                </c:pt>
                <c:pt idx="1">
                  <c:v>06:00 A 06:59</c:v>
                </c:pt>
                <c:pt idx="2">
                  <c:v>23:00 A 23:59</c:v>
                </c:pt>
                <c:pt idx="3">
                  <c:v>12:00 A 12:59</c:v>
                </c:pt>
                <c:pt idx="4">
                  <c:v>20:00 A 20:59</c:v>
                </c:pt>
                <c:pt idx="5">
                  <c:v>02:00 A 02:59</c:v>
                </c:pt>
                <c:pt idx="6">
                  <c:v>07:00 A 07:59</c:v>
                </c:pt>
                <c:pt idx="7">
                  <c:v>10:00 A 10:59</c:v>
                </c:pt>
              </c:strCache>
            </c:strRef>
          </c:cat>
          <c:val>
            <c:numRef>
              <c:f>'Grafica Carga '!$B$5:$B$13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28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00:00 A 00:59</c:v>
                </c:pt>
                <c:pt idx="1">
                  <c:v>01:00 A 01:59</c:v>
                </c:pt>
                <c:pt idx="2">
                  <c:v>05:00 A 05:59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07:00 A 07:59</c:v>
                </c:pt>
                <c:pt idx="6">
                  <c:v>09:00 A 09:59</c:v>
                </c:pt>
                <c:pt idx="7">
                  <c:v>12:00 A 12:59</c:v>
                </c:pt>
                <c:pt idx="8">
                  <c:v>13:00 A 13:59</c:v>
                </c:pt>
                <c:pt idx="9">
                  <c:v>17:00 A 17:59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PACHECOA31\Slots\Users\Operaciones6\Downloads\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7.889831018518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China Southerrn"/>
        <s v="Lufthansa"/>
        <s v="Emirates Airlines"/>
        <s v="Kalitta Air"/>
        <s v="Air Canada"/>
        <s v="Atlas Air"/>
        <s v="MasAir"/>
        <s v="Silk Way West Airlines"/>
        <s v="United Parcel Service"/>
        <s v="Cargojet Airways"/>
        <s v="Cathay Pacific"/>
        <s v="Aerounión"/>
        <s v="Cargolux"/>
        <s v=""/>
        <s v="Ethiopian Airlines" u="1"/>
        <s v="DHL Guatemala" u="1"/>
        <s v="Suparna" u="1"/>
        <s v="Turkish Airlines" u="1"/>
        <s v="Awesome Cargo" u="1"/>
        <s v="La Nueva Aerolínea" u="1"/>
        <s v="Air China" u="1"/>
        <s v="Estafeta" u="1"/>
        <s v="TSM Airline" u="1"/>
        <s v="Air France" u="1"/>
        <s v="National Airlines Cargo" u="1"/>
        <s v="Amerijet International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6T22:00:00" maxDate="2025-10-27T23:5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7T00:45:00" maxDate="2025-10-28T01:55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 count="25">
        <s v="22:00 A 22:59"/>
        <s v="01:00 A 01:59"/>
        <s v="02:00 A 02:59"/>
        <s v="04:00 A 04:59"/>
        <s v="05:00 A 05:59"/>
        <s v="06:00 A 06:59"/>
        <s v="07:00 A 07:59"/>
        <s v="10:00 A 10:59"/>
        <s v="11:00 A 11:59"/>
        <s v="12:00 A 12:59"/>
        <s v="17:00 A 17:59"/>
        <s v="19:00 A 19:59"/>
        <s v="20:00 A 20:59"/>
        <s v="23:00 A 23:59"/>
        <e v="#VALUE!"/>
        <s v="03:00 A 03:59" u="1"/>
        <s v="00:00 A 00:59" u="1"/>
        <s v="09:00 A 09:59" u="1"/>
        <s v="08:00 A 08:59" u="1"/>
        <s v="14:00 A 14:59" u="1"/>
        <s v="18:00 A 18:59" u="1"/>
        <s v="13:00 A 13:59" u="1"/>
        <s v="15:00 A 15:59" u="1"/>
        <s v="16:00 A 16:59" u="1"/>
        <s v="21:59 A 21:59" u="1"/>
      </sharedItems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0:00 A 00:59"/>
        <s v="01:00 A 01:59"/>
        <s v="04:00 A 04:59"/>
        <s v="17:00 A 17:59"/>
        <s v="07:00 A 07:59"/>
        <s v="05:00 A 05:59"/>
        <s v="09:00 A 09:59"/>
        <s v="19:00 A 19:59"/>
        <s v="20:00 A 20:59"/>
        <s v="12:00 A 12:59"/>
        <s v="13:00 A 13:59"/>
        <s v="14:00 A 14:59"/>
        <s v="23:00 A 23:59"/>
        <s v="21:59 A 21:59"/>
        <s v="22:00 A 22:59"/>
        <e v="#VALUE!"/>
        <s v="02:00 A 02:59" u="1"/>
        <s v="06:00 A 06:59" u="1"/>
        <s v="10:00 A 10:59" u="1"/>
        <s v="11:00 A 11:59" u="1"/>
        <s v="15:00 A 15:59" u="1"/>
        <s v="16:00 A 16:59" u="1"/>
        <s v="03:00 A 03:59" u="1"/>
        <s v="18:00 A 18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7.88983310185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7">
        <s v="Mexicana de Aviación "/>
        <s v="Aeromexico"/>
        <s v="Viva "/>
        <s v="Volaris"/>
        <s v="Aerus"/>
        <s v="Arajet "/>
        <s v=""/>
        <s v="TAR México " u="1"/>
        <s v="Conviasa" u="1"/>
        <s v="Tar Aerolínea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5T13:30:00" maxDate="2025-10-27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28T12:15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3:00 A 13:59"/>
        <s v="20:00 A 20:59"/>
        <s v="21:59 A 21:59"/>
        <s v="22:00 A 22:59"/>
        <s v="23:00 A 23:59"/>
        <s v="00:00 A 00:59"/>
        <s v="05:00 A 05:59"/>
        <s v="07:00 A 07:59"/>
        <s v="08:00 A 08:59"/>
        <s v="09:00 A 09:59"/>
        <s v="10:00 A 10:59"/>
        <s v="11:00 A 11:59"/>
        <s v="12:00 A 12:59"/>
        <s v="14:00 A 14:59"/>
        <s v="15:00 A 15:59"/>
        <s v="16:00 A 16:59"/>
        <s v="17:00 A 17:59"/>
        <s v="18:00 A 18:59"/>
        <s v="19:00 A 19:59"/>
        <e v="#VALUE!"/>
        <s v="03:00 A 03:59" u="1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4T00:00:00"/>
    </cacheField>
    <cacheField name="Time Code salidas" numFmtId="0">
      <sharedItems count="24">
        <s v="15:00 A 15:59"/>
        <s v="08:00 A 08:59"/>
        <s v="06:00 A 06:59"/>
        <s v="10:00 A 10:59"/>
        <s v="12:00 A 12:59"/>
        <s v="07:00 A 07:59"/>
        <s v="02:00 A 02:59"/>
        <s v="09:00 A 09:59"/>
        <s v="00:00 A 00:59"/>
        <s v="11:00 A 11:59"/>
        <s v="13:00 A 13:59"/>
        <s v="14:00 A 14:59"/>
        <s v="17:00 A 17:59"/>
        <s v="18:00 A 18:59"/>
        <s v="19:00 A 19:59"/>
        <s v="20:00 A 20:59"/>
        <s v="21:59 A 21:59"/>
        <s v="22:00 A 22:59"/>
        <s v="23:00 A 23:59"/>
        <e v="#VALUE!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7.889835300928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China Southerrn"/>
        <s v="Lufthansa"/>
        <s v="Emirates Airlines"/>
        <s v="Kalitta Air"/>
        <s v="Air Canada"/>
        <s v="Atlas Air"/>
        <s v="MasAir"/>
        <s v="Silk Way West Airlines"/>
        <s v="United Parcel Service"/>
        <s v="Cargojet Airways"/>
        <s v="Cathay Pacific"/>
        <s v="Aerounión"/>
        <s v="Cargolux"/>
        <s v=""/>
        <s v="Ethiopian Airlines" u="1"/>
        <s v="DHL Guatemala" u="1"/>
        <s v="Suparna" u="1"/>
        <s v="Turkish Airlines" u="1"/>
        <s v="Awesome Cargo" u="1"/>
        <s v="La Nueva Aerolínea" u="1"/>
        <s v="Air China" u="1"/>
        <s v="Estafeta" u="1"/>
        <s v="TSM Airline" u="1"/>
        <s v="Air France" u="1"/>
        <s v="National Airlines Cargo" u="1"/>
        <s v="Amerijet International" u="1"/>
        <s v="Qatar Airways" u="1"/>
        <s v="Sun Country Airlines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26T22:00:00" maxDate="2025-10-27T23:55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7T00:45:00" maxDate="2025-10-28T01:55:00"/>
    </cacheField>
    <cacheField name="[Dep] Service Type" numFmtId="0">
      <sharedItems/>
    </cacheField>
    <cacheField name="Time frame" numFmtId="0">
      <sharedItems containsMixedTypes="1" containsNumber="1" containsInteger="1" minValue="2" maxValue="24"/>
    </cacheField>
    <cacheField name="Time Code llegada" numFmtId="0">
      <sharedItems/>
    </cacheField>
    <cacheField name="Time frame2" numFmtId="0">
      <sharedItems containsMixedTypes="1" containsNumber="1" containsInteger="1" minValue="1" maxValue="24"/>
    </cacheField>
    <cacheField name="Time Code salida" numFmtId="0">
      <sharedItems count="25">
        <s v="00:00 A 00:59"/>
        <s v="01:00 A 01:59"/>
        <s v="04:00 A 04:59"/>
        <s v="17:00 A 17:59"/>
        <s v="07:00 A 07:59"/>
        <s v="05:00 A 05:59"/>
        <s v="09:00 A 09:59"/>
        <s v="19:00 A 19:59"/>
        <s v="20:00 A 20:59"/>
        <s v="12:00 A 12:59"/>
        <s v="13:00 A 13:59"/>
        <s v="14:00 A 14:59"/>
        <s v="23:00 A 23:59"/>
        <s v="21:59 A 21:59"/>
        <s v="22:00 A 22:59"/>
        <e v="#VALUE!"/>
        <s v="02:00 A 02:59" u="1"/>
        <s v="06:00 A 06:59" u="1"/>
        <s v="10:00 A 10:59" u="1"/>
        <s v="11:00 A 11:59" u="1"/>
        <s v="15:00 A 15:59" u="1"/>
        <s v="16:00 A 16:59" u="1"/>
        <s v="03:00 A 03:59" u="1"/>
        <s v="18:00 A 18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Departed from previous airport"/>
    <x v="0"/>
    <s v="77F"/>
    <s v="CZ 2541"/>
    <d v="2025-10-26T22:00:00"/>
    <s v="Harbin"/>
    <s v="---"/>
    <n v="603"/>
    <s v="CZ 2542"/>
    <s v="Shanghai"/>
    <d v="2025-10-27T00:45:00"/>
    <s v="F"/>
    <n v="23"/>
    <x v="0"/>
    <n v="1"/>
    <x v="0"/>
    <s v="26/10/2025"/>
    <x v="0"/>
    <s v="27/10/2025"/>
    <x v="0"/>
  </r>
  <r>
    <n v="2"/>
    <s v="Flight activated"/>
    <x v="1"/>
    <s v="77F"/>
    <s v="LH 8220"/>
    <d v="2025-10-26T22:40:00"/>
    <s v="Frankfurt"/>
    <s v="---"/>
    <n v="604"/>
    <s v="LH 8221"/>
    <s v="Frankfurt"/>
    <d v="2025-10-27T01:10:00"/>
    <s v="F"/>
    <n v="23"/>
    <x v="0"/>
    <n v="2"/>
    <x v="1"/>
    <s v="26/10/2025"/>
    <x v="0"/>
    <s v="27/10/2025"/>
    <x v="0"/>
  </r>
  <r>
    <n v="3"/>
    <s v="Departed from previous airport"/>
    <x v="2"/>
    <s v="77F"/>
    <s v="EK 9935"/>
    <d v="2025-10-27T01:15:00"/>
    <s v="Frankfurt"/>
    <s v="---"/>
    <n v="602"/>
    <s v="EK 9936"/>
    <s v="Houston"/>
    <d v="2025-10-27T04:35:00"/>
    <s v="F"/>
    <n v="2"/>
    <x v="1"/>
    <n v="5"/>
    <x v="2"/>
    <s v="27/10/2025"/>
    <x v="1"/>
    <s v="27/10/2025"/>
    <x v="0"/>
  </r>
  <r>
    <n v="4"/>
    <s v="Departed from previous airport"/>
    <x v="3"/>
    <s v="74Y"/>
    <s v="K4 535"/>
    <d v="2025-10-27T02:00:00"/>
    <s v="Anchorage"/>
    <s v="---"/>
    <n v="603"/>
    <s v="K4 532"/>
    <s v="Anchorage"/>
    <d v="2025-10-27T17:30:00"/>
    <s v="F"/>
    <n v="3"/>
    <x v="2"/>
    <n v="18"/>
    <x v="3"/>
    <s v="27/10/2025"/>
    <x v="1"/>
    <s v="27/10/2025"/>
    <x v="0"/>
  </r>
  <r>
    <n v="5"/>
    <s v="Flight scheduled"/>
    <x v="4"/>
    <n v="763"/>
    <s v="AC 7248"/>
    <d v="2025-10-27T02:40:00"/>
    <s v="Toronto"/>
    <s v="---"/>
    <s v="601A"/>
    <s v="AC 7248"/>
    <s v="Dallas Fort Worth"/>
    <d v="2025-10-27T07:15:00"/>
    <s v="F"/>
    <n v="3"/>
    <x v="2"/>
    <n v="8"/>
    <x v="4"/>
    <s v="27/10/2025"/>
    <x v="1"/>
    <s v="27/10/2025"/>
    <x v="0"/>
  </r>
  <r>
    <n v="6"/>
    <s v="Flight scheduled"/>
    <x v="5"/>
    <s v="77F"/>
    <s v="5Y 354"/>
    <d v="2025-10-27T02:55:00"/>
    <s v="Anchorage"/>
    <s v="---"/>
    <n v="604"/>
    <s v="5Y 354"/>
    <s v="Los Angeles"/>
    <d v="2025-10-27T05:55:00"/>
    <s v="F"/>
    <n v="3"/>
    <x v="2"/>
    <n v="6"/>
    <x v="5"/>
    <s v="27/10/2025"/>
    <x v="1"/>
    <s v="27/10/2025"/>
    <x v="0"/>
  </r>
  <r>
    <n v="7"/>
    <s v="Departed from previous airport"/>
    <x v="5"/>
    <s v="74N"/>
    <s v="5Y 562"/>
    <d v="2025-10-27T04:08:00"/>
    <s v="Zaragoza"/>
    <s v="---"/>
    <s v="605A"/>
    <s v="5Y 563"/>
    <s v="Zaragoza"/>
    <d v="2025-10-27T07:00:00"/>
    <s v="F"/>
    <n v="5"/>
    <x v="3"/>
    <n v="8"/>
    <x v="4"/>
    <s v="27/10/2025"/>
    <x v="1"/>
    <s v="27/10/2025"/>
    <x v="0"/>
  </r>
  <r>
    <n v="8"/>
    <s v="Flight scheduled"/>
    <x v="6"/>
    <n v="333"/>
    <s v="M7 6811"/>
    <d v="2025-10-27T05:20:00"/>
    <s v="Guadalajara"/>
    <s v="---"/>
    <n v="602"/>
    <s v="M7 6471"/>
    <s v="Campinas"/>
    <d v="2025-10-27T07:20:00"/>
    <s v="F"/>
    <n v="6"/>
    <x v="4"/>
    <n v="8"/>
    <x v="4"/>
    <s v="27/10/2025"/>
    <x v="1"/>
    <s v="27/10/2025"/>
    <x v="0"/>
  </r>
  <r>
    <n v="9"/>
    <s v="Flight scheduled"/>
    <x v="7"/>
    <s v="74Y"/>
    <s v="7L 5721"/>
    <d v="2025-10-27T06:00:00"/>
    <s v="Reykjavik"/>
    <s v="---"/>
    <n v="603"/>
    <s v="7L 5730"/>
    <s v="Houston"/>
    <d v="2025-10-27T09:00:00"/>
    <s v="F"/>
    <n v="7"/>
    <x v="5"/>
    <n v="10"/>
    <x v="6"/>
    <s v="27/10/2025"/>
    <x v="1"/>
    <s v="27/10/2025"/>
    <x v="0"/>
  </r>
  <r>
    <n v="10"/>
    <s v="Flight scheduled"/>
    <x v="8"/>
    <n v="763"/>
    <s v="5X 320"/>
    <d v="2025-10-27T06:15:00"/>
    <s v="Louisville"/>
    <s v="---"/>
    <s v="601B"/>
    <s v="5X 321"/>
    <s v="Louisville"/>
    <d v="2025-10-27T19:29:00"/>
    <s v="F"/>
    <n v="7"/>
    <x v="5"/>
    <n v="20"/>
    <x v="7"/>
    <s v="27/10/2025"/>
    <x v="1"/>
    <s v="27/10/2025"/>
    <x v="0"/>
  </r>
  <r>
    <n v="11"/>
    <s v="Flight scheduled"/>
    <x v="9"/>
    <s v="76Y"/>
    <s v="W8 952"/>
    <d v="2025-10-27T07:50:00"/>
    <s v="Cincinnati"/>
    <s v="---"/>
    <s v="601A"/>
    <s v="W8 951"/>
    <s v="Cincinnati"/>
    <d v="2025-10-27T20:00:00"/>
    <s v="F"/>
    <n v="8"/>
    <x v="6"/>
    <n v="21"/>
    <x v="8"/>
    <s v="27/10/2025"/>
    <x v="1"/>
    <s v="27/10/2025"/>
    <x v="0"/>
  </r>
  <r>
    <n v="12"/>
    <s v="Flight scheduled"/>
    <x v="10"/>
    <s v="74N"/>
    <s v="CX 076"/>
    <d v="2025-10-27T10:00:00"/>
    <s v="Anchorage"/>
    <s v="---"/>
    <s v="605A"/>
    <s v="CX 077"/>
    <s v="Guadalajara"/>
    <d v="2025-10-27T12:00:00"/>
    <s v="F"/>
    <n v="11"/>
    <x v="7"/>
    <n v="13"/>
    <x v="9"/>
    <s v="27/10/2025"/>
    <x v="1"/>
    <s v="27/10/2025"/>
    <x v="0"/>
  </r>
  <r>
    <n v="13"/>
    <s v="Flight scheduled"/>
    <x v="11"/>
    <n v="332"/>
    <s v="6R 4276"/>
    <d v="2025-10-27T10:41:00"/>
    <s v="Bogota"/>
    <s v="---"/>
    <n v="602"/>
    <s v="6R 4276"/>
    <s v="Miami"/>
    <d v="2025-10-27T12:11:00"/>
    <s v="F"/>
    <n v="11"/>
    <x v="7"/>
    <n v="13"/>
    <x v="9"/>
    <s v="27/10/2025"/>
    <x v="1"/>
    <s v="27/10/2025"/>
    <x v="0"/>
  </r>
  <r>
    <n v="14"/>
    <s v="Flight scheduled"/>
    <x v="6"/>
    <n v="332"/>
    <s v="M7 6823"/>
    <d v="2025-10-27T11:25:00"/>
    <s v="Guadalajara"/>
    <s v="---"/>
    <n v="603"/>
    <s v="M7 3114"/>
    <s v="Los Angeles"/>
    <d v="2025-10-27T13:25:00"/>
    <s v="F"/>
    <n v="12"/>
    <x v="8"/>
    <n v="14"/>
    <x v="10"/>
    <s v="27/10/2025"/>
    <x v="1"/>
    <s v="27/10/2025"/>
    <x v="0"/>
  </r>
  <r>
    <n v="15"/>
    <s v="Flight scheduled"/>
    <x v="5"/>
    <n v="744"/>
    <s v="5Y 8174"/>
    <d v="2025-10-27T12:00:00"/>
    <s v="Anchorage"/>
    <s v="---"/>
    <n v="604"/>
    <s v="5Y 8174"/>
    <s v="Los Angeles"/>
    <d v="2025-10-27T14:00:00"/>
    <s v="F"/>
    <n v="13"/>
    <x v="9"/>
    <n v="15"/>
    <x v="11"/>
    <s v="27/10/2025"/>
    <x v="1"/>
    <s v="27/10/2025"/>
    <x v="0"/>
  </r>
  <r>
    <n v="16"/>
    <s v="Flight scheduled"/>
    <x v="11"/>
    <n v="333"/>
    <s v="6R 7085"/>
    <d v="2025-10-27T17:00:00"/>
    <s v="Monterrey"/>
    <s v="---"/>
    <n v="602"/>
    <s v="6R 7086"/>
    <s v="Los Angeles"/>
    <d v="2025-10-27T23:39:00"/>
    <s v="F"/>
    <n v="18"/>
    <x v="10"/>
    <n v="24"/>
    <x v="12"/>
    <s v="27/10/2025"/>
    <x v="1"/>
    <s v="27/10/2025"/>
    <x v="0"/>
  </r>
  <r>
    <n v="17"/>
    <s v="Flight scheduled"/>
    <x v="0"/>
    <s v="77X"/>
    <s v="CZ 2523"/>
    <d v="2025-10-27T17:05:00"/>
    <s v="Anchorage"/>
    <s v="---"/>
    <s v="605A"/>
    <s v="CZ 2524"/>
    <s v="Taiyuan Wusu International Airport"/>
    <d v="2025-10-27T20:05:00"/>
    <s v="F"/>
    <n v="18"/>
    <x v="10"/>
    <n v="21"/>
    <x v="8"/>
    <s v="27/10/2025"/>
    <x v="1"/>
    <s v="27/10/2025"/>
    <x v="0"/>
  </r>
  <r>
    <n v="18"/>
    <s v="Flight scheduled"/>
    <x v="12"/>
    <s v="74Y"/>
    <s v="CV 5162"/>
    <d v="2025-10-27T19:00:00"/>
    <s v="Guadalajara"/>
    <s v="---"/>
    <n v="603"/>
    <s v="CV 5162"/>
    <s v="Miami"/>
    <d v="2025-10-27T21:00:00"/>
    <s v="F"/>
    <n v="20"/>
    <x v="11"/>
    <n v="22"/>
    <x v="13"/>
    <s v="27/10/2025"/>
    <x v="1"/>
    <s v="27/10/2025"/>
    <x v="0"/>
  </r>
  <r>
    <n v="19"/>
    <s v="Flight scheduled"/>
    <x v="1"/>
    <s v="77X"/>
    <s v="LH 8224"/>
    <d v="2025-10-27T20:40:00"/>
    <s v="Frankfurt"/>
    <s v="---"/>
    <n v="604"/>
    <s v="LH 8225"/>
    <s v="Guadalajara"/>
    <d v="2025-10-27T22:35:00"/>
    <s v="F"/>
    <n v="21"/>
    <x v="12"/>
    <n v="23"/>
    <x v="14"/>
    <s v="27/10/2025"/>
    <x v="1"/>
    <s v="27/10/2025"/>
    <x v="0"/>
  </r>
  <r>
    <n v="20"/>
    <s v="Flight scheduled"/>
    <x v="6"/>
    <n v="332"/>
    <s v="M7 3629"/>
    <d v="2025-10-27T23:55:00"/>
    <s v="Anchorage"/>
    <s v="---"/>
    <n v="603"/>
    <s v="M7 8323"/>
    <s v="Bogota"/>
    <d v="2025-10-28T01:55:00"/>
    <s v="F"/>
    <n v="24"/>
    <x v="13"/>
    <n v="2"/>
    <x v="1"/>
    <s v="27/10/2025"/>
    <x v="1"/>
    <s v="28/10/2025"/>
    <x v="1"/>
  </r>
  <r>
    <n v="2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2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3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4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5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6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7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8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9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0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19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0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1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2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3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4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5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6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7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  <r>
    <n v="128"/>
    <s v=""/>
    <x v="13"/>
    <s v=""/>
    <s v=""/>
    <s v=""/>
    <s v=""/>
    <s v=""/>
    <s v=""/>
    <s v=""/>
    <s v=""/>
    <s v=""/>
    <s v=""/>
    <e v="#VALUE!"/>
    <x v="14"/>
    <e v="#VALUE!"/>
    <x v="15"/>
    <s v=""/>
    <x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E95"/>
    <s v="XN 1103"/>
    <d v="2025-10-25T13:30:00"/>
    <s v="Monterrey"/>
    <n v="2"/>
    <s v="108B"/>
    <s v="XN 1704"/>
    <s v="Campeche"/>
    <d v="2025-10-27T15:35:00"/>
    <s v="J"/>
    <d v="1900-01-13T00:00:00"/>
    <x v="0"/>
    <d v="1900-01-15T00:00:00"/>
    <x v="0"/>
    <s v="25/10/2025"/>
    <x v="0"/>
    <s v="27/10/2025"/>
    <x v="0"/>
  </r>
  <r>
    <n v="2"/>
    <s v="Flight activated"/>
    <x v="1"/>
    <s v="E90"/>
    <s v="AM 2041"/>
    <d v="2025-10-26T20:36:00"/>
    <s v="Oaxaca"/>
    <n v="3"/>
    <s v="110A"/>
    <s v="AM 592"/>
    <s v="Tulum"/>
    <d v="2025-10-27T08:31:00"/>
    <s v="J"/>
    <d v="1900-01-20T00:00:00"/>
    <x v="1"/>
    <d v="1900-01-08T00:00:00"/>
    <x v="1"/>
    <s v="26/10/2025"/>
    <x v="0"/>
    <s v="27/10/2025"/>
    <x v="0"/>
  </r>
  <r>
    <n v="3"/>
    <s v="Flight scheduled"/>
    <x v="2"/>
    <n v="320"/>
    <s v="VB 9215"/>
    <d v="2025-10-26T21:00:00"/>
    <s v="Oaxaca"/>
    <n v="2"/>
    <s v="106A"/>
    <s v="VB 9410"/>
    <s v="Merida"/>
    <d v="2025-10-27T06:00:00"/>
    <s v="J"/>
    <d v="1900-01-21T00:00:00"/>
    <x v="2"/>
    <d v="1900-01-06T00:00:00"/>
    <x v="2"/>
    <s v="26/10/2025"/>
    <x v="0"/>
    <s v="27/10/2025"/>
    <x v="0"/>
  </r>
  <r>
    <n v="4"/>
    <s v="Flight scheduled"/>
    <x v="0"/>
    <s v="E95"/>
    <s v="XN 1265"/>
    <d v="2025-10-26T21:20:00"/>
    <s v="Mazatlan"/>
    <n v="2"/>
    <s v="108A"/>
    <s v="XN 1432"/>
    <s v="Guadalajara"/>
    <d v="2025-10-27T10:30:00"/>
    <s v="J"/>
    <d v="1900-01-21T00:00:00"/>
    <x v="2"/>
    <d v="1900-01-10T00:00:00"/>
    <x v="3"/>
    <s v="26/10/2025"/>
    <x v="0"/>
    <s v="27/10/2025"/>
    <x v="0"/>
  </r>
  <r>
    <n v="5"/>
    <s v="Flight activated"/>
    <x v="1"/>
    <s v="E90"/>
    <s v="AM 871"/>
    <d v="2025-10-26T21:35:00"/>
    <s v="Veracruz"/>
    <n v="3"/>
    <s v="111A"/>
    <s v="AM 878"/>
    <s v="Merida"/>
    <d v="2025-10-27T12:15:00"/>
    <s v="J"/>
    <d v="1900-01-21T00:00:00"/>
    <x v="2"/>
    <d v="1900-01-12T00:00:00"/>
    <x v="4"/>
    <s v="26/10/2025"/>
    <x v="0"/>
    <s v="27/10/2025"/>
    <x v="0"/>
  </r>
  <r>
    <n v="6"/>
    <s v="Flight scheduled"/>
    <x v="0"/>
    <n v="738"/>
    <s v="XN 1435"/>
    <d v="2025-10-26T22:35:00"/>
    <s v="Guadalajara"/>
    <n v="2"/>
    <s v="108B"/>
    <s v="XN 1990"/>
    <s v="Ixtepec"/>
    <d v="2025-10-27T06:20:00"/>
    <s v="J"/>
    <d v="1900-01-22T00:00:00"/>
    <x v="3"/>
    <d v="1900-01-06T00:00:00"/>
    <x v="2"/>
    <s v="26/10/2025"/>
    <x v="0"/>
    <s v="27/10/2025"/>
    <x v="0"/>
  </r>
  <r>
    <n v="7"/>
    <s v="Flight activated"/>
    <x v="3"/>
    <s v="32N"/>
    <s v="Y4 3534"/>
    <d v="2025-10-26T22:48:00"/>
    <s v="Cancun"/>
    <n v="3"/>
    <s v="109A"/>
    <s v="Y4 7110"/>
    <s v="Merida"/>
    <d v="2025-10-27T06:58:00"/>
    <s v="J"/>
    <d v="1900-01-22T00:00:00"/>
    <x v="3"/>
    <d v="1900-01-06T00:00:00"/>
    <x v="2"/>
    <s v="26/10/2025"/>
    <x v="0"/>
    <s v="27/10/2025"/>
    <x v="0"/>
  </r>
  <r>
    <n v="8"/>
    <s v="Flight scheduled"/>
    <x v="2"/>
    <n v="321"/>
    <s v="VB 9407"/>
    <d v="2025-10-26T23:05:00"/>
    <s v="Monterrey"/>
    <n v="1"/>
    <n v="505"/>
    <s v="VB 2281"/>
    <s v="Cancun"/>
    <d v="2025-10-27T06:15:00"/>
    <s v="J"/>
    <d v="1900-01-23T00:00:00"/>
    <x v="4"/>
    <d v="1900-01-06T00:00:00"/>
    <x v="2"/>
    <s v="26/10/2025"/>
    <x v="0"/>
    <s v="27/10/2025"/>
    <x v="0"/>
  </r>
  <r>
    <n v="9"/>
    <s v="Flight scheduled"/>
    <x v="0"/>
    <n v="738"/>
    <s v="XN 1443"/>
    <d v="2025-10-26T23:05:00"/>
    <s v="Puerto Vallarta"/>
    <n v="2"/>
    <s v="107B"/>
    <s v="XN 1760"/>
    <s v="Merida"/>
    <d v="2025-10-27T08:30:00"/>
    <s v="J"/>
    <d v="1900-01-23T00:00:00"/>
    <x v="4"/>
    <d v="1900-01-08T00:00:00"/>
    <x v="1"/>
    <s v="26/10/2025"/>
    <x v="0"/>
    <s v="27/10/2025"/>
    <x v="0"/>
  </r>
  <r>
    <n v="10"/>
    <s v="Flight scheduled"/>
    <x v="2"/>
    <n v="321"/>
    <s v="VB 2288"/>
    <d v="2025-10-26T23:25:00"/>
    <s v="Cancun"/>
    <n v="2"/>
    <n v="502"/>
    <s v="VB 7382"/>
    <s v="Monterrey"/>
    <d v="2025-10-27T06:00:00"/>
    <s v="J"/>
    <d v="1900-01-23T00:00:00"/>
    <x v="4"/>
    <d v="1900-01-06T00:00:00"/>
    <x v="2"/>
    <s v="26/10/2025"/>
    <x v="0"/>
    <s v="27/10/2025"/>
    <x v="0"/>
  </r>
  <r>
    <n v="11"/>
    <s v="Flight scheduled"/>
    <x v="2"/>
    <n v="320"/>
    <s v="VB 9405"/>
    <d v="2025-10-26T23:40:00"/>
    <s v="Monterrey"/>
    <n v="1"/>
    <s v="112B"/>
    <s v="VB 9520"/>
    <s v="Guadalajara"/>
    <d v="2025-10-27T06:00:00"/>
    <s v="J"/>
    <d v="1900-01-23T00:00:00"/>
    <x v="4"/>
    <d v="1900-01-06T00:00:00"/>
    <x v="2"/>
    <s v="26/10/2025"/>
    <x v="0"/>
    <s v="27/10/2025"/>
    <x v="0"/>
  </r>
  <r>
    <n v="12"/>
    <s v="Flight scheduled"/>
    <x v="2"/>
    <n v="321"/>
    <s v="VB 9523"/>
    <d v="2025-10-26T23:55:00"/>
    <s v="Guadalajara"/>
    <n v="1"/>
    <s v="106B"/>
    <s v="VB 9222"/>
    <s v="Puerto Escondido"/>
    <d v="2025-10-27T07:10:00"/>
    <s v="J"/>
    <d v="1900-01-23T00:00:00"/>
    <x v="4"/>
    <d v="1900-01-07T00:00:00"/>
    <x v="5"/>
    <s v="26/10/2025"/>
    <x v="0"/>
    <s v="27/10/2025"/>
    <x v="0"/>
  </r>
  <r>
    <n v="13"/>
    <s v="Flight activated"/>
    <x v="3"/>
    <s v="32Q"/>
    <s v="Y4 3296"/>
    <d v="2025-10-27T00:57:00"/>
    <s v="Tijuana"/>
    <n v="1"/>
    <s v="109B"/>
    <s v="Y4 3297"/>
    <s v="Tijuana"/>
    <d v="2025-10-27T02:23:00"/>
    <s v="J"/>
    <d v="1899-12-31T00:00:00"/>
    <x v="5"/>
    <d v="1900-01-02T00:00:00"/>
    <x v="6"/>
    <s v="27/10/2025"/>
    <x v="1"/>
    <s v="27/10/2025"/>
    <x v="0"/>
  </r>
  <r>
    <n v="14"/>
    <s v="Flight scheduled"/>
    <x v="2"/>
    <n v="320"/>
    <s v="VB 771"/>
    <d v="2025-10-27T05:25:00"/>
    <s v="Bogota"/>
    <n v="6"/>
    <s v="114A"/>
    <s v="VB 9532"/>
    <s v="Matamoros"/>
    <d v="2025-10-27T06:40:00"/>
    <s v="J"/>
    <d v="1900-01-05T00:00:00"/>
    <x v="6"/>
    <d v="1900-01-06T00:00:00"/>
    <x v="2"/>
    <s v="27/10/2025"/>
    <x v="1"/>
    <s v="27/10/2025"/>
    <x v="0"/>
  </r>
  <r>
    <n v="15"/>
    <s v="Flight scheduled"/>
    <x v="2"/>
    <n v="320"/>
    <s v="VB 7240"/>
    <d v="2025-10-27T07:25:00"/>
    <s v="Guadalajara"/>
    <n v="1"/>
    <n v="502"/>
    <s v="VB 7240"/>
    <s v="Tulum"/>
    <d v="2025-10-27T07:55:00"/>
    <s v="J"/>
    <d v="1900-01-07T00:00:00"/>
    <x v="7"/>
    <d v="1900-01-07T00:00:00"/>
    <x v="5"/>
    <s v="27/10/2025"/>
    <x v="1"/>
    <s v="27/10/2025"/>
    <x v="0"/>
  </r>
  <r>
    <n v="16"/>
    <s v="Flight scheduled"/>
    <x v="2"/>
    <n v="320"/>
    <s v="VB 7344"/>
    <d v="2025-10-27T07:30:00"/>
    <s v="Bajio "/>
    <n v="1"/>
    <n v="505"/>
    <s v="VB 7344"/>
    <s v="Chihuahua"/>
    <d v="2025-10-27T08:00:00"/>
    <s v="J"/>
    <d v="1900-01-07T00:00:00"/>
    <x v="7"/>
    <d v="1900-01-08T00:00:00"/>
    <x v="1"/>
    <s v="27/10/2025"/>
    <x v="1"/>
    <s v="27/10/2025"/>
    <x v="0"/>
  </r>
  <r>
    <n v="17"/>
    <s v="Flight scheduled"/>
    <x v="2"/>
    <n v="320"/>
    <s v="VB 2272"/>
    <d v="2025-10-27T07:40:00"/>
    <s v="Cancun"/>
    <n v="2"/>
    <s v="107A"/>
    <s v="VB 2273"/>
    <s v="Cancun"/>
    <d v="2025-10-27T08:30:00"/>
    <s v="J"/>
    <d v="1900-01-07T00:00:00"/>
    <x v="7"/>
    <d v="1900-01-08T00:00:00"/>
    <x v="1"/>
    <s v="27/10/2025"/>
    <x v="1"/>
    <s v="27/10/2025"/>
    <x v="0"/>
  </r>
  <r>
    <n v="18"/>
    <s v="Flight scheduled"/>
    <x v="2"/>
    <n v="321"/>
    <s v="VB 7350"/>
    <d v="2025-10-27T07:55:00"/>
    <s v="Merida"/>
    <n v="1"/>
    <s v="106B"/>
    <s v="VB 7350"/>
    <s v="Puerto Vallarta"/>
    <d v="2025-10-27T08:35:00"/>
    <s v="J"/>
    <d v="1900-01-07T00:00:00"/>
    <x v="7"/>
    <d v="1900-01-08T00:00:00"/>
    <x v="1"/>
    <s v="27/10/2025"/>
    <x v="1"/>
    <s v="27/10/2025"/>
    <x v="0"/>
  </r>
  <r>
    <n v="19"/>
    <s v="Flight activated"/>
    <x v="3"/>
    <s v="32N"/>
    <s v="Y4 1290"/>
    <d v="2025-10-27T08:03:00"/>
    <s v="Guadalajara"/>
    <n v="2"/>
    <s v="109A"/>
    <s v="Y4 3533"/>
    <s v="Cancun"/>
    <d v="2025-10-27T08:46:00"/>
    <s v="J"/>
    <d v="1900-01-08T00:00:00"/>
    <x v="8"/>
    <d v="1900-01-08T00:00:00"/>
    <x v="1"/>
    <s v="27/10/2025"/>
    <x v="1"/>
    <s v="27/10/2025"/>
    <x v="0"/>
  </r>
  <r>
    <n v="20"/>
    <s v="Flight scheduled"/>
    <x v="2"/>
    <n v="320"/>
    <s v="VB 7332"/>
    <d v="2025-10-27T08:05:00"/>
    <s v="Monterrey"/>
    <n v="2"/>
    <n v="504"/>
    <s v="VB 7332"/>
    <s v="Villahermosa"/>
    <d v="2025-10-27T08:35:00"/>
    <s v="J"/>
    <d v="1900-01-08T00:00:00"/>
    <x v="8"/>
    <d v="1900-01-08T00:00:00"/>
    <x v="1"/>
    <s v="27/10/2025"/>
    <x v="1"/>
    <s v="27/10/2025"/>
    <x v="0"/>
  </r>
  <r>
    <n v="21"/>
    <s v="Flight scheduled"/>
    <x v="1"/>
    <s v="E90"/>
    <s v="AM 287"/>
    <d v="2025-10-27T08:55:00"/>
    <s v="Guadalajara"/>
    <n v="3"/>
    <s v="110B"/>
    <s v="AM 2436"/>
    <s v="Colima"/>
    <d v="2025-10-27T09:35:00"/>
    <s v="J"/>
    <d v="1900-01-08T00:00:00"/>
    <x v="8"/>
    <d v="1900-01-09T00:00:00"/>
    <x v="7"/>
    <s v="27/10/2025"/>
    <x v="1"/>
    <s v="27/10/2025"/>
    <x v="0"/>
  </r>
  <r>
    <n v="22"/>
    <s v="Flight scheduled"/>
    <x v="2"/>
    <n v="320"/>
    <s v="VB 9521"/>
    <d v="2025-10-27T09:30:00"/>
    <s v="Guadalajara"/>
    <n v="1"/>
    <s v="115B"/>
    <s v="VB 5069"/>
    <s v="Tijuana"/>
    <d v="2025-10-27T10:20:00"/>
    <s v="J"/>
    <d v="1900-01-09T00:00:00"/>
    <x v="9"/>
    <d v="1900-01-10T00:00:00"/>
    <x v="3"/>
    <s v="27/10/2025"/>
    <x v="1"/>
    <s v="27/10/2025"/>
    <x v="0"/>
  </r>
  <r>
    <n v="23"/>
    <s v="Flight scheduled"/>
    <x v="0"/>
    <n v="738"/>
    <s v="XN 1991"/>
    <d v="2025-10-27T09:40:00"/>
    <s v="Ixtepec"/>
    <n v="3"/>
    <s v="108B"/>
    <n v="0"/>
    <s v=""/>
    <d v="1899-12-30T00:00:00"/>
    <s v="J"/>
    <d v="1900-01-09T00:00:00"/>
    <x v="9"/>
    <d v="1899-12-31T00:00:00"/>
    <x v="8"/>
    <s v="27/10/2025"/>
    <x v="1"/>
    <s v="00/01/1900"/>
    <x v="1"/>
  </r>
  <r>
    <n v="24"/>
    <s v="Flight scheduled"/>
    <x v="4"/>
    <s v="CNF"/>
    <s v="ZV 341"/>
    <d v="2025-10-27T09:45:00"/>
    <s v="San Luis Potosi"/>
    <n v="1"/>
    <n v="501"/>
    <s v="ZV 360"/>
    <s v="Ciudad Victoria"/>
    <d v="2025-10-27T10:16:00"/>
    <s v="J"/>
    <d v="1900-01-09T00:00:00"/>
    <x v="9"/>
    <d v="1900-01-10T00:00:00"/>
    <x v="3"/>
    <s v="27/10/2025"/>
    <x v="1"/>
    <s v="27/10/2025"/>
    <x v="0"/>
  </r>
  <r>
    <n v="25"/>
    <s v="Flight scheduled"/>
    <x v="2"/>
    <n v="320"/>
    <s v="VB 9401"/>
    <d v="2025-10-27T10:05:00"/>
    <s v="Monterrey"/>
    <n v="1"/>
    <s v="107B"/>
    <s v="VB 9402"/>
    <s v="Monterrey"/>
    <d v="2025-10-27T10:55:00"/>
    <s v="J"/>
    <d v="1900-01-10T00:00:00"/>
    <x v="10"/>
    <d v="1900-01-10T00:00:00"/>
    <x v="3"/>
    <s v="27/10/2025"/>
    <x v="1"/>
    <s v="27/10/2025"/>
    <x v="0"/>
  </r>
  <r>
    <n v="26"/>
    <s v="Flight scheduled"/>
    <x v="2"/>
    <n v="321"/>
    <s v="VB 7428"/>
    <d v="2025-10-27T10:15:00"/>
    <s v="Tijuana"/>
    <n v="2"/>
    <s v="106B"/>
    <s v="VB 7428"/>
    <s v="Tuxtla Gutierrez"/>
    <d v="2025-10-27T10:55:00"/>
    <s v="J"/>
    <d v="1900-01-10T00:00:00"/>
    <x v="10"/>
    <d v="1900-01-10T00:00:00"/>
    <x v="3"/>
    <s v="27/10/2025"/>
    <x v="1"/>
    <s v="27/10/2025"/>
    <x v="0"/>
  </r>
  <r>
    <n v="27"/>
    <s v="Flight scheduled"/>
    <x v="2"/>
    <n v="320"/>
    <s v="VB 9533"/>
    <d v="2025-10-27T10:15:00"/>
    <s v="Matamoros"/>
    <n v="2"/>
    <s v="106A"/>
    <s v="VB 9312"/>
    <s v="Ixtapa Zihuatanejo"/>
    <d v="2025-10-27T10:55:00"/>
    <s v="J"/>
    <d v="1900-01-10T00:00:00"/>
    <x v="10"/>
    <d v="1900-01-10T00:00:00"/>
    <x v="3"/>
    <s v="27/10/2025"/>
    <x v="1"/>
    <s v="27/10/2025"/>
    <x v="0"/>
  </r>
  <r>
    <n v="28"/>
    <s v="Flight scheduled"/>
    <x v="2"/>
    <n v="321"/>
    <s v="VB 9223"/>
    <d v="2025-10-27T10:20:00"/>
    <s v="Puerto Escondido"/>
    <n v="1"/>
    <s v="107A"/>
    <s v="VB 9294"/>
    <s v="Huatulco"/>
    <d v="2025-10-27T11:05:00"/>
    <s v="J"/>
    <d v="1900-01-10T00:00:00"/>
    <x v="10"/>
    <d v="1900-01-11T00:00:00"/>
    <x v="9"/>
    <s v="27/10/2025"/>
    <x v="1"/>
    <s v="27/10/2025"/>
    <x v="0"/>
  </r>
  <r>
    <n v="29"/>
    <s v="Flight scheduled"/>
    <x v="2"/>
    <n v="320"/>
    <s v="VB 9411"/>
    <d v="2025-10-27T10:20:00"/>
    <s v="Merida"/>
    <n v="2"/>
    <n v="505"/>
    <s v="VB 9450"/>
    <s v="Nuevo Laredo"/>
    <d v="2025-10-27T10:50:00"/>
    <s v="J"/>
    <d v="1900-01-10T00:00:00"/>
    <x v="10"/>
    <d v="1900-01-10T00:00:00"/>
    <x v="3"/>
    <s v="27/10/2025"/>
    <x v="1"/>
    <s v="27/10/2025"/>
    <x v="0"/>
  </r>
  <r>
    <n v="30"/>
    <s v="Flight scheduled"/>
    <x v="2"/>
    <n v="320"/>
    <s v="VB 7442"/>
    <d v="2025-10-27T10:50:00"/>
    <s v="San Jose Del Cabo"/>
    <n v="1"/>
    <n v="502"/>
    <s v="VB 7442"/>
    <s v="Cancun"/>
    <d v="2025-10-27T11:20:00"/>
    <s v="J"/>
    <d v="1900-01-10T00:00:00"/>
    <x v="10"/>
    <d v="1900-01-11T00:00:00"/>
    <x v="9"/>
    <s v="27/10/2025"/>
    <x v="1"/>
    <s v="27/10/2025"/>
    <x v="0"/>
  </r>
  <r>
    <n v="31"/>
    <s v="Flight scheduled"/>
    <x v="3"/>
    <s v="32N"/>
    <s v="Y4 7111"/>
    <d v="2025-10-27T11:21:00"/>
    <s v="Merida"/>
    <n v="1"/>
    <s v="109A"/>
    <s v="Y4 7120"/>
    <s v="San Jose Del Cabo"/>
    <d v="2025-10-27T12:06:00"/>
    <s v="J"/>
    <d v="1900-01-11T00:00:00"/>
    <x v="11"/>
    <d v="1900-01-12T00:00:00"/>
    <x v="4"/>
    <s v="27/10/2025"/>
    <x v="1"/>
    <s v="27/10/2025"/>
    <x v="0"/>
  </r>
  <r>
    <n v="32"/>
    <s v="Flight scheduled"/>
    <x v="2"/>
    <n v="320"/>
    <s v="VB 7438"/>
    <d v="2025-10-27T11:40:00"/>
    <s v="Ciudad Juarez"/>
    <n v="2"/>
    <n v="505"/>
    <s v="VB 7438"/>
    <s v="Cancun"/>
    <d v="2025-10-27T12:10:00"/>
    <s v="J"/>
    <d v="1900-01-11T00:00:00"/>
    <x v="11"/>
    <d v="1900-01-12T00:00:00"/>
    <x v="4"/>
    <s v="27/10/2025"/>
    <x v="1"/>
    <s v="27/10/2025"/>
    <x v="0"/>
  </r>
  <r>
    <n v="33"/>
    <s v="Flight scheduled"/>
    <x v="1"/>
    <s v="E90"/>
    <s v="AM 2781"/>
    <d v="2025-10-27T11:42:00"/>
    <s v="Houston"/>
    <n v="7"/>
    <s v="113A"/>
    <s v="AM 2782"/>
    <s v="Mcallen Mission"/>
    <d v="2025-10-27T12:42:00"/>
    <s v="J"/>
    <d v="1900-01-11T00:00:00"/>
    <x v="11"/>
    <d v="1900-01-12T00:00:00"/>
    <x v="4"/>
    <s v="27/10/2025"/>
    <x v="1"/>
    <s v="27/10/2025"/>
    <x v="0"/>
  </r>
  <r>
    <n v="34"/>
    <s v="Flight scheduled"/>
    <x v="1"/>
    <s v="7S8"/>
    <s v="AM 591"/>
    <d v="2025-10-27T11:45:00"/>
    <s v="Cancun"/>
    <n v="3"/>
    <s v="110A"/>
    <s v="AM 596"/>
    <s v="Cancun"/>
    <d v="2025-10-27T13:35:00"/>
    <s v="J"/>
    <d v="1900-01-11T00:00:00"/>
    <x v="11"/>
    <d v="1900-01-13T00:00:00"/>
    <x v="10"/>
    <s v="27/10/2025"/>
    <x v="1"/>
    <s v="27/10/2025"/>
    <x v="0"/>
  </r>
  <r>
    <n v="35"/>
    <s v="Flight scheduled"/>
    <x v="2"/>
    <n v="321"/>
    <s v="VB 7416"/>
    <d v="2025-10-27T11:45:00"/>
    <s v="Cancun"/>
    <n v="1"/>
    <s v="107B"/>
    <s v="VB 7416"/>
    <s v="Culiacan"/>
    <d v="2025-10-27T12:25:00"/>
    <s v="J"/>
    <d v="1900-01-11T00:00:00"/>
    <x v="11"/>
    <d v="1900-01-12T00:00:00"/>
    <x v="4"/>
    <s v="27/10/2025"/>
    <x v="1"/>
    <s v="27/10/2025"/>
    <x v="0"/>
  </r>
  <r>
    <n v="36"/>
    <s v="Flight scheduled"/>
    <x v="2"/>
    <n v="320"/>
    <s v="VB 7446"/>
    <d v="2025-10-27T12:05:00"/>
    <s v="Hermosillo"/>
    <n v="2"/>
    <s v="106B"/>
    <s v="VB 7446"/>
    <s v="Tulum"/>
    <d v="2025-10-27T12:45:00"/>
    <s v="J"/>
    <d v="1900-01-12T00:00:00"/>
    <x v="12"/>
    <d v="1900-01-12T00:00:00"/>
    <x v="4"/>
    <s v="27/10/2025"/>
    <x v="1"/>
    <s v="27/10/2025"/>
    <x v="0"/>
  </r>
  <r>
    <n v="37"/>
    <s v="Flight scheduled"/>
    <x v="2"/>
    <n v="321"/>
    <s v="VB 7351"/>
    <d v="2025-10-27T12:15:00"/>
    <s v="Puerto Vallarta"/>
    <n v="2"/>
    <s v="115B"/>
    <s v="VB 7351"/>
    <s v="Merida"/>
    <d v="2025-10-27T13:00:00"/>
    <s v="J"/>
    <d v="1900-01-12T00:00:00"/>
    <x v="12"/>
    <d v="1900-01-13T00:00:00"/>
    <x v="10"/>
    <s v="27/10/2025"/>
    <x v="1"/>
    <s v="27/10/2025"/>
    <x v="0"/>
  </r>
  <r>
    <n v="38"/>
    <s v="Flight scheduled"/>
    <x v="2"/>
    <n v="320"/>
    <s v="VB 7333"/>
    <d v="2025-10-27T12:30:00"/>
    <s v="Villahermosa"/>
    <n v="1"/>
    <s v="106A"/>
    <s v="VB 7333"/>
    <s v="Monterrey"/>
    <d v="2025-10-27T13:00:00"/>
    <s v="J"/>
    <d v="1900-01-12T00:00:00"/>
    <x v="12"/>
    <d v="1900-01-13T00:00:00"/>
    <x v="10"/>
    <s v="27/10/2025"/>
    <x v="1"/>
    <s v="27/10/2025"/>
    <x v="0"/>
  </r>
  <r>
    <n v="39"/>
    <s v="Flight scheduled"/>
    <x v="1"/>
    <s v="E90"/>
    <s v="AM 2437"/>
    <d v="2025-10-27T12:50:00"/>
    <s v="Colima"/>
    <n v="3"/>
    <s v="110B"/>
    <s v="AM 2600"/>
    <s v="Durango"/>
    <d v="2025-10-27T13:25:00"/>
    <s v="J"/>
    <d v="1900-01-12T00:00:00"/>
    <x v="12"/>
    <d v="1900-01-13T00:00:00"/>
    <x v="10"/>
    <s v="27/10/2025"/>
    <x v="1"/>
    <s v="27/10/2025"/>
    <x v="0"/>
  </r>
  <r>
    <n v="40"/>
    <s v="Flight scheduled"/>
    <x v="0"/>
    <n v="738"/>
    <s v="XN 1761"/>
    <d v="2025-10-27T12:50:00"/>
    <s v="Merida"/>
    <n v="3"/>
    <s v="108A"/>
    <s v="XN 1782"/>
    <s v="Tulum"/>
    <d v="2025-10-27T14:00:00"/>
    <s v="J"/>
    <d v="1900-01-12T00:00:00"/>
    <x v="12"/>
    <d v="1900-01-14T00:00:00"/>
    <x v="11"/>
    <s v="27/10/2025"/>
    <x v="1"/>
    <s v="27/10/2025"/>
    <x v="0"/>
  </r>
  <r>
    <n v="41"/>
    <s v="Flight scheduled"/>
    <x v="2"/>
    <n v="320"/>
    <s v="VB 7241"/>
    <d v="2025-10-27T12:55:00"/>
    <s v="Tulum"/>
    <n v="1"/>
    <n v="502"/>
    <s v="VB 7241"/>
    <s v="Guadalajara"/>
    <d v="2025-10-27T13:25:00"/>
    <s v="J"/>
    <d v="1900-01-12T00:00:00"/>
    <x v="12"/>
    <d v="1900-01-13T00:00:00"/>
    <x v="10"/>
    <s v="27/10/2025"/>
    <x v="1"/>
    <s v="27/10/2025"/>
    <x v="0"/>
  </r>
  <r>
    <n v="42"/>
    <s v="Flight scheduled"/>
    <x v="2"/>
    <n v="320"/>
    <s v="VB 7345"/>
    <d v="2025-10-27T13:10:00"/>
    <s v="Chihuahua"/>
    <n v="1"/>
    <n v="505"/>
    <s v="VB 7345"/>
    <s v="Bajio "/>
    <d v="2025-10-27T13:40:00"/>
    <s v="J"/>
    <d v="1900-01-13T00:00:00"/>
    <x v="0"/>
    <d v="1900-01-13T00:00:00"/>
    <x v="10"/>
    <s v="27/10/2025"/>
    <x v="1"/>
    <s v="27/10/2025"/>
    <x v="0"/>
  </r>
  <r>
    <n v="43"/>
    <s v="Flight scheduled"/>
    <x v="1"/>
    <s v="E90"/>
    <s v="AM 593"/>
    <d v="2025-10-27T13:35:00"/>
    <s v="Tulum"/>
    <n v="3"/>
    <s v="111A"/>
    <s v="AM 880"/>
    <s v="Puerto Vallarta"/>
    <d v="2025-10-27T14:15:00"/>
    <s v="J"/>
    <d v="1900-01-13T00:00:00"/>
    <x v="0"/>
    <d v="1900-01-14T00:00:00"/>
    <x v="11"/>
    <s v="27/10/2025"/>
    <x v="1"/>
    <s v="27/10/2025"/>
    <x v="0"/>
  </r>
  <r>
    <n v="44"/>
    <s v="Flight scheduled"/>
    <x v="2"/>
    <n v="320"/>
    <s v="VB 9313"/>
    <d v="2025-10-27T13:40:00"/>
    <s v="Ixtapa Zihuatanejo"/>
    <n v="2"/>
    <s v="107B"/>
    <s v="VB 9386"/>
    <s v="Reynosa"/>
    <d v="2025-10-27T14:40:00"/>
    <s v="J"/>
    <d v="1900-01-13T00:00:00"/>
    <x v="0"/>
    <d v="1900-01-14T00:00:00"/>
    <x v="11"/>
    <s v="27/10/2025"/>
    <x v="1"/>
    <s v="27/10/2025"/>
    <x v="0"/>
  </r>
  <r>
    <n v="45"/>
    <s v="Flight scheduled"/>
    <x v="3"/>
    <s v="32N"/>
    <s v="Y4 3532"/>
    <d v="2025-10-27T13:56:00"/>
    <s v="Cancun"/>
    <n v="2"/>
    <s v="109A"/>
    <s v="Y4 1291"/>
    <s v="Guadalajara"/>
    <d v="2025-10-27T14:47:00"/>
    <s v="J"/>
    <d v="1900-01-13T00:00:00"/>
    <x v="0"/>
    <d v="1900-01-14T00:00:00"/>
    <x v="11"/>
    <s v="27/10/2025"/>
    <x v="1"/>
    <s v="27/10/2025"/>
    <x v="0"/>
  </r>
  <r>
    <n v="46"/>
    <s v="Flight scheduled"/>
    <x v="4"/>
    <s v="CNF"/>
    <s v="ZV 361"/>
    <d v="2025-10-27T14:25:00"/>
    <s v="Ciudad Victoria"/>
    <n v="1"/>
    <n v="501"/>
    <s v="ZV 340"/>
    <s v="San Luis Potosi"/>
    <d v="2025-10-27T15:00:00"/>
    <s v="J"/>
    <d v="1900-01-14T00:00:00"/>
    <x v="13"/>
    <d v="1900-01-15T00:00:00"/>
    <x v="0"/>
    <s v="27/10/2025"/>
    <x v="1"/>
    <s v="27/10/2025"/>
    <x v="0"/>
  </r>
  <r>
    <n v="47"/>
    <s v="Flight scheduled"/>
    <x v="2"/>
    <n v="321"/>
    <s v="VB 9295"/>
    <d v="2025-10-27T14:25:00"/>
    <s v="Huatulco"/>
    <n v="2"/>
    <s v="107A"/>
    <s v="VB 9404"/>
    <s v="Monterrey"/>
    <d v="2025-10-27T15:15:00"/>
    <s v="J"/>
    <d v="1900-01-14T00:00:00"/>
    <x v="13"/>
    <d v="1900-01-15T00:00:00"/>
    <x v="0"/>
    <s v="27/10/2025"/>
    <x v="1"/>
    <s v="27/10/2025"/>
    <x v="0"/>
  </r>
  <r>
    <n v="48"/>
    <s v="Flight scheduled"/>
    <x v="2"/>
    <n v="320"/>
    <s v="VB 9451"/>
    <d v="2025-10-27T14:30:00"/>
    <s v="Nuevo Laredo"/>
    <n v="1"/>
    <s v="115B"/>
    <s v="VB 9520"/>
    <s v="Guadalajara"/>
    <d v="2025-10-28T06:00:00"/>
    <s v="J"/>
    <d v="1900-01-14T00:00:00"/>
    <x v="13"/>
    <d v="1900-01-06T00:00:00"/>
    <x v="2"/>
    <s v="27/10/2025"/>
    <x v="1"/>
    <s v="28/10/2025"/>
    <x v="1"/>
  </r>
  <r>
    <n v="49"/>
    <s v="Flight scheduled"/>
    <x v="2"/>
    <n v="321"/>
    <s v="VB 7383"/>
    <d v="2025-10-27T14:45:00"/>
    <s v="Monterrey"/>
    <n v="1"/>
    <s v="106B"/>
    <s v="VB 9234"/>
    <s v="Mazatlan"/>
    <d v="2025-10-27T15:40:00"/>
    <s v="J"/>
    <d v="1900-01-14T00:00:00"/>
    <x v="13"/>
    <d v="1900-01-15T00:00:00"/>
    <x v="0"/>
    <s v="27/10/2025"/>
    <x v="1"/>
    <s v="27/10/2025"/>
    <x v="0"/>
  </r>
  <r>
    <n v="50"/>
    <s v="Flight scheduled"/>
    <x v="2"/>
    <n v="321"/>
    <s v="VB 7429"/>
    <d v="2025-10-27T15:00:00"/>
    <s v="Tuxtla Gutierrez"/>
    <n v="2"/>
    <s v="106A"/>
    <s v="VB 7429"/>
    <s v="Tijuana"/>
    <d v="2025-10-27T15:40:00"/>
    <s v="J"/>
    <d v="1900-01-15T00:00:00"/>
    <x v="14"/>
    <d v="1900-01-15T00:00:00"/>
    <x v="0"/>
    <s v="27/10/2025"/>
    <x v="1"/>
    <s v="27/10/2025"/>
    <x v="0"/>
  </r>
  <r>
    <n v="51"/>
    <s v="Flight scheduled"/>
    <x v="2"/>
    <n v="320"/>
    <s v="VB 7370"/>
    <d v="2025-10-27T16:30:00"/>
    <s v="La Paz"/>
    <n v="1"/>
    <s v="107B"/>
    <s v="VB 7371"/>
    <s v="La Paz"/>
    <d v="2025-10-27T17:15:00"/>
    <s v="J"/>
    <d v="1900-01-16T00:00:00"/>
    <x v="15"/>
    <d v="1900-01-17T00:00:00"/>
    <x v="12"/>
    <s v="27/10/2025"/>
    <x v="1"/>
    <s v="27/10/2025"/>
    <x v="0"/>
  </r>
  <r>
    <n v="52"/>
    <s v="Flight scheduled"/>
    <x v="1"/>
    <s v="E90"/>
    <s v="AM 875"/>
    <d v="2025-10-27T16:45:00"/>
    <s v="Merida"/>
    <n v="3"/>
    <s v="110A"/>
    <s v="AM 2780"/>
    <s v="Houston"/>
    <d v="2025-10-27T17:35:00"/>
    <s v="J"/>
    <d v="1900-01-16T00:00:00"/>
    <x v="15"/>
    <d v="1900-01-17T00:00:00"/>
    <x v="12"/>
    <s v="27/10/2025"/>
    <x v="1"/>
    <s v="27/10/2025"/>
    <x v="0"/>
  </r>
  <r>
    <n v="53"/>
    <s v="Flight scheduled"/>
    <x v="3"/>
    <s v="32N"/>
    <s v="Y4 7121"/>
    <d v="2025-10-27T16:54:00"/>
    <s v="San Jose Del Cabo"/>
    <n v="2"/>
    <s v="109A"/>
    <s v="Y4 3535"/>
    <s v="Cancun"/>
    <d v="2025-10-27T17:41:00"/>
    <s v="J"/>
    <d v="1900-01-16T00:00:00"/>
    <x v="15"/>
    <d v="1900-01-17T00:00:00"/>
    <x v="12"/>
    <s v="27/10/2025"/>
    <x v="1"/>
    <s v="27/10/2025"/>
    <x v="0"/>
  </r>
  <r>
    <n v="54"/>
    <s v="Flight scheduled"/>
    <x v="2"/>
    <n v="320"/>
    <s v="VB 7443"/>
    <d v="2025-10-27T17:00:00"/>
    <s v="Cancun"/>
    <n v="1"/>
    <n v="503"/>
    <s v="VB 7443"/>
    <s v="San Jose Del Cabo"/>
    <d v="2025-10-27T17:30:00"/>
    <s v="J"/>
    <d v="1900-01-17T00:00:00"/>
    <x v="16"/>
    <d v="1900-01-17T00:00:00"/>
    <x v="12"/>
    <s v="27/10/2025"/>
    <x v="1"/>
    <s v="27/10/2025"/>
    <x v="0"/>
  </r>
  <r>
    <n v="55"/>
    <s v="Flight scheduled"/>
    <x v="1"/>
    <s v="E90"/>
    <s v="AM 2469"/>
    <d v="2025-10-27T17:04:00"/>
    <s v="Durango"/>
    <n v="3"/>
    <s v="110B"/>
    <s v="AM 872"/>
    <s v="Veracruz"/>
    <d v="2025-10-27T17:42:00"/>
    <s v="J"/>
    <d v="1900-01-17T00:00:00"/>
    <x v="16"/>
    <d v="1900-01-17T00:00:00"/>
    <x v="12"/>
    <s v="27/10/2025"/>
    <x v="1"/>
    <s v="27/10/2025"/>
    <x v="0"/>
  </r>
  <r>
    <n v="56"/>
    <s v="Flight scheduled"/>
    <x v="2"/>
    <n v="321"/>
    <s v="VB 7417"/>
    <d v="2025-10-27T17:05:00"/>
    <s v="Culiacan"/>
    <n v="2"/>
    <s v="106B"/>
    <s v="VB 7417"/>
    <s v="Cancun"/>
    <d v="2025-10-27T17:45:00"/>
    <s v="J"/>
    <d v="1900-01-17T00:00:00"/>
    <x v="16"/>
    <d v="1900-01-17T00:00:00"/>
    <x v="12"/>
    <s v="27/10/2025"/>
    <x v="1"/>
    <s v="27/10/2025"/>
    <x v="0"/>
  </r>
  <r>
    <n v="57"/>
    <s v="Flight scheduled"/>
    <x v="1"/>
    <s v="E90"/>
    <s v="AM 2783"/>
    <d v="2025-10-27T17:12:00"/>
    <s v="Mcallen Mission"/>
    <n v="7"/>
    <s v="113A"/>
    <s v="AM 2042"/>
    <s v="Oaxaca"/>
    <d v="2025-10-27T18:25:00"/>
    <s v="J"/>
    <d v="1900-01-17T00:00:00"/>
    <x v="16"/>
    <d v="1900-01-18T00:00:00"/>
    <x v="13"/>
    <s v="27/10/2025"/>
    <x v="1"/>
    <s v="27/10/2025"/>
    <x v="0"/>
  </r>
  <r>
    <n v="58"/>
    <s v="Flight scheduled"/>
    <x v="0"/>
    <n v="738"/>
    <s v="XN 1433"/>
    <d v="2025-10-27T17:30:00"/>
    <s v="Guadalajara"/>
    <n v="3"/>
    <s v="108A"/>
    <s v="XN 1104"/>
    <s v="Monterrey"/>
    <d v="2025-10-27T18:40:00"/>
    <s v="J"/>
    <d v="1900-01-17T00:00:00"/>
    <x v="16"/>
    <d v="1900-01-18T00:00:00"/>
    <x v="13"/>
    <s v="27/10/2025"/>
    <x v="1"/>
    <s v="27/10/2025"/>
    <x v="0"/>
  </r>
  <r>
    <n v="59"/>
    <s v="Flight scheduled"/>
    <x v="2"/>
    <n v="320"/>
    <s v="VB 7016"/>
    <d v="2025-10-27T17:35:00"/>
    <s v="Monterrey"/>
    <n v="1"/>
    <s v="106A"/>
    <s v="VB 7016"/>
    <s v="Acapulco"/>
    <d v="2025-10-27T18:05:00"/>
    <s v="J"/>
    <d v="1900-01-17T00:00:00"/>
    <x v="16"/>
    <d v="1900-01-18T00:00:00"/>
    <x v="13"/>
    <s v="27/10/2025"/>
    <x v="1"/>
    <s v="27/10/2025"/>
    <x v="0"/>
  </r>
  <r>
    <n v="60"/>
    <s v="Flight scheduled"/>
    <x v="2"/>
    <n v="320"/>
    <s v="VB 7447"/>
    <d v="2025-10-27T17:35:00"/>
    <s v="Tulum"/>
    <n v="2"/>
    <s v="107A"/>
    <s v="VB 7447"/>
    <s v="Hermosillo"/>
    <d v="2025-10-27T18:15:00"/>
    <s v="J"/>
    <d v="1900-01-17T00:00:00"/>
    <x v="16"/>
    <d v="1900-01-18T00:00:00"/>
    <x v="13"/>
    <s v="27/10/2025"/>
    <x v="1"/>
    <s v="27/10/2025"/>
    <x v="0"/>
  </r>
  <r>
    <n v="61"/>
    <s v="Flight scheduled"/>
    <x v="2"/>
    <n v="320"/>
    <s v="VB 5070"/>
    <d v="2025-10-27T17:40:00"/>
    <s v="Tijuana"/>
    <n v="1"/>
    <s v="112A"/>
    <s v="VB 770"/>
    <s v="Bogota"/>
    <d v="2025-10-27T19:10:00"/>
    <s v="J"/>
    <d v="1900-01-17T00:00:00"/>
    <x v="16"/>
    <d v="1900-01-19T00:00:00"/>
    <x v="14"/>
    <s v="27/10/2025"/>
    <x v="1"/>
    <s v="27/10/2025"/>
    <x v="0"/>
  </r>
  <r>
    <n v="62"/>
    <s v="Flight scheduled"/>
    <x v="2"/>
    <n v="320"/>
    <s v="VB 7439"/>
    <d v="2025-10-27T17:45:00"/>
    <s v="Cancun"/>
    <n v="1"/>
    <n v="505"/>
    <s v="VB 7439"/>
    <s v="Ciudad Juarez"/>
    <d v="2025-10-27T18:15:00"/>
    <s v="J"/>
    <d v="1900-01-17T00:00:00"/>
    <x v="16"/>
    <d v="1900-01-18T00:00:00"/>
    <x v="13"/>
    <s v="27/10/2025"/>
    <x v="1"/>
    <s v="27/10/2025"/>
    <x v="0"/>
  </r>
  <r>
    <n v="63"/>
    <s v="Flight scheduled"/>
    <x v="2"/>
    <n v="320"/>
    <s v="VB 7304"/>
    <d v="2025-10-27T17:55:00"/>
    <s v="Guadalajara"/>
    <n v="2"/>
    <n v="502"/>
    <s v="VB 7304"/>
    <s v="Tampico"/>
    <d v="2025-10-27T18:25:00"/>
    <s v="J"/>
    <d v="1900-01-17T00:00:00"/>
    <x v="16"/>
    <d v="1900-01-18T00:00:00"/>
    <x v="13"/>
    <s v="27/10/2025"/>
    <x v="1"/>
    <s v="27/10/2025"/>
    <x v="0"/>
  </r>
  <r>
    <n v="64"/>
    <s v="Flight scheduled"/>
    <x v="1"/>
    <s v="E90"/>
    <s v="AM 881"/>
    <d v="2025-10-27T18:06:00"/>
    <s v="Puerto Vallarta"/>
    <n v="3"/>
    <s v="111A"/>
    <s v="AM 284"/>
    <s v="Guadalajara"/>
    <d v="2025-10-27T18:46:00"/>
    <s v="J"/>
    <d v="1900-01-18T00:00:00"/>
    <x v="17"/>
    <d v="1900-01-18T00:00:00"/>
    <x v="13"/>
    <s v="27/10/2025"/>
    <x v="1"/>
    <s v="27/10/2025"/>
    <x v="0"/>
  </r>
  <r>
    <n v="65"/>
    <s v="Flight scheduled"/>
    <x v="2"/>
    <n v="320"/>
    <s v="VB 9387"/>
    <d v="2025-10-27T18:10:00"/>
    <s v="Reynosa"/>
    <n v="1"/>
    <s v="107B"/>
    <s v="VB 9406"/>
    <s v="Monterrey"/>
    <d v="2025-10-27T19:05:00"/>
    <s v="J"/>
    <d v="1900-01-18T00:00:00"/>
    <x v="17"/>
    <d v="1900-01-19T00:00:00"/>
    <x v="14"/>
    <s v="27/10/2025"/>
    <x v="1"/>
    <s v="27/10/2025"/>
    <x v="0"/>
  </r>
  <r>
    <n v="66"/>
    <s v="Flight scheduled"/>
    <x v="2"/>
    <n v="321"/>
    <s v="VB 7282"/>
    <d v="2025-10-27T18:10:00"/>
    <s v="Merida"/>
    <n v="2"/>
    <s v="106B"/>
    <s v="VB 7282"/>
    <s v="Puerto Escondido"/>
    <d v="2025-10-27T18:50:00"/>
    <s v="J"/>
    <d v="1900-01-18T00:00:00"/>
    <x v="17"/>
    <d v="1900-01-18T00:00:00"/>
    <x v="13"/>
    <s v="27/10/2025"/>
    <x v="1"/>
    <s v="27/10/2025"/>
    <x v="0"/>
  </r>
  <r>
    <n v="67"/>
    <s v="Flight scheduled"/>
    <x v="0"/>
    <n v="738"/>
    <s v="XN 1783"/>
    <d v="2025-10-27T18:45:00"/>
    <s v="Tulum"/>
    <n v="3"/>
    <s v="108B"/>
    <s v="XN 1204"/>
    <s v="Tijuana"/>
    <d v="2025-10-27T19:40:00"/>
    <s v="J"/>
    <d v="1900-01-18T00:00:00"/>
    <x v="17"/>
    <d v="1900-01-19T00:00:00"/>
    <x v="14"/>
    <s v="27/10/2025"/>
    <x v="1"/>
    <s v="27/10/2025"/>
    <x v="0"/>
  </r>
  <r>
    <n v="68"/>
    <s v="Flight scheduled"/>
    <x v="2"/>
    <n v="321"/>
    <s v="VB 9235"/>
    <d v="2025-10-27T19:40:00"/>
    <s v="Mazatlan"/>
    <n v="2"/>
    <s v="106B"/>
    <s v="VB 9522"/>
    <s v="Guadalajara"/>
    <d v="2025-10-27T20:30:00"/>
    <s v="J"/>
    <d v="1900-01-19T00:00:00"/>
    <x v="18"/>
    <d v="1900-01-20T00:00:00"/>
    <x v="15"/>
    <s v="27/10/2025"/>
    <x v="1"/>
    <s v="27/10/2025"/>
    <x v="0"/>
  </r>
  <r>
    <n v="69"/>
    <s v="Flight scheduled"/>
    <x v="0"/>
    <n v="738"/>
    <s v="XN 1705"/>
    <d v="2025-10-27T19:45:00"/>
    <s v="Campeche"/>
    <n v="2"/>
    <s v="108A"/>
    <s v="XN 1140"/>
    <s v="Ciudad Victoria"/>
    <d v="2025-10-28T08:00:00"/>
    <s v="J"/>
    <d v="1900-01-19T00:00:00"/>
    <x v="18"/>
    <d v="1900-01-08T00:00:00"/>
    <x v="1"/>
    <s v="27/10/2025"/>
    <x v="1"/>
    <s v="28/10/2025"/>
    <x v="1"/>
  </r>
  <r>
    <n v="70"/>
    <s v="Flight scheduled"/>
    <x v="1"/>
    <s v="E90"/>
    <s v="AM 995"/>
    <d v="2025-10-27T19:55:00"/>
    <s v="Monterrey"/>
    <n v="3"/>
    <s v="110A"/>
    <s v="AM 998"/>
    <s v="Monterrey"/>
    <d v="2025-10-27T20:35:00"/>
    <s v="J"/>
    <d v="1900-01-19T00:00:00"/>
    <x v="18"/>
    <d v="1900-01-20T00:00:00"/>
    <x v="15"/>
    <s v="27/10/2025"/>
    <x v="1"/>
    <s v="27/10/2025"/>
    <x v="0"/>
  </r>
  <r>
    <n v="71"/>
    <s v="Flight scheduled"/>
    <x v="1"/>
    <s v="E90"/>
    <s v="AM 2041"/>
    <d v="2025-10-27T20:36:00"/>
    <s v="Oaxaca"/>
    <n v="3"/>
    <s v="110B"/>
    <s v="AM 878"/>
    <s v="Merida"/>
    <d v="2025-10-28T12:15:00"/>
    <s v="J"/>
    <d v="1900-01-20T00:00:00"/>
    <x v="1"/>
    <d v="1900-01-12T00:00:00"/>
    <x v="4"/>
    <s v="27/10/2025"/>
    <x v="1"/>
    <s v="28/10/2025"/>
    <x v="1"/>
  </r>
  <r>
    <n v="72"/>
    <s v="Flight scheduled"/>
    <x v="2"/>
    <n v="320"/>
    <s v="VB 7017"/>
    <d v="2025-10-27T21:00:00"/>
    <s v="Acapulco"/>
    <n v="1"/>
    <n v="502"/>
    <s v="VB 7017"/>
    <s v="Monterrey"/>
    <d v="2025-10-27T21:30:00"/>
    <s v="J"/>
    <d v="1900-01-21T00:00:00"/>
    <x v="2"/>
    <d v="1900-01-21T00:00:00"/>
    <x v="16"/>
    <s v="27/10/2025"/>
    <x v="1"/>
    <s v="27/10/2025"/>
    <x v="0"/>
  </r>
  <r>
    <n v="73"/>
    <s v="Flight scheduled"/>
    <x v="1"/>
    <s v="E90"/>
    <s v="AM 871"/>
    <d v="2025-10-27T21:15:00"/>
    <s v="Veracruz"/>
    <n v="3"/>
    <s v="111A"/>
    <s v="AM 592"/>
    <s v="Tulum"/>
    <d v="2025-10-28T08:31:00"/>
    <s v="J"/>
    <d v="1900-01-21T00:00:00"/>
    <x v="2"/>
    <d v="1900-01-08T00:00:00"/>
    <x v="1"/>
    <s v="27/10/2025"/>
    <x v="1"/>
    <s v="28/10/2025"/>
    <x v="1"/>
  </r>
  <r>
    <n v="74"/>
    <s v="Flight scheduled"/>
    <x v="2"/>
    <n v="320"/>
    <s v="VB 7305"/>
    <d v="2025-10-27T21:30:00"/>
    <s v="Tampico"/>
    <n v="1"/>
    <n v="505"/>
    <s v="VB 7305"/>
    <s v="Guadalajara"/>
    <d v="2025-10-27T22:00:00"/>
    <s v="J"/>
    <d v="1900-01-21T00:00:00"/>
    <x v="2"/>
    <d v="1900-01-22T00:00:00"/>
    <x v="17"/>
    <s v="27/10/2025"/>
    <x v="1"/>
    <s v="27/10/2025"/>
    <x v="0"/>
  </r>
  <r>
    <n v="75"/>
    <s v="Flight scheduled"/>
    <x v="2"/>
    <n v="321"/>
    <s v="VB 7283"/>
    <d v="2025-10-27T22:10:00"/>
    <s v="Puerto Escondido"/>
    <n v="2"/>
    <s v="106A"/>
    <s v="VB 7283"/>
    <s v="Merida"/>
    <d v="2025-10-27T22:50:00"/>
    <s v="J"/>
    <d v="1900-01-22T00:00:00"/>
    <x v="3"/>
    <d v="1900-01-22T00:00:00"/>
    <x v="17"/>
    <s v="27/10/2025"/>
    <x v="1"/>
    <s v="27/10/2025"/>
    <x v="0"/>
  </r>
  <r>
    <n v="76"/>
    <s v="Flight scheduled"/>
    <x v="0"/>
    <n v="738"/>
    <s v="XN 1105"/>
    <d v="2025-10-27T22:20:00"/>
    <s v="Monterrey"/>
    <n v="3"/>
    <s v="108B"/>
    <s v="XN 1780"/>
    <s v="Tulum"/>
    <d v="2025-10-28T10:00:00"/>
    <s v="J"/>
    <d v="1900-01-22T00:00:00"/>
    <x v="3"/>
    <d v="1900-01-10T00:00:00"/>
    <x v="3"/>
    <s v="27/10/2025"/>
    <x v="1"/>
    <s v="28/10/2025"/>
    <x v="1"/>
  </r>
  <r>
    <n v="77"/>
    <s v="Flight scheduled"/>
    <x v="5"/>
    <s v="7M8"/>
    <s v="DM 4158"/>
    <d v="2025-10-27T22:44:00"/>
    <s v="Santo Domingo"/>
    <n v="6"/>
    <s v="114A"/>
    <s v="DM 4159"/>
    <s v="Santo Domingo"/>
    <d v="2025-10-27T23:44:00"/>
    <s v="J"/>
    <d v="1900-01-22T00:00:00"/>
    <x v="3"/>
    <d v="1900-01-23T00:00:00"/>
    <x v="18"/>
    <s v="27/10/2025"/>
    <x v="1"/>
    <s v="27/10/2025"/>
    <x v="0"/>
  </r>
  <r>
    <n v="78"/>
    <s v="Flight scheduled"/>
    <x v="3"/>
    <s v="32N"/>
    <s v="Y4 3534"/>
    <d v="2025-10-27T22:48:00"/>
    <s v="Cancun"/>
    <n v="1"/>
    <s v="109A"/>
    <s v="Y4 3297"/>
    <s v="Tijuana"/>
    <d v="2025-10-28T02:23:00"/>
    <s v="J"/>
    <d v="1900-01-22T00:00:00"/>
    <x v="3"/>
    <d v="1900-01-02T00:00:00"/>
    <x v="6"/>
    <s v="27/10/2025"/>
    <x v="1"/>
    <s v="28/10/2025"/>
    <x v="1"/>
  </r>
  <r>
    <n v="79"/>
    <s v="Flight scheduled"/>
    <x v="2"/>
    <s v="320/321"/>
    <s v="VB 9407"/>
    <d v="2025-10-27T23:05:00"/>
    <s v="Monterrey"/>
    <n v="2"/>
    <s v="107A"/>
    <s v="VB 7378"/>
    <s v="Monterrey"/>
    <d v="2025-10-28T06:00:00"/>
    <s v="J"/>
    <d v="1900-01-23T00:00:00"/>
    <x v="4"/>
    <d v="1900-01-06T00:00:00"/>
    <x v="2"/>
    <s v="27/10/2025"/>
    <x v="1"/>
    <s v="28/10/2025"/>
    <x v="1"/>
  </r>
  <r>
    <n v="80"/>
    <s v="Flight scheduled"/>
    <x v="2"/>
    <n v="321"/>
    <s v="VB 2288"/>
    <d v="2025-10-27T23:25:00"/>
    <s v="Cancun"/>
    <n v="1"/>
    <s v="106A"/>
    <s v="VB 2281"/>
    <s v="Cancun"/>
    <d v="2025-10-28T06:15:00"/>
    <s v="J"/>
    <d v="1900-01-23T00:00:00"/>
    <x v="4"/>
    <d v="1900-01-06T00:00:00"/>
    <x v="2"/>
    <s v="27/10/2025"/>
    <x v="1"/>
    <s v="28/10/2025"/>
    <x v="1"/>
  </r>
  <r>
    <n v="81"/>
    <s v="Flight scheduled"/>
    <x v="2"/>
    <s v="321/320"/>
    <s v="VB 9405"/>
    <d v="2025-10-27T23:40:00"/>
    <s v="Monterrey"/>
    <n v="2"/>
    <s v="112A"/>
    <s v="VB 842"/>
    <s v="Jose Marti "/>
    <d v="2025-10-28T06:10:00"/>
    <s v="J"/>
    <d v="1900-01-23T00:00:00"/>
    <x v="4"/>
    <d v="1900-01-06T00:00:00"/>
    <x v="2"/>
    <s v="27/10/2025"/>
    <x v="1"/>
    <s v="28/10/2025"/>
    <x v="1"/>
  </r>
  <r>
    <n v="82"/>
    <s v="Flight scheduled"/>
    <x v="2"/>
    <n v="321"/>
    <s v="VB 9523"/>
    <d v="2025-10-27T23:55:00"/>
    <s v="Guadalajara"/>
    <n v="1"/>
    <s v="106B"/>
    <s v="VB 9222"/>
    <s v="Puerto Escondido"/>
    <d v="2025-10-28T07:10:00"/>
    <s v="J"/>
    <d v="1900-01-23T00:00:00"/>
    <x v="4"/>
    <d v="1900-01-07T00:00:00"/>
    <x v="5"/>
    <s v="27/10/2025"/>
    <x v="1"/>
    <s v="28/10/2025"/>
    <x v="1"/>
  </r>
  <r>
    <n v="8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19"/>
    <e v="#VALUE!"/>
    <x v="19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Departed from previous airport"/>
    <x v="0"/>
    <s v="77F"/>
    <s v="CZ 2541"/>
    <d v="2025-10-26T22:00:00"/>
    <s v="Harbin"/>
    <s v="---"/>
    <n v="603"/>
    <s v="CZ 2542"/>
    <s v="Shanghai"/>
    <d v="2025-10-27T00:45:00"/>
    <s v="F"/>
    <n v="23"/>
    <s v="22:00 A 22:59"/>
    <n v="1"/>
    <x v="0"/>
    <s v="26/10/2025"/>
    <n v="0"/>
    <s v="27/10/2025"/>
    <x v="0"/>
  </r>
  <r>
    <n v="2"/>
    <s v="Flight activated"/>
    <x v="1"/>
    <s v="77F"/>
    <s v="LH 8220"/>
    <d v="2025-10-26T22:40:00"/>
    <s v="Frankfurt"/>
    <s v="---"/>
    <n v="604"/>
    <s v="LH 8221"/>
    <s v="Frankfurt"/>
    <d v="2025-10-27T01:10:00"/>
    <s v="F"/>
    <n v="23"/>
    <s v="22:00 A 22:59"/>
    <n v="2"/>
    <x v="1"/>
    <s v="26/10/2025"/>
    <n v="0"/>
    <s v="27/10/2025"/>
    <x v="0"/>
  </r>
  <r>
    <n v="3"/>
    <s v="Departed from previous airport"/>
    <x v="2"/>
    <s v="77F"/>
    <s v="EK 9935"/>
    <d v="2025-10-27T01:15:00"/>
    <s v="Frankfurt"/>
    <s v="---"/>
    <n v="602"/>
    <s v="EK 9936"/>
    <s v="Houston"/>
    <d v="2025-10-27T04:35:00"/>
    <s v="F"/>
    <n v="2"/>
    <s v="01:00 A 01:59"/>
    <n v="5"/>
    <x v="2"/>
    <s v="27/10/2025"/>
    <n v="1"/>
    <s v="27/10/2025"/>
    <x v="0"/>
  </r>
  <r>
    <n v="4"/>
    <s v="Departed from previous airport"/>
    <x v="3"/>
    <s v="74Y"/>
    <s v="K4 535"/>
    <d v="2025-10-27T02:00:00"/>
    <s v="Anchorage"/>
    <s v="---"/>
    <n v="603"/>
    <s v="K4 532"/>
    <s v="Anchorage"/>
    <d v="2025-10-27T17:30:00"/>
    <s v="F"/>
    <n v="3"/>
    <s v="02:00 A 02:59"/>
    <n v="18"/>
    <x v="3"/>
    <s v="27/10/2025"/>
    <n v="1"/>
    <s v="27/10/2025"/>
    <x v="0"/>
  </r>
  <r>
    <n v="5"/>
    <s v="Flight scheduled"/>
    <x v="4"/>
    <n v="763"/>
    <s v="AC 7248"/>
    <d v="2025-10-27T02:40:00"/>
    <s v="Toronto"/>
    <s v="---"/>
    <s v="601A"/>
    <s v="AC 7248"/>
    <s v="Dallas Fort Worth"/>
    <d v="2025-10-27T07:15:00"/>
    <s v="F"/>
    <n v="3"/>
    <s v="02:00 A 02:59"/>
    <n v="8"/>
    <x v="4"/>
    <s v="27/10/2025"/>
    <n v="1"/>
    <s v="27/10/2025"/>
    <x v="0"/>
  </r>
  <r>
    <n v="6"/>
    <s v="Flight scheduled"/>
    <x v="5"/>
    <s v="77F"/>
    <s v="5Y 354"/>
    <d v="2025-10-27T02:55:00"/>
    <s v="Anchorage"/>
    <s v="---"/>
    <n v="604"/>
    <s v="5Y 354"/>
    <s v="Los Angeles"/>
    <d v="2025-10-27T05:55:00"/>
    <s v="F"/>
    <n v="3"/>
    <s v="02:00 A 02:59"/>
    <n v="6"/>
    <x v="5"/>
    <s v="27/10/2025"/>
    <n v="1"/>
    <s v="27/10/2025"/>
    <x v="0"/>
  </r>
  <r>
    <n v="7"/>
    <s v="Departed from previous airport"/>
    <x v="5"/>
    <s v="74N"/>
    <s v="5Y 562"/>
    <d v="2025-10-27T04:08:00"/>
    <s v="Zaragoza"/>
    <s v="---"/>
    <s v="605A"/>
    <s v="5Y 563"/>
    <s v="Zaragoza"/>
    <d v="2025-10-27T07:00:00"/>
    <s v="F"/>
    <n v="5"/>
    <s v="04:00 A 04:59"/>
    <n v="8"/>
    <x v="4"/>
    <s v="27/10/2025"/>
    <n v="1"/>
    <s v="27/10/2025"/>
    <x v="0"/>
  </r>
  <r>
    <n v="8"/>
    <s v="Flight scheduled"/>
    <x v="6"/>
    <n v="333"/>
    <s v="M7 6811"/>
    <d v="2025-10-27T05:20:00"/>
    <s v="Guadalajara"/>
    <s v="---"/>
    <n v="602"/>
    <s v="M7 6471"/>
    <s v="Campinas"/>
    <d v="2025-10-27T07:20:00"/>
    <s v="F"/>
    <n v="6"/>
    <s v="05:00 A 05:59"/>
    <n v="8"/>
    <x v="4"/>
    <s v="27/10/2025"/>
    <n v="1"/>
    <s v="27/10/2025"/>
    <x v="0"/>
  </r>
  <r>
    <n v="9"/>
    <s v="Flight scheduled"/>
    <x v="7"/>
    <s v="74Y"/>
    <s v="7L 5721"/>
    <d v="2025-10-27T06:00:00"/>
    <s v="Reykjavik"/>
    <s v="---"/>
    <n v="603"/>
    <s v="7L 5730"/>
    <s v="Houston"/>
    <d v="2025-10-27T09:00:00"/>
    <s v="F"/>
    <n v="7"/>
    <s v="06:00 A 06:59"/>
    <n v="10"/>
    <x v="6"/>
    <s v="27/10/2025"/>
    <n v="1"/>
    <s v="27/10/2025"/>
    <x v="0"/>
  </r>
  <r>
    <n v="10"/>
    <s v="Flight scheduled"/>
    <x v="8"/>
    <n v="763"/>
    <s v="5X 320"/>
    <d v="2025-10-27T06:15:00"/>
    <s v="Louisville"/>
    <s v="---"/>
    <s v="601B"/>
    <s v="5X 321"/>
    <s v="Louisville"/>
    <d v="2025-10-27T19:29:00"/>
    <s v="F"/>
    <n v="7"/>
    <s v="06:00 A 06:59"/>
    <n v="20"/>
    <x v="7"/>
    <s v="27/10/2025"/>
    <n v="1"/>
    <s v="27/10/2025"/>
    <x v="0"/>
  </r>
  <r>
    <n v="11"/>
    <s v="Flight scheduled"/>
    <x v="9"/>
    <s v="76Y"/>
    <s v="W8 952"/>
    <d v="2025-10-27T07:50:00"/>
    <s v="Cincinnati"/>
    <s v="---"/>
    <s v="601A"/>
    <s v="W8 951"/>
    <s v="Cincinnati"/>
    <d v="2025-10-27T20:00:00"/>
    <s v="F"/>
    <n v="8"/>
    <s v="07:00 A 07:59"/>
    <n v="21"/>
    <x v="8"/>
    <s v="27/10/2025"/>
    <n v="1"/>
    <s v="27/10/2025"/>
    <x v="0"/>
  </r>
  <r>
    <n v="12"/>
    <s v="Flight scheduled"/>
    <x v="10"/>
    <s v="74N"/>
    <s v="CX 076"/>
    <d v="2025-10-27T10:00:00"/>
    <s v="Anchorage"/>
    <s v="---"/>
    <s v="605A"/>
    <s v="CX 077"/>
    <s v="Guadalajara"/>
    <d v="2025-10-27T12:00:00"/>
    <s v="F"/>
    <n v="11"/>
    <s v="10:00 A 10:59"/>
    <n v="13"/>
    <x v="9"/>
    <s v="27/10/2025"/>
    <n v="1"/>
    <s v="27/10/2025"/>
    <x v="0"/>
  </r>
  <r>
    <n v="13"/>
    <s v="Flight scheduled"/>
    <x v="11"/>
    <n v="332"/>
    <s v="6R 4276"/>
    <d v="2025-10-27T10:41:00"/>
    <s v="Bogota"/>
    <s v="---"/>
    <n v="602"/>
    <s v="6R 4276"/>
    <s v="Miami"/>
    <d v="2025-10-27T12:11:00"/>
    <s v="F"/>
    <n v="11"/>
    <s v="10:00 A 10:59"/>
    <n v="13"/>
    <x v="9"/>
    <s v="27/10/2025"/>
    <n v="1"/>
    <s v="27/10/2025"/>
    <x v="0"/>
  </r>
  <r>
    <n v="14"/>
    <s v="Flight scheduled"/>
    <x v="6"/>
    <n v="332"/>
    <s v="M7 6823"/>
    <d v="2025-10-27T11:25:00"/>
    <s v="Guadalajara"/>
    <s v="---"/>
    <n v="603"/>
    <s v="M7 3114"/>
    <s v="Los Angeles"/>
    <d v="2025-10-27T13:25:00"/>
    <s v="F"/>
    <n v="12"/>
    <s v="11:00 A 11:59"/>
    <n v="14"/>
    <x v="10"/>
    <s v="27/10/2025"/>
    <n v="1"/>
    <s v="27/10/2025"/>
    <x v="0"/>
  </r>
  <r>
    <n v="15"/>
    <s v="Flight scheduled"/>
    <x v="5"/>
    <n v="744"/>
    <s v="5Y 8174"/>
    <d v="2025-10-27T12:00:00"/>
    <s v="Anchorage"/>
    <s v="---"/>
    <n v="604"/>
    <s v="5Y 8174"/>
    <s v="Los Angeles"/>
    <d v="2025-10-27T14:00:00"/>
    <s v="F"/>
    <n v="13"/>
    <s v="12:00 A 12:59"/>
    <n v="15"/>
    <x v="11"/>
    <s v="27/10/2025"/>
    <n v="1"/>
    <s v="27/10/2025"/>
    <x v="0"/>
  </r>
  <r>
    <n v="16"/>
    <s v="Flight scheduled"/>
    <x v="11"/>
    <n v="333"/>
    <s v="6R 7085"/>
    <d v="2025-10-27T17:00:00"/>
    <s v="Monterrey"/>
    <s v="---"/>
    <n v="602"/>
    <s v="6R 7086"/>
    <s v="Los Angeles"/>
    <d v="2025-10-27T23:39:00"/>
    <s v="F"/>
    <n v="18"/>
    <s v="17:00 A 17:59"/>
    <n v="24"/>
    <x v="12"/>
    <s v="27/10/2025"/>
    <n v="1"/>
    <s v="27/10/2025"/>
    <x v="0"/>
  </r>
  <r>
    <n v="17"/>
    <s v="Flight scheduled"/>
    <x v="0"/>
    <s v="77X"/>
    <s v="CZ 2523"/>
    <d v="2025-10-27T17:05:00"/>
    <s v="Anchorage"/>
    <s v="---"/>
    <s v="605A"/>
    <s v="CZ 2524"/>
    <s v="Taiyuan Wusu International Airport"/>
    <d v="2025-10-27T20:05:00"/>
    <s v="F"/>
    <n v="18"/>
    <s v="17:00 A 17:59"/>
    <n v="21"/>
    <x v="8"/>
    <s v="27/10/2025"/>
    <n v="1"/>
    <s v="27/10/2025"/>
    <x v="0"/>
  </r>
  <r>
    <n v="18"/>
    <s v="Flight scheduled"/>
    <x v="12"/>
    <s v="74Y"/>
    <s v="CV 5162"/>
    <d v="2025-10-27T19:00:00"/>
    <s v="Guadalajara"/>
    <s v="---"/>
    <n v="603"/>
    <s v="CV 5162"/>
    <s v="Miami"/>
    <d v="2025-10-27T21:00:00"/>
    <s v="F"/>
    <n v="20"/>
    <s v="19:00 A 19:59"/>
    <n v="22"/>
    <x v="13"/>
    <s v="27/10/2025"/>
    <n v="1"/>
    <s v="27/10/2025"/>
    <x v="0"/>
  </r>
  <r>
    <n v="19"/>
    <s v="Flight scheduled"/>
    <x v="1"/>
    <s v="77X"/>
    <s v="LH 8224"/>
    <d v="2025-10-27T20:40:00"/>
    <s v="Frankfurt"/>
    <s v="---"/>
    <n v="604"/>
    <s v="LH 8225"/>
    <s v="Guadalajara"/>
    <d v="2025-10-27T22:35:00"/>
    <s v="F"/>
    <n v="21"/>
    <s v="20:00 A 20:59"/>
    <n v="23"/>
    <x v="14"/>
    <s v="27/10/2025"/>
    <n v="1"/>
    <s v="27/10/2025"/>
    <x v="0"/>
  </r>
  <r>
    <n v="20"/>
    <s v="Flight scheduled"/>
    <x v="6"/>
    <n v="332"/>
    <s v="M7 3629"/>
    <d v="2025-10-27T23:55:00"/>
    <s v="Anchorage"/>
    <s v="---"/>
    <n v="603"/>
    <s v="M7 8323"/>
    <s v="Bogota"/>
    <d v="2025-10-28T01:55:00"/>
    <s v="F"/>
    <n v="24"/>
    <s v="23:00 A 23:59"/>
    <n v="2"/>
    <x v="1"/>
    <s v="27/10/2025"/>
    <n v="1"/>
    <s v="28/10/2025"/>
    <x v="1"/>
  </r>
  <r>
    <n v="2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7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8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9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0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7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8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9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0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F13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1"/>
        <item m="1" x="13"/>
        <item x="5"/>
        <item m="1" x="8"/>
        <item x="0"/>
        <item m="1" x="9"/>
        <item x="2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m="1" x="20"/>
        <item x="6"/>
        <item x="7"/>
        <item x="8"/>
        <item x="9"/>
        <item x="10"/>
        <item x="11"/>
        <item x="12"/>
        <item x="0"/>
        <item x="13"/>
        <item x="14"/>
        <item x="15"/>
        <item x="16"/>
        <item x="17"/>
        <item x="18"/>
        <item x="1"/>
        <item x="3"/>
        <item x="4"/>
        <item h="1" x="19"/>
        <item h="1" x="2"/>
        <item h="1" x="5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5">
    <i>
      <x v="9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Q28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1"/>
        <item m="1" x="13"/>
        <item x="5"/>
        <item m="1" x="8"/>
        <item x="0"/>
        <item m="1" x="9"/>
        <item x="2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2"/>
        <item x="5"/>
        <item x="1"/>
        <item x="3"/>
        <item x="9"/>
        <item x="4"/>
        <item x="10"/>
        <item x="11"/>
        <item x="0"/>
        <item m="1" x="20"/>
        <item x="12"/>
        <item x="13"/>
        <item x="14"/>
        <item x="15"/>
        <item x="16"/>
        <item x="18"/>
        <item h="1" x="19"/>
        <item h="1" x="7"/>
        <item h="1" x="8"/>
        <item h="1" x="17"/>
        <item h="1" x="6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4" firstHeaderRow="1" firstDataRow="1" firstDataCol="1" rowPageCount="1" colPageCount="1"/>
  <pivotFields count="21">
    <pivotField showAll="0"/>
    <pivotField showAll="0"/>
    <pivotField showAll="0">
      <items count="18">
        <item x="6"/>
        <item x="1"/>
        <item m="1" x="13"/>
        <item x="5"/>
        <item m="1" x="8"/>
        <item x="0"/>
        <item m="1" x="9"/>
        <item x="2"/>
        <item x="3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2"/>
        <item x="5"/>
        <item x="1"/>
        <item x="3"/>
        <item x="9"/>
        <item x="4"/>
        <item x="10"/>
        <item x="11"/>
        <item x="0"/>
        <item m="1" x="20"/>
        <item x="12"/>
        <item x="13"/>
        <item x="14"/>
        <item x="15"/>
        <item x="16"/>
        <item x="18"/>
        <item h="1" x="19"/>
        <item x="7"/>
        <item h="1" x="8"/>
        <item h="1" x="17"/>
        <item h="1" x="6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J15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3"/>
        <item m="1" x="20"/>
        <item m="1" x="25"/>
        <item x="5"/>
        <item m="1" x="18"/>
        <item x="9"/>
        <item x="10"/>
        <item x="0"/>
        <item m="1" x="21"/>
        <item x="1"/>
        <item x="6"/>
        <item x="8"/>
        <item x="11"/>
        <item x="12"/>
        <item x="4"/>
        <item m="1" x="27"/>
        <item m="1" x="23"/>
        <item x="3"/>
        <item m="1" x="15"/>
        <item m="1" x="14"/>
        <item h="1" x="7"/>
        <item h="1" m="1" x="17"/>
        <item h="1" x="2"/>
        <item h="1" m="1" x="22"/>
        <item h="1" m="1" x="24"/>
        <item h="1" m="1" x="19"/>
        <item h="1" m="1" x="26"/>
        <item h="1" m="1" x="33"/>
        <item h="1" m="1" x="16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4"/>
        <item x="5"/>
        <item m="1" x="18"/>
        <item m="1" x="17"/>
        <item m="1" x="21"/>
        <item m="1" x="23"/>
        <item x="13"/>
        <item h="1" x="14"/>
        <item x="9"/>
        <item m="1" x="24"/>
        <item m="1" x="15"/>
        <item m="1" x="20"/>
        <item x="12"/>
        <item m="1" x="16"/>
        <item x="2"/>
        <item x="6"/>
        <item x="7"/>
        <item m="1" x="19"/>
        <item m="1" x="22"/>
        <item x="0"/>
        <item h="1" x="3"/>
        <item h="1" x="10"/>
        <item h="1" x="1"/>
        <item h="1" x="11"/>
        <item h="1" x="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0">
    <i>
      <x v="3"/>
    </i>
    <i>
      <x v="10"/>
    </i>
    <i>
      <x v="6"/>
    </i>
    <i>
      <x v="14"/>
    </i>
    <i>
      <x v="12"/>
    </i>
    <i>
      <x v="9"/>
    </i>
    <i>
      <x v="17"/>
    </i>
    <i>
      <x v="5"/>
    </i>
    <i>
      <x v="11"/>
    </i>
    <i t="grand">
      <x/>
    </i>
  </rowItems>
  <colFields count="1">
    <field x="14"/>
  </colFields>
  <colItems count="9">
    <i>
      <x/>
    </i>
    <i>
      <x v="1"/>
    </i>
    <i>
      <x v="6"/>
    </i>
    <i>
      <x v="8"/>
    </i>
    <i>
      <x v="12"/>
    </i>
    <i>
      <x v="14"/>
    </i>
    <i>
      <x v="15"/>
    </i>
    <i>
      <x v="16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L40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3"/>
        <item m="1" x="20"/>
        <item m="1" x="25"/>
        <item x="5"/>
        <item m="1" x="18"/>
        <item x="9"/>
        <item x="10"/>
        <item x="0"/>
        <item m="1" x="21"/>
        <item x="1"/>
        <item x="6"/>
        <item x="8"/>
        <item x="11"/>
        <item x="12"/>
        <item x="4"/>
        <item m="1" x="27"/>
        <item m="1" x="23"/>
        <item x="3"/>
        <item m="1" x="15"/>
        <item m="1" x="14"/>
        <item h="1" x="7"/>
        <item h="1" m="1" x="17"/>
        <item h="1" x="2"/>
        <item h="1" m="1" x="22"/>
        <item h="1" m="1" x="24"/>
        <item h="1" m="1" x="19"/>
        <item h="1" m="1" x="26"/>
        <item h="1" m="1" x="33"/>
        <item h="1" m="1" x="16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0"/>
        <item x="1"/>
        <item x="5"/>
        <item m="1" x="18"/>
        <item m="1" x="19"/>
        <item m="1" x="20"/>
        <item m="1" x="21"/>
        <item x="7"/>
        <item x="8"/>
        <item h="1" x="15"/>
        <item x="4"/>
        <item x="6"/>
        <item x="14"/>
        <item m="1" x="16"/>
        <item m="1" x="17"/>
        <item x="9"/>
        <item x="10"/>
        <item x="3"/>
        <item m="1" x="23"/>
        <item h="1" x="2"/>
        <item h="1" x="11"/>
        <item h="1" x="12"/>
        <item h="1" m="1" x="22"/>
        <item h="1" x="13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1">
    <i>
      <x v="10"/>
    </i>
    <i>
      <x v="3"/>
    </i>
    <i>
      <x v="7"/>
    </i>
    <i>
      <x v="9"/>
    </i>
    <i>
      <x v="12"/>
    </i>
    <i>
      <x v="17"/>
    </i>
    <i>
      <x v="14"/>
    </i>
    <i>
      <x v="5"/>
    </i>
    <i>
      <x v="6"/>
    </i>
    <i>
      <x v="11"/>
    </i>
    <i t="grand">
      <x/>
    </i>
  </rowItems>
  <colFields count="1">
    <field x="16"/>
  </colFields>
  <colItems count="11">
    <i>
      <x/>
    </i>
    <i>
      <x v="1"/>
    </i>
    <i>
      <x v="2"/>
    </i>
    <i>
      <x v="7"/>
    </i>
    <i>
      <x v="8"/>
    </i>
    <i>
      <x v="10"/>
    </i>
    <i>
      <x v="12"/>
    </i>
    <i>
      <x v="15"/>
    </i>
    <i>
      <x v="16"/>
    </i>
    <i>
      <x v="17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3"/>
        <item x="5"/>
        <item x="9"/>
        <item x="10"/>
        <item x="0"/>
        <item m="1" x="21"/>
        <item x="1"/>
        <item x="6"/>
        <item x="8"/>
        <item h="1" x="12"/>
        <item h="1" x="4"/>
        <item h="1" m="1" x="26"/>
        <item h="1" m="1" x="23"/>
        <item h="1" x="3"/>
        <item h="1" m="1" x="15"/>
        <item h="1" m="1" x="14"/>
        <item h="1" x="11"/>
        <item h="1" m="1" x="20"/>
        <item h="1" x="7"/>
        <item h="1" m="1" x="17"/>
        <item h="1" x="2"/>
        <item h="1" m="1" x="22"/>
        <item h="1" m="1" x="18"/>
        <item h="1" m="1" x="24"/>
        <item h="1" m="1" x="19"/>
        <item h="1" m="1" x="32"/>
        <item h="1" m="1" x="33"/>
        <item h="1" m="1" x="25"/>
        <item h="1" m="1" x="16"/>
        <item h="1" m="1" x="31"/>
        <item h="1" m="1" x="30"/>
        <item h="1" m="1" x="29"/>
        <item h="1" m="1" x="28"/>
        <item h="1" m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0"/>
        <item x="1"/>
        <item x="5"/>
        <item m="1" x="18"/>
        <item m="1" x="20"/>
        <item x="7"/>
        <item x="8"/>
        <item h="1" x="15"/>
        <item x="4"/>
        <item x="6"/>
        <item m="1" x="16"/>
        <item m="1" x="17"/>
        <item x="9"/>
        <item x="10"/>
        <item x="3"/>
        <item m="1" x="23"/>
        <item h="1" m="1" x="19"/>
        <item h="1" x="2"/>
        <item h="1" x="11"/>
        <item h="1" x="12"/>
        <item h="1" m="1" x="22"/>
        <item h="1" m="1" x="21"/>
        <item h="1" x="13"/>
        <item h="1" m="1" x="24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5"/>
    </i>
    <i>
      <x v="6"/>
    </i>
    <i>
      <x v="8"/>
    </i>
    <i>
      <x v="9"/>
    </i>
    <i>
      <x v="12"/>
    </i>
    <i>
      <x v="13"/>
    </i>
    <i>
      <x v="14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3" firstHeaderRow="1" firstDataRow="1" firstDataCol="1" rowPageCount="1" colPageCount="1"/>
  <pivotFields count="21">
    <pivotField showAll="0"/>
    <pivotField showAll="0"/>
    <pivotField showAll="0">
      <items count="35">
        <item h="1" x="13"/>
        <item m="1" x="20"/>
        <item m="1" x="25"/>
        <item x="5"/>
        <item m="1" x="18"/>
        <item x="9"/>
        <item x="10"/>
        <item x="0"/>
        <item m="1" x="21"/>
        <item x="1"/>
        <item x="6"/>
        <item x="8"/>
        <item x="11"/>
        <item h="1" x="12"/>
        <item h="1" x="4"/>
        <item h="1" m="1" x="27"/>
        <item h="1" m="1" x="23"/>
        <item h="1" x="3"/>
        <item h="1" m="1" x="15"/>
        <item h="1" m="1" x="14"/>
        <item h="1" x="7"/>
        <item h="1" m="1" x="17"/>
        <item h="1" x="2"/>
        <item h="1" m="1" x="22"/>
        <item h="1" m="1" x="24"/>
        <item h="1" m="1" x="19"/>
        <item h="1" m="1" x="26"/>
        <item h="1" m="1" x="33"/>
        <item h="1" m="1" x="16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4"/>
        <item x="5"/>
        <item m="1" x="18"/>
        <item m="1" x="17"/>
        <item m="1" x="21"/>
        <item m="1" x="23"/>
        <item x="13"/>
        <item h="1" x="14"/>
        <item x="9"/>
        <item m="1" x="24"/>
        <item m="1" x="15"/>
        <item m="1" x="20"/>
        <item x="12"/>
        <item m="1" x="16"/>
        <item x="2"/>
        <item x="6"/>
        <item x="7"/>
        <item m="1" x="19"/>
        <item m="1" x="22"/>
        <item x="0"/>
        <item h="1" x="3"/>
        <item h="1" x="10"/>
        <item h="1" x="1"/>
        <item h="1" x="11"/>
        <item h="1" x="8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9">
    <i>
      <x/>
    </i>
    <i>
      <x v="1"/>
    </i>
    <i>
      <x v="6"/>
    </i>
    <i>
      <x v="8"/>
    </i>
    <i>
      <x v="12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workbookViewId="0">
      <selection activeCell="K18" sqref="K18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1184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1165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1172</v>
      </c>
      <c r="E217" s="1" t="s">
        <v>623</v>
      </c>
      <c r="F217" s="90"/>
      <c r="G217" s="1" t="s">
        <v>1171</v>
      </c>
      <c r="H217" s="1" t="s">
        <v>623</v>
      </c>
    </row>
    <row r="218" spans="4:8" x14ac:dyDescent="0.25">
      <c r="D218" s="8" t="s">
        <v>1177</v>
      </c>
      <c r="E218" s="1" t="s">
        <v>1178</v>
      </c>
      <c r="F218" s="90"/>
      <c r="G218" s="1" t="s">
        <v>1176</v>
      </c>
      <c r="H218" s="1" t="s">
        <v>1178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5"/>
  <sheetViews>
    <sheetView zoomScaleNormal="100" workbookViewId="0"/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951</v>
      </c>
      <c r="B2" t="s">
        <v>131</v>
      </c>
      <c r="C2">
        <v>734</v>
      </c>
      <c r="D2" t="s">
        <v>875</v>
      </c>
      <c r="E2" s="14">
        <v>45958.003472222219</v>
      </c>
      <c r="F2" t="s">
        <v>716</v>
      </c>
      <c r="G2" t="s">
        <v>857</v>
      </c>
      <c r="H2" t="s">
        <v>1179</v>
      </c>
      <c r="I2" t="s">
        <v>875</v>
      </c>
      <c r="J2" t="s">
        <v>670</v>
      </c>
      <c r="K2" s="14">
        <v>45958.041666666664</v>
      </c>
      <c r="L2" t="s">
        <v>23</v>
      </c>
      <c r="M2">
        <f>VLOOKUP(L2,Data!$J$1:$K$13,2,0)</f>
        <v>2</v>
      </c>
      <c r="N2" t="str">
        <f>TEXT(E2,"dd/mm/aaaa")</f>
        <v>28/10/2025</v>
      </c>
      <c r="O2" t="str">
        <f>TEXT(K2,"dd/mm/aaaa")</f>
        <v>28/10/2025</v>
      </c>
      <c r="P2">
        <f>COUNTIFS($R$2,"="&amp;N2)</f>
        <v>1</v>
      </c>
      <c r="Q2">
        <f>COUNTIFS($R$2,"="&amp;O2)</f>
        <v>1</v>
      </c>
      <c r="R2" s="71" cm="1">
        <f t="array" ref="R2:AA2">'Itinerario pasajeros'!A1:J1</f>
        <v>45958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953</v>
      </c>
      <c r="B3" t="s">
        <v>264</v>
      </c>
      <c r="C3">
        <v>332</v>
      </c>
      <c r="D3" t="s">
        <v>1016</v>
      </c>
      <c r="E3" s="14">
        <v>45957.996527777781</v>
      </c>
      <c r="F3" t="s">
        <v>32</v>
      </c>
      <c r="G3" t="s">
        <v>857</v>
      </c>
      <c r="H3">
        <v>603</v>
      </c>
      <c r="I3" t="s">
        <v>1197</v>
      </c>
      <c r="J3" t="s">
        <v>80</v>
      </c>
      <c r="K3" s="14">
        <v>45958.079861111109</v>
      </c>
      <c r="L3" t="s">
        <v>23</v>
      </c>
      <c r="M3">
        <f>VLOOKUP(L3,Data!$J$1:$K$13,2,0)</f>
        <v>2</v>
      </c>
      <c r="N3" t="str">
        <f t="shared" ref="N3:N64" si="0">TEXT(E3,"dd/mm/aaaa")</f>
        <v>27/10/2025</v>
      </c>
      <c r="O3" t="str">
        <f t="shared" ref="O3:O64" si="1">TEXT(K3,"dd/mm/aaaa")</f>
        <v>28/10/2025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451</v>
      </c>
      <c r="C4" t="s">
        <v>872</v>
      </c>
      <c r="D4" t="s">
        <v>1112</v>
      </c>
      <c r="E4" s="14">
        <v>45957.95</v>
      </c>
      <c r="F4" t="s">
        <v>158</v>
      </c>
      <c r="G4">
        <v>1</v>
      </c>
      <c r="H4" t="s">
        <v>1160</v>
      </c>
      <c r="I4" t="s">
        <v>879</v>
      </c>
      <c r="J4" t="s">
        <v>691</v>
      </c>
      <c r="K4" s="14">
        <v>45958.099305555559</v>
      </c>
      <c r="L4" t="s">
        <v>29</v>
      </c>
      <c r="M4">
        <f>VLOOKUP(L4,Data!$J$1:$K$13,2,0)</f>
        <v>1</v>
      </c>
      <c r="N4" t="str">
        <f t="shared" si="0"/>
        <v>27/10/2025</v>
      </c>
      <c r="O4" t="str">
        <f t="shared" si="1"/>
        <v>28/10/2025</v>
      </c>
      <c r="P4">
        <f t="shared" si="2"/>
        <v>0</v>
      </c>
      <c r="Q4">
        <f t="shared" si="3"/>
        <v>1</v>
      </c>
    </row>
    <row r="5" spans="1:27" x14ac:dyDescent="0.25">
      <c r="A5" t="s">
        <v>951</v>
      </c>
      <c r="B5" t="s">
        <v>436</v>
      </c>
      <c r="C5">
        <v>738</v>
      </c>
      <c r="D5" t="s">
        <v>1198</v>
      </c>
      <c r="E5" s="14">
        <v>45958.166666666664</v>
      </c>
      <c r="F5" t="s">
        <v>592</v>
      </c>
      <c r="G5" t="s">
        <v>857</v>
      </c>
      <c r="H5" t="s">
        <v>1199</v>
      </c>
      <c r="I5" t="s">
        <v>1200</v>
      </c>
      <c r="J5" t="s">
        <v>594</v>
      </c>
      <c r="K5" s="14">
        <v>45958.223611111112</v>
      </c>
      <c r="L5" t="s">
        <v>23</v>
      </c>
      <c r="M5">
        <f>VLOOKUP(L5,Data!$J$1:$K$13,2,0)</f>
        <v>2</v>
      </c>
      <c r="N5" t="str">
        <f t="shared" si="0"/>
        <v>28/10/2025</v>
      </c>
      <c r="O5" t="str">
        <f t="shared" si="1"/>
        <v>28/10/2025</v>
      </c>
      <c r="P5">
        <f t="shared" si="2"/>
        <v>1</v>
      </c>
      <c r="Q5">
        <f t="shared" si="3"/>
        <v>1</v>
      </c>
    </row>
    <row r="6" spans="1:27" x14ac:dyDescent="0.25">
      <c r="A6" t="s">
        <v>951</v>
      </c>
      <c r="B6" t="s">
        <v>131</v>
      </c>
      <c r="C6">
        <v>734</v>
      </c>
      <c r="D6" t="s">
        <v>882</v>
      </c>
      <c r="E6" s="14">
        <v>45958.208333333336</v>
      </c>
      <c r="F6" t="s">
        <v>668</v>
      </c>
      <c r="G6" t="s">
        <v>857</v>
      </c>
      <c r="H6" t="s">
        <v>1179</v>
      </c>
      <c r="I6" t="s">
        <v>882</v>
      </c>
      <c r="J6" t="s">
        <v>509</v>
      </c>
      <c r="K6" s="14">
        <v>45958.229166666664</v>
      </c>
      <c r="L6" t="s">
        <v>23</v>
      </c>
      <c r="M6">
        <f>VLOOKUP(L6,Data!$J$1:$K$13,2,0)</f>
        <v>2</v>
      </c>
      <c r="N6" t="str">
        <f t="shared" si="0"/>
        <v>28/10/2025</v>
      </c>
      <c r="O6" t="str">
        <f t="shared" si="1"/>
        <v>28/10/2025</v>
      </c>
      <c r="P6">
        <f t="shared" si="2"/>
        <v>1</v>
      </c>
      <c r="Q6">
        <f t="shared" si="3"/>
        <v>1</v>
      </c>
    </row>
    <row r="7" spans="1:27" x14ac:dyDescent="0.25">
      <c r="A7" t="s">
        <v>951</v>
      </c>
      <c r="B7" t="s">
        <v>401</v>
      </c>
      <c r="C7">
        <v>320</v>
      </c>
      <c r="D7" t="s">
        <v>1111</v>
      </c>
      <c r="E7" s="14">
        <v>45957.961805555555</v>
      </c>
      <c r="F7" t="s">
        <v>529</v>
      </c>
      <c r="G7">
        <v>2</v>
      </c>
      <c r="H7">
        <v>505</v>
      </c>
      <c r="I7" t="s">
        <v>884</v>
      </c>
      <c r="J7" t="s">
        <v>263</v>
      </c>
      <c r="K7" s="14">
        <v>45958.25</v>
      </c>
      <c r="L7" t="s">
        <v>29</v>
      </c>
      <c r="M7">
        <f>VLOOKUP(L7,Data!$J$1:$K$13,2,0)</f>
        <v>1</v>
      </c>
      <c r="N7" t="str">
        <f t="shared" si="0"/>
        <v>27/10/2025</v>
      </c>
      <c r="O7" t="str">
        <f t="shared" si="1"/>
        <v>28/10/2025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401</v>
      </c>
      <c r="C8">
        <v>321</v>
      </c>
      <c r="D8" t="s">
        <v>1161</v>
      </c>
      <c r="E8" s="14">
        <v>45957.996527777781</v>
      </c>
      <c r="F8" t="s">
        <v>261</v>
      </c>
      <c r="G8">
        <v>1</v>
      </c>
      <c r="H8" t="s">
        <v>883</v>
      </c>
      <c r="I8" t="s">
        <v>877</v>
      </c>
      <c r="J8" t="s">
        <v>531</v>
      </c>
      <c r="K8" s="14">
        <v>45958.25</v>
      </c>
      <c r="L8" t="s">
        <v>29</v>
      </c>
      <c r="M8">
        <f>VLOOKUP(L8,Data!$J$1:$K$13,2,0)</f>
        <v>1</v>
      </c>
      <c r="N8" t="str">
        <f t="shared" si="0"/>
        <v>27/10/2025</v>
      </c>
      <c r="O8" t="str">
        <f t="shared" si="1"/>
        <v>28/10/2025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401</v>
      </c>
      <c r="C9" t="s">
        <v>870</v>
      </c>
      <c r="D9" t="s">
        <v>1163</v>
      </c>
      <c r="E9" s="14">
        <v>45957.736111111109</v>
      </c>
      <c r="F9" t="s">
        <v>689</v>
      </c>
      <c r="G9">
        <v>1</v>
      </c>
      <c r="H9" t="s">
        <v>1180</v>
      </c>
      <c r="I9" t="s">
        <v>885</v>
      </c>
      <c r="J9" t="s">
        <v>288</v>
      </c>
      <c r="K9" s="14">
        <v>45958.256944444445</v>
      </c>
      <c r="L9" t="s">
        <v>29</v>
      </c>
      <c r="M9">
        <f>VLOOKUP(L9,Data!$J$1:$K$13,2,0)</f>
        <v>1</v>
      </c>
      <c r="N9" t="str">
        <f t="shared" si="0"/>
        <v>27/10/2025</v>
      </c>
      <c r="O9" t="str">
        <f t="shared" si="1"/>
        <v>28/10/2025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401</v>
      </c>
      <c r="C10">
        <v>321</v>
      </c>
      <c r="D10" t="s">
        <v>1114</v>
      </c>
      <c r="E10" s="14">
        <v>45957.975694444445</v>
      </c>
      <c r="F10" t="s">
        <v>158</v>
      </c>
      <c r="G10">
        <v>1</v>
      </c>
      <c r="H10">
        <v>502</v>
      </c>
      <c r="I10" t="s">
        <v>878</v>
      </c>
      <c r="J10" t="s">
        <v>160</v>
      </c>
      <c r="K10" s="14">
        <v>45958.260416666664</v>
      </c>
      <c r="L10" t="s">
        <v>29</v>
      </c>
      <c r="M10">
        <f>VLOOKUP(L10,Data!$J$1:$K$13,2,0)</f>
        <v>1</v>
      </c>
      <c r="N10" t="str">
        <f t="shared" si="0"/>
        <v>27/10/2025</v>
      </c>
      <c r="O10" t="str">
        <f t="shared" si="1"/>
        <v>28/10/2025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320</v>
      </c>
      <c r="D11" t="s">
        <v>1022</v>
      </c>
      <c r="E11" s="14">
        <v>45958.225694444445</v>
      </c>
      <c r="F11" t="s">
        <v>78</v>
      </c>
      <c r="G11">
        <v>6</v>
      </c>
      <c r="H11" t="s">
        <v>1185</v>
      </c>
      <c r="I11" t="s">
        <v>871</v>
      </c>
      <c r="J11" t="s">
        <v>455</v>
      </c>
      <c r="K11" s="14">
        <v>45958.277777777781</v>
      </c>
      <c r="L11" t="s">
        <v>29</v>
      </c>
      <c r="M11">
        <f>VLOOKUP(L11,Data!$J$1:$K$13,2,0)</f>
        <v>1</v>
      </c>
      <c r="N11" t="str">
        <f t="shared" si="0"/>
        <v>28/10/2025</v>
      </c>
      <c r="O11" t="str">
        <f t="shared" si="1"/>
        <v>28/10/2025</v>
      </c>
      <c r="P11">
        <f t="shared" si="2"/>
        <v>1</v>
      </c>
      <c r="Q11">
        <f t="shared" si="3"/>
        <v>1</v>
      </c>
    </row>
    <row r="12" spans="1:27" x14ac:dyDescent="0.25">
      <c r="A12" t="s">
        <v>881</v>
      </c>
      <c r="B12" t="s">
        <v>451</v>
      </c>
      <c r="C12">
        <v>320</v>
      </c>
      <c r="D12" t="s">
        <v>1012</v>
      </c>
      <c r="E12" s="14">
        <v>45958.039583333331</v>
      </c>
      <c r="F12" t="s">
        <v>689</v>
      </c>
      <c r="G12">
        <v>2</v>
      </c>
      <c r="H12" t="s">
        <v>1186</v>
      </c>
      <c r="I12" t="s">
        <v>873</v>
      </c>
      <c r="J12" t="s">
        <v>509</v>
      </c>
      <c r="K12" s="14">
        <v>45958.290277777778</v>
      </c>
      <c r="L12" t="s">
        <v>29</v>
      </c>
      <c r="M12">
        <f>VLOOKUP(L12,Data!$J$1:$K$13,2,0)</f>
        <v>1</v>
      </c>
      <c r="N12" t="str">
        <f t="shared" si="0"/>
        <v>28/10/2025</v>
      </c>
      <c r="O12" t="str">
        <f t="shared" si="1"/>
        <v>28/10/2025</v>
      </c>
      <c r="P12">
        <f t="shared" si="2"/>
        <v>1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1115</v>
      </c>
      <c r="E13" s="14">
        <v>45957.986111111109</v>
      </c>
      <c r="F13" t="s">
        <v>529</v>
      </c>
      <c r="G13">
        <v>2</v>
      </c>
      <c r="H13" t="s">
        <v>1167</v>
      </c>
      <c r="I13" t="s">
        <v>864</v>
      </c>
      <c r="J13" t="s">
        <v>606</v>
      </c>
      <c r="K13" s="14">
        <v>45958.298611111109</v>
      </c>
      <c r="L13" t="s">
        <v>29</v>
      </c>
      <c r="M13">
        <f>VLOOKUP(L13,Data!$J$1:$K$13,2,0)</f>
        <v>1</v>
      </c>
      <c r="N13" t="str">
        <f t="shared" si="0"/>
        <v>27/10/2025</v>
      </c>
      <c r="O13" t="str">
        <f t="shared" si="1"/>
        <v>28/10/2025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320</v>
      </c>
      <c r="D14" t="s">
        <v>891</v>
      </c>
      <c r="E14" s="14">
        <v>45958.309027777781</v>
      </c>
      <c r="F14" t="s">
        <v>261</v>
      </c>
      <c r="G14">
        <v>1</v>
      </c>
      <c r="H14">
        <v>502</v>
      </c>
      <c r="I14" t="s">
        <v>891</v>
      </c>
      <c r="J14" t="s">
        <v>757</v>
      </c>
      <c r="K14" s="14">
        <v>45958.329861111109</v>
      </c>
      <c r="L14" t="s">
        <v>29</v>
      </c>
      <c r="M14">
        <f>VLOOKUP(L14,Data!$J$1:$K$13,2,0)</f>
        <v>1</v>
      </c>
      <c r="N14" t="str">
        <f t="shared" si="0"/>
        <v>28/10/2025</v>
      </c>
      <c r="O14" t="str">
        <f t="shared" si="1"/>
        <v>28/10/2025</v>
      </c>
      <c r="P14">
        <f t="shared" si="2"/>
        <v>1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320</v>
      </c>
      <c r="D15" t="s">
        <v>892</v>
      </c>
      <c r="E15" s="14">
        <v>45958.3125</v>
      </c>
      <c r="F15" t="s">
        <v>73</v>
      </c>
      <c r="G15">
        <v>2</v>
      </c>
      <c r="H15">
        <v>505</v>
      </c>
      <c r="I15" t="s">
        <v>892</v>
      </c>
      <c r="J15" t="s">
        <v>165</v>
      </c>
      <c r="K15" s="14">
        <v>45958.333333333336</v>
      </c>
      <c r="L15" t="s">
        <v>29</v>
      </c>
      <c r="M15">
        <f>VLOOKUP(L15,Data!$J$1:$K$13,2,0)</f>
        <v>1</v>
      </c>
      <c r="N15" t="str">
        <f t="shared" si="0"/>
        <v>28/10/2025</v>
      </c>
      <c r="O15" t="str">
        <f t="shared" si="1"/>
        <v>28/10/2025</v>
      </c>
      <c r="P15">
        <f t="shared" si="2"/>
        <v>1</v>
      </c>
      <c r="Q15">
        <f t="shared" si="3"/>
        <v>1</v>
      </c>
    </row>
    <row r="16" spans="1:27" x14ac:dyDescent="0.25">
      <c r="A16" t="s">
        <v>1190</v>
      </c>
      <c r="B16" t="s">
        <v>274</v>
      </c>
      <c r="C16" t="s">
        <v>868</v>
      </c>
      <c r="D16" t="s">
        <v>1192</v>
      </c>
      <c r="E16" s="14">
        <v>45957.402777777781</v>
      </c>
      <c r="F16" t="s">
        <v>358</v>
      </c>
      <c r="G16">
        <v>3</v>
      </c>
      <c r="H16" t="s">
        <v>862</v>
      </c>
      <c r="I16" t="s">
        <v>1195</v>
      </c>
      <c r="J16" t="s">
        <v>175</v>
      </c>
      <c r="K16" s="14">
        <v>45958.333333333336</v>
      </c>
      <c r="L16" t="s">
        <v>29</v>
      </c>
      <c r="M16">
        <f>VLOOKUP(L16,Data!$J$1:$K$13,2,0)</f>
        <v>1</v>
      </c>
      <c r="N16" t="str">
        <f t="shared" si="0"/>
        <v>27/10/2025</v>
      </c>
      <c r="O16" t="str">
        <f t="shared" si="1"/>
        <v>28/10/2025</v>
      </c>
      <c r="P16">
        <f t="shared" si="2"/>
        <v>0</v>
      </c>
      <c r="Q16">
        <f t="shared" si="3"/>
        <v>1</v>
      </c>
    </row>
    <row r="17" spans="1:17" x14ac:dyDescent="0.25">
      <c r="A17" t="s">
        <v>881</v>
      </c>
      <c r="B17" t="s">
        <v>460</v>
      </c>
      <c r="C17">
        <v>748</v>
      </c>
      <c r="D17" t="s">
        <v>1191</v>
      </c>
      <c r="E17" s="14">
        <v>45958.215277777781</v>
      </c>
      <c r="F17" t="s">
        <v>368</v>
      </c>
      <c r="G17" t="s">
        <v>857</v>
      </c>
      <c r="H17" t="s">
        <v>1170</v>
      </c>
      <c r="I17" t="s">
        <v>1201</v>
      </c>
      <c r="J17" t="s">
        <v>337</v>
      </c>
      <c r="K17" s="14">
        <v>45958.340277777781</v>
      </c>
      <c r="L17" t="s">
        <v>17</v>
      </c>
      <c r="M17">
        <f>VLOOKUP(L17,Data!$J$1:$K$13,2,0)</f>
        <v>2</v>
      </c>
      <c r="N17" t="str">
        <f t="shared" si="0"/>
        <v>28/10/2025</v>
      </c>
      <c r="O17" t="str">
        <f t="shared" si="1"/>
        <v>28/10/2025</v>
      </c>
      <c r="P17">
        <f t="shared" si="2"/>
        <v>1</v>
      </c>
      <c r="Q17">
        <f t="shared" si="3"/>
        <v>1</v>
      </c>
    </row>
    <row r="18" spans="1:17" x14ac:dyDescent="0.25">
      <c r="A18" t="s">
        <v>951</v>
      </c>
      <c r="B18" t="s">
        <v>401</v>
      </c>
      <c r="C18">
        <v>320</v>
      </c>
      <c r="D18" t="s">
        <v>1046</v>
      </c>
      <c r="E18" s="14">
        <v>45958.319444444445</v>
      </c>
      <c r="F18" t="s">
        <v>158</v>
      </c>
      <c r="G18">
        <v>1</v>
      </c>
      <c r="H18" t="s">
        <v>1156</v>
      </c>
      <c r="I18" t="s">
        <v>901</v>
      </c>
      <c r="J18" t="s">
        <v>160</v>
      </c>
      <c r="K18" s="14">
        <v>45958.354166666664</v>
      </c>
      <c r="L18" t="s">
        <v>29</v>
      </c>
      <c r="M18">
        <f>VLOOKUP(L18,Data!$J$1:$K$13,2,0)</f>
        <v>1</v>
      </c>
      <c r="N18" t="str">
        <f t="shared" si="0"/>
        <v>28/10/2025</v>
      </c>
      <c r="O18" t="str">
        <f t="shared" si="1"/>
        <v>28/10/2025</v>
      </c>
      <c r="P18">
        <f t="shared" si="2"/>
        <v>1</v>
      </c>
      <c r="Q18">
        <f t="shared" si="3"/>
        <v>1</v>
      </c>
    </row>
    <row r="19" spans="1:17" x14ac:dyDescent="0.25">
      <c r="A19" t="s">
        <v>881</v>
      </c>
      <c r="B19" t="s">
        <v>66</v>
      </c>
      <c r="C19" t="s">
        <v>895</v>
      </c>
      <c r="D19" t="s">
        <v>1107</v>
      </c>
      <c r="E19" s="14">
        <v>45957.85833333333</v>
      </c>
      <c r="F19" t="s">
        <v>558</v>
      </c>
      <c r="G19">
        <v>3</v>
      </c>
      <c r="H19" t="s">
        <v>1164</v>
      </c>
      <c r="I19" t="s">
        <v>897</v>
      </c>
      <c r="J19" t="s">
        <v>757</v>
      </c>
      <c r="K19" s="14">
        <v>45958.354861111111</v>
      </c>
      <c r="L19" t="s">
        <v>29</v>
      </c>
      <c r="M19">
        <f>VLOOKUP(L19,Data!$J$1:$K$13,2,0)</f>
        <v>1</v>
      </c>
      <c r="N19" t="str">
        <f t="shared" si="0"/>
        <v>27/10/2025</v>
      </c>
      <c r="O19" t="str">
        <f t="shared" si="1"/>
        <v>28/10/2025</v>
      </c>
      <c r="P19">
        <f t="shared" si="2"/>
        <v>0</v>
      </c>
      <c r="Q19">
        <f t="shared" si="3"/>
        <v>1</v>
      </c>
    </row>
    <row r="20" spans="1:17" x14ac:dyDescent="0.25">
      <c r="A20" t="s">
        <v>951</v>
      </c>
      <c r="B20" t="s">
        <v>401</v>
      </c>
      <c r="C20">
        <v>320</v>
      </c>
      <c r="D20" t="s">
        <v>898</v>
      </c>
      <c r="E20" s="14">
        <v>45958.336805555555</v>
      </c>
      <c r="F20" t="s">
        <v>529</v>
      </c>
      <c r="G20">
        <v>1</v>
      </c>
      <c r="H20">
        <v>504</v>
      </c>
      <c r="I20" t="s">
        <v>898</v>
      </c>
      <c r="J20" t="s">
        <v>718</v>
      </c>
      <c r="K20" s="14">
        <v>45958.357638888891</v>
      </c>
      <c r="L20" t="s">
        <v>29</v>
      </c>
      <c r="M20">
        <f>VLOOKUP(L20,Data!$J$1:$K$13,2,0)</f>
        <v>1</v>
      </c>
      <c r="N20" t="str">
        <f t="shared" si="0"/>
        <v>28/10/2025</v>
      </c>
      <c r="O20" t="str">
        <f t="shared" si="1"/>
        <v>28/10/2025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401</v>
      </c>
      <c r="C21">
        <v>321</v>
      </c>
      <c r="D21" t="s">
        <v>912</v>
      </c>
      <c r="E21" s="14">
        <v>45958.329861111109</v>
      </c>
      <c r="F21" t="s">
        <v>507</v>
      </c>
      <c r="G21">
        <v>2</v>
      </c>
      <c r="H21" t="s">
        <v>1159</v>
      </c>
      <c r="I21" t="s">
        <v>912</v>
      </c>
      <c r="J21" t="s">
        <v>603</v>
      </c>
      <c r="K21" s="14">
        <v>45958.357638888891</v>
      </c>
      <c r="L21" t="s">
        <v>29</v>
      </c>
      <c r="M21">
        <f>VLOOKUP(L21,Data!$J$1:$K$13,2,0)</f>
        <v>1</v>
      </c>
      <c r="N21" t="str">
        <f t="shared" si="0"/>
        <v>28/10/2025</v>
      </c>
      <c r="O21" t="str">
        <f t="shared" si="1"/>
        <v>28/10/2025</v>
      </c>
      <c r="P21">
        <f t="shared" si="2"/>
        <v>1</v>
      </c>
      <c r="Q21">
        <f t="shared" si="3"/>
        <v>1</v>
      </c>
    </row>
    <row r="22" spans="1:17" x14ac:dyDescent="0.25">
      <c r="A22" t="s">
        <v>881</v>
      </c>
      <c r="B22" t="s">
        <v>451</v>
      </c>
      <c r="C22" t="s">
        <v>872</v>
      </c>
      <c r="D22" t="s">
        <v>1044</v>
      </c>
      <c r="E22" s="14">
        <v>45958.335416666669</v>
      </c>
      <c r="F22" t="s">
        <v>261</v>
      </c>
      <c r="G22">
        <v>3</v>
      </c>
      <c r="H22" t="s">
        <v>1160</v>
      </c>
      <c r="I22" t="s">
        <v>900</v>
      </c>
      <c r="J22" t="s">
        <v>160</v>
      </c>
      <c r="K22" s="14">
        <v>45958.365277777775</v>
      </c>
      <c r="L22" t="s">
        <v>29</v>
      </c>
      <c r="M22">
        <f>VLOOKUP(L22,Data!$J$1:$K$13,2,0)</f>
        <v>1</v>
      </c>
      <c r="N22" t="str">
        <f t="shared" si="0"/>
        <v>28/10/2025</v>
      </c>
      <c r="O22" t="str">
        <f t="shared" si="1"/>
        <v>28/10/2025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66</v>
      </c>
      <c r="C23" t="s">
        <v>895</v>
      </c>
      <c r="D23" t="s">
        <v>1038</v>
      </c>
      <c r="E23" s="14">
        <v>45958.371527777781</v>
      </c>
      <c r="F23" t="s">
        <v>261</v>
      </c>
      <c r="G23">
        <v>3</v>
      </c>
      <c r="H23" t="s">
        <v>1168</v>
      </c>
      <c r="I23" t="s">
        <v>896</v>
      </c>
      <c r="J23" t="s">
        <v>125</v>
      </c>
      <c r="K23" s="14">
        <v>45958.399305555555</v>
      </c>
      <c r="L23" t="s">
        <v>29</v>
      </c>
      <c r="M23">
        <f>VLOOKUP(L23,Data!$J$1:$K$13,2,0)</f>
        <v>1</v>
      </c>
      <c r="N23" t="str">
        <f t="shared" si="0"/>
        <v>28/10/2025</v>
      </c>
      <c r="O23" t="str">
        <f t="shared" si="1"/>
        <v>28/10/2025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274</v>
      </c>
      <c r="C24">
        <v>738</v>
      </c>
      <c r="D24" t="s">
        <v>1018</v>
      </c>
      <c r="E24" s="14">
        <v>45958.134722222225</v>
      </c>
      <c r="F24" t="s">
        <v>689</v>
      </c>
      <c r="G24">
        <v>1</v>
      </c>
      <c r="H24" t="s">
        <v>1157</v>
      </c>
      <c r="I24" t="s">
        <v>869</v>
      </c>
      <c r="J24" t="s">
        <v>757</v>
      </c>
      <c r="K24" s="14">
        <v>45958.416666666664</v>
      </c>
      <c r="L24" t="s">
        <v>29</v>
      </c>
      <c r="M24">
        <f>VLOOKUP(L24,Data!$J$1:$K$13,2,0)</f>
        <v>1</v>
      </c>
      <c r="N24" t="str">
        <f t="shared" si="0"/>
        <v>28/10/2025</v>
      </c>
      <c r="O24" t="str">
        <f t="shared" si="1"/>
        <v>28/10/2025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1058</v>
      </c>
      <c r="E25" s="14">
        <v>45958.395833333336</v>
      </c>
      <c r="F25" t="s">
        <v>261</v>
      </c>
      <c r="G25">
        <v>1</v>
      </c>
      <c r="H25" t="s">
        <v>1166</v>
      </c>
      <c r="I25" t="s">
        <v>909</v>
      </c>
      <c r="J25" t="s">
        <v>691</v>
      </c>
      <c r="K25" s="14">
        <v>45958.430555555555</v>
      </c>
      <c r="L25" t="s">
        <v>29</v>
      </c>
      <c r="M25">
        <f>VLOOKUP(L25,Data!$J$1:$K$13,2,0)</f>
        <v>1</v>
      </c>
      <c r="N25" t="str">
        <f t="shared" si="0"/>
        <v>28/10/2025</v>
      </c>
      <c r="O25" t="str">
        <f t="shared" si="1"/>
        <v>28/10/2025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321</v>
      </c>
      <c r="D26" t="s">
        <v>911</v>
      </c>
      <c r="E26" s="14">
        <v>45958.427083333336</v>
      </c>
      <c r="F26" t="s">
        <v>689</v>
      </c>
      <c r="G26">
        <v>1</v>
      </c>
      <c r="H26">
        <v>505</v>
      </c>
      <c r="I26" t="s">
        <v>911</v>
      </c>
      <c r="J26" t="s">
        <v>688</v>
      </c>
      <c r="K26" s="14">
        <v>45958.454861111109</v>
      </c>
      <c r="L26" t="s">
        <v>29</v>
      </c>
      <c r="M26">
        <f>VLOOKUP(L26,Data!$J$1:$K$13,2,0)</f>
        <v>1</v>
      </c>
      <c r="N26" t="str">
        <f t="shared" si="0"/>
        <v>28/10/2025</v>
      </c>
      <c r="O26" t="str">
        <f t="shared" si="1"/>
        <v>28/10/2025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1162</v>
      </c>
      <c r="E27" s="14">
        <v>45958.420138888891</v>
      </c>
      <c r="F27" t="s">
        <v>529</v>
      </c>
      <c r="G27">
        <v>2</v>
      </c>
      <c r="H27" t="s">
        <v>1158</v>
      </c>
      <c r="I27" t="s">
        <v>1153</v>
      </c>
      <c r="J27" t="s">
        <v>531</v>
      </c>
      <c r="K27" s="14">
        <v>45958.454861111109</v>
      </c>
      <c r="L27" t="s">
        <v>29</v>
      </c>
      <c r="M27">
        <f>VLOOKUP(L27,Data!$J$1:$K$13,2,0)</f>
        <v>1</v>
      </c>
      <c r="N27" t="str">
        <f t="shared" si="0"/>
        <v>28/10/2025</v>
      </c>
      <c r="O27" t="str">
        <f t="shared" si="1"/>
        <v>28/10/2025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321</v>
      </c>
      <c r="D28" t="s">
        <v>1059</v>
      </c>
      <c r="E28" s="14">
        <v>45958.430555555555</v>
      </c>
      <c r="F28" t="s">
        <v>604</v>
      </c>
      <c r="G28">
        <v>1</v>
      </c>
      <c r="H28" t="s">
        <v>883</v>
      </c>
      <c r="I28" t="s">
        <v>910</v>
      </c>
      <c r="J28" t="s">
        <v>328</v>
      </c>
      <c r="K28" s="14">
        <v>45958.461805555555</v>
      </c>
      <c r="L28" t="s">
        <v>29</v>
      </c>
      <c r="M28">
        <f>VLOOKUP(L28,Data!$J$1:$K$13,2,0)</f>
        <v>1</v>
      </c>
      <c r="N28" t="str">
        <f t="shared" si="0"/>
        <v>28/10/2025</v>
      </c>
      <c r="O28" t="str">
        <f t="shared" si="1"/>
        <v>28/10/2025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126</v>
      </c>
      <c r="C29" t="s">
        <v>906</v>
      </c>
      <c r="D29" t="s">
        <v>1053</v>
      </c>
      <c r="E29" s="14">
        <v>45958.42083333333</v>
      </c>
      <c r="F29" t="s">
        <v>595</v>
      </c>
      <c r="G29">
        <v>6</v>
      </c>
      <c r="H29" t="s">
        <v>1185</v>
      </c>
      <c r="I29" t="s">
        <v>907</v>
      </c>
      <c r="J29" t="s">
        <v>597</v>
      </c>
      <c r="K29" s="14">
        <v>45958.462500000001</v>
      </c>
      <c r="L29" t="s">
        <v>29</v>
      </c>
      <c r="M29">
        <f>VLOOKUP(L29,Data!$J$1:$K$13,2,0)</f>
        <v>1</v>
      </c>
      <c r="N29" t="str">
        <f t="shared" si="0"/>
        <v>28/10/2025</v>
      </c>
      <c r="O29" t="str">
        <f t="shared" si="1"/>
        <v>28/10/2025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320</v>
      </c>
      <c r="D30" t="s">
        <v>1062</v>
      </c>
      <c r="E30" s="14">
        <v>45958.427083333336</v>
      </c>
      <c r="F30" t="s">
        <v>453</v>
      </c>
      <c r="G30">
        <v>2</v>
      </c>
      <c r="H30" t="s">
        <v>1156</v>
      </c>
      <c r="I30" t="s">
        <v>919</v>
      </c>
      <c r="J30" t="s">
        <v>697</v>
      </c>
      <c r="K30" s="14">
        <v>45958.465277777781</v>
      </c>
      <c r="L30" t="s">
        <v>29</v>
      </c>
      <c r="M30">
        <f>VLOOKUP(L30,Data!$J$1:$K$13,2,0)</f>
        <v>1</v>
      </c>
      <c r="N30" t="str">
        <f t="shared" si="0"/>
        <v>28/10/2025</v>
      </c>
      <c r="O30" t="str">
        <f t="shared" si="1"/>
        <v>28/10/2025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914</v>
      </c>
      <c r="E31" s="14">
        <v>45958.451388888891</v>
      </c>
      <c r="F31" t="s">
        <v>654</v>
      </c>
      <c r="G31">
        <v>1</v>
      </c>
      <c r="H31">
        <v>502</v>
      </c>
      <c r="I31" t="s">
        <v>914</v>
      </c>
      <c r="J31" t="s">
        <v>160</v>
      </c>
      <c r="K31" s="14">
        <v>45958.472222222219</v>
      </c>
      <c r="L31" t="s">
        <v>29</v>
      </c>
      <c r="M31">
        <f>VLOOKUP(L31,Data!$J$1:$K$13,2,0)</f>
        <v>1</v>
      </c>
      <c r="N31" t="str">
        <f t="shared" si="0"/>
        <v>28/10/2025</v>
      </c>
      <c r="O31" t="str">
        <f t="shared" si="1"/>
        <v>28/10/2025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91</v>
      </c>
      <c r="C32" t="s">
        <v>1169</v>
      </c>
      <c r="D32" t="s">
        <v>1055</v>
      </c>
      <c r="E32" s="14">
        <v>45958.368055555555</v>
      </c>
      <c r="F32" t="s">
        <v>32</v>
      </c>
      <c r="G32" t="s">
        <v>857</v>
      </c>
      <c r="H32">
        <v>603</v>
      </c>
      <c r="I32" t="s">
        <v>908</v>
      </c>
      <c r="J32" t="s">
        <v>395</v>
      </c>
      <c r="K32" s="14">
        <v>45958.472222222219</v>
      </c>
      <c r="L32" t="s">
        <v>23</v>
      </c>
      <c r="M32">
        <f>VLOOKUP(L32,Data!$J$1:$K$13,2,0)</f>
        <v>2</v>
      </c>
      <c r="N32" t="str">
        <f t="shared" si="0"/>
        <v>28/10/2025</v>
      </c>
      <c r="O32" t="str">
        <f t="shared" si="1"/>
        <v>28/10/2025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274</v>
      </c>
      <c r="C33">
        <v>738</v>
      </c>
      <c r="D33" t="s">
        <v>1202</v>
      </c>
      <c r="E33" s="14">
        <v>45958.458333333336</v>
      </c>
      <c r="F33" t="s">
        <v>173</v>
      </c>
      <c r="G33">
        <v>3</v>
      </c>
      <c r="H33" t="s">
        <v>1157</v>
      </c>
      <c r="I33" t="s">
        <v>1203</v>
      </c>
      <c r="J33" t="s">
        <v>591</v>
      </c>
      <c r="K33" s="14">
        <v>45958.493055555555</v>
      </c>
      <c r="L33" t="s">
        <v>29</v>
      </c>
      <c r="M33">
        <f>VLOOKUP(L33,Data!$J$1:$K$13,2,0)</f>
        <v>1</v>
      </c>
      <c r="N33" t="str">
        <f t="shared" si="0"/>
        <v>28/10/2025</v>
      </c>
      <c r="O33" t="str">
        <f t="shared" si="1"/>
        <v>28/10/2025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401</v>
      </c>
      <c r="C34">
        <v>320</v>
      </c>
      <c r="D34" t="s">
        <v>917</v>
      </c>
      <c r="E34" s="14">
        <v>45958.486111111109</v>
      </c>
      <c r="F34" t="s">
        <v>118</v>
      </c>
      <c r="G34">
        <v>1</v>
      </c>
      <c r="H34">
        <v>504</v>
      </c>
      <c r="I34" t="s">
        <v>917</v>
      </c>
      <c r="J34" t="s">
        <v>160</v>
      </c>
      <c r="K34" s="14">
        <v>45958.506944444445</v>
      </c>
      <c r="L34" t="s">
        <v>29</v>
      </c>
      <c r="M34">
        <f>VLOOKUP(L34,Data!$J$1:$K$13,2,0)</f>
        <v>1</v>
      </c>
      <c r="N34" t="str">
        <f t="shared" si="0"/>
        <v>28/10/2025</v>
      </c>
      <c r="O34" t="str">
        <f t="shared" si="1"/>
        <v>28/10/2025</v>
      </c>
      <c r="P34">
        <f t="shared" si="2"/>
        <v>1</v>
      </c>
      <c r="Q34">
        <f t="shared" si="3"/>
        <v>1</v>
      </c>
    </row>
    <row r="35" spans="1:17" x14ac:dyDescent="0.25">
      <c r="A35" t="s">
        <v>881</v>
      </c>
      <c r="B35" t="s">
        <v>66</v>
      </c>
      <c r="C35" t="s">
        <v>895</v>
      </c>
      <c r="D35" t="s">
        <v>1108</v>
      </c>
      <c r="E35" s="14">
        <v>45957.885416666664</v>
      </c>
      <c r="F35" t="s">
        <v>713</v>
      </c>
      <c r="G35">
        <v>3</v>
      </c>
      <c r="H35" t="s">
        <v>1175</v>
      </c>
      <c r="I35" t="s">
        <v>916</v>
      </c>
      <c r="J35" t="s">
        <v>509</v>
      </c>
      <c r="K35" s="14">
        <v>45958.510416666664</v>
      </c>
      <c r="L35" t="s">
        <v>29</v>
      </c>
      <c r="M35">
        <f>VLOOKUP(L35,Data!$J$1:$K$13,2,0)</f>
        <v>1</v>
      </c>
      <c r="N35" t="str">
        <f t="shared" si="0"/>
        <v>27/10/2025</v>
      </c>
      <c r="O35" t="str">
        <f t="shared" si="1"/>
        <v>28/10/2025</v>
      </c>
      <c r="P35">
        <f t="shared" si="2"/>
        <v>0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321</v>
      </c>
      <c r="D36" t="s">
        <v>1182</v>
      </c>
      <c r="E36" s="14">
        <v>45958.489583333336</v>
      </c>
      <c r="F36" t="s">
        <v>158</v>
      </c>
      <c r="G36">
        <v>2</v>
      </c>
      <c r="H36" t="s">
        <v>1166</v>
      </c>
      <c r="I36" t="s">
        <v>1182</v>
      </c>
      <c r="J36" t="s">
        <v>155</v>
      </c>
      <c r="K36" s="14">
        <v>45958.517361111109</v>
      </c>
      <c r="L36" t="s">
        <v>29</v>
      </c>
      <c r="M36">
        <f>VLOOKUP(L36,Data!$J$1:$K$13,2,0)</f>
        <v>1</v>
      </c>
      <c r="N36" t="str">
        <f t="shared" si="0"/>
        <v>28/10/2025</v>
      </c>
      <c r="O36" t="str">
        <f t="shared" si="1"/>
        <v>28/10/2025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66</v>
      </c>
      <c r="C37" t="s">
        <v>895</v>
      </c>
      <c r="D37" t="s">
        <v>1066</v>
      </c>
      <c r="E37" s="14">
        <v>45958.487500000003</v>
      </c>
      <c r="F37" t="s">
        <v>336</v>
      </c>
      <c r="G37">
        <v>7</v>
      </c>
      <c r="H37" t="s">
        <v>1173</v>
      </c>
      <c r="I37" t="s">
        <v>915</v>
      </c>
      <c r="J37" t="s">
        <v>494</v>
      </c>
      <c r="K37" s="14">
        <v>45958.529166666667</v>
      </c>
      <c r="L37" t="s">
        <v>29</v>
      </c>
      <c r="M37">
        <f>VLOOKUP(L37,Data!$J$1:$K$13,2,0)</f>
        <v>1</v>
      </c>
      <c r="N37" t="str">
        <f t="shared" si="0"/>
        <v>28/10/2025</v>
      </c>
      <c r="O37" t="str">
        <f t="shared" si="1"/>
        <v>28/10/2025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320</v>
      </c>
      <c r="D38" t="s">
        <v>922</v>
      </c>
      <c r="E38" s="14">
        <v>45958.520833333336</v>
      </c>
      <c r="F38" t="s">
        <v>716</v>
      </c>
      <c r="G38">
        <v>1</v>
      </c>
      <c r="H38">
        <v>503</v>
      </c>
      <c r="I38" t="s">
        <v>922</v>
      </c>
      <c r="J38" t="s">
        <v>531</v>
      </c>
      <c r="K38" s="14">
        <v>45958.541666666664</v>
      </c>
      <c r="L38" t="s">
        <v>29</v>
      </c>
      <c r="M38">
        <f>VLOOKUP(L38,Data!$J$1:$K$13,2,0)</f>
        <v>1</v>
      </c>
      <c r="N38" t="str">
        <f t="shared" si="0"/>
        <v>28/10/2025</v>
      </c>
      <c r="O38" t="str">
        <f t="shared" si="1"/>
        <v>28/10/2025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930</v>
      </c>
      <c r="E39" s="14">
        <v>45958.510416666664</v>
      </c>
      <c r="F39" t="s">
        <v>601</v>
      </c>
      <c r="G39">
        <v>2</v>
      </c>
      <c r="H39" t="s">
        <v>883</v>
      </c>
      <c r="I39" t="s">
        <v>930</v>
      </c>
      <c r="J39" t="s">
        <v>509</v>
      </c>
      <c r="K39" s="14">
        <v>45958.541666666664</v>
      </c>
      <c r="L39" t="s">
        <v>29</v>
      </c>
      <c r="M39">
        <f>VLOOKUP(L39,Data!$J$1:$K$13,2,0)</f>
        <v>1</v>
      </c>
      <c r="N39" t="str">
        <f t="shared" si="0"/>
        <v>28/10/2025</v>
      </c>
      <c r="O39" t="str">
        <f t="shared" si="1"/>
        <v>28/10/2025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274</v>
      </c>
      <c r="C40" t="s">
        <v>1187</v>
      </c>
      <c r="D40" t="s">
        <v>1196</v>
      </c>
      <c r="E40" s="14">
        <v>45957.930555555555</v>
      </c>
      <c r="F40" t="s">
        <v>529</v>
      </c>
      <c r="G40">
        <v>3</v>
      </c>
      <c r="H40" t="s">
        <v>862</v>
      </c>
      <c r="I40" t="s">
        <v>863</v>
      </c>
      <c r="J40" t="s">
        <v>150</v>
      </c>
      <c r="K40" s="14">
        <v>45958.552083333336</v>
      </c>
      <c r="L40" t="s">
        <v>29</v>
      </c>
      <c r="M40">
        <f>VLOOKUP(L40,Data!$J$1:$K$13,2,0)</f>
        <v>1</v>
      </c>
      <c r="N40" t="str">
        <f t="shared" si="0"/>
        <v>27/10/2025</v>
      </c>
      <c r="O40" t="str">
        <f t="shared" si="1"/>
        <v>28/10/2025</v>
      </c>
      <c r="P40">
        <f t="shared" si="2"/>
        <v>0</v>
      </c>
      <c r="Q40">
        <f t="shared" si="3"/>
        <v>1</v>
      </c>
    </row>
    <row r="41" spans="1:17" x14ac:dyDescent="0.25">
      <c r="A41" t="s">
        <v>951</v>
      </c>
      <c r="B41" t="s">
        <v>66</v>
      </c>
      <c r="C41" t="s">
        <v>895</v>
      </c>
      <c r="D41" t="s">
        <v>1068</v>
      </c>
      <c r="E41" s="14">
        <v>45958.534722222219</v>
      </c>
      <c r="F41" t="s">
        <v>123</v>
      </c>
      <c r="G41">
        <v>3</v>
      </c>
      <c r="H41" t="s">
        <v>1164</v>
      </c>
      <c r="I41" t="s">
        <v>958</v>
      </c>
      <c r="J41" t="s">
        <v>205</v>
      </c>
      <c r="K41" s="14">
        <v>45958.559027777781</v>
      </c>
      <c r="L41" t="s">
        <v>29</v>
      </c>
      <c r="M41">
        <f>VLOOKUP(L41,Data!$J$1:$K$13,2,0)</f>
        <v>1</v>
      </c>
      <c r="N41" t="str">
        <f t="shared" si="0"/>
        <v>28/10/2025</v>
      </c>
      <c r="O41" t="str">
        <f t="shared" si="1"/>
        <v>28/10/2025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924</v>
      </c>
      <c r="E42" s="14">
        <v>45958.538194444445</v>
      </c>
      <c r="F42" t="s">
        <v>755</v>
      </c>
      <c r="G42">
        <v>1</v>
      </c>
      <c r="H42">
        <v>502</v>
      </c>
      <c r="I42" t="s">
        <v>924</v>
      </c>
      <c r="J42" t="s">
        <v>263</v>
      </c>
      <c r="K42" s="14">
        <v>45958.559027777781</v>
      </c>
      <c r="L42" t="s">
        <v>29</v>
      </c>
      <c r="M42">
        <f>VLOOKUP(L42,Data!$J$1:$K$13,2,0)</f>
        <v>1</v>
      </c>
      <c r="N42" t="str">
        <f t="shared" si="0"/>
        <v>28/10/2025</v>
      </c>
      <c r="O42" t="str">
        <f t="shared" si="1"/>
        <v>28/10/2025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66</v>
      </c>
      <c r="C43" t="s">
        <v>960</v>
      </c>
      <c r="D43" t="s">
        <v>1070</v>
      </c>
      <c r="E43" s="14">
        <v>45958.489583333336</v>
      </c>
      <c r="F43" t="s">
        <v>158</v>
      </c>
      <c r="G43">
        <v>3</v>
      </c>
      <c r="H43" t="s">
        <v>1168</v>
      </c>
      <c r="I43" t="s">
        <v>918</v>
      </c>
      <c r="J43" t="s">
        <v>160</v>
      </c>
      <c r="K43" s="14">
        <v>45958.565972222219</v>
      </c>
      <c r="L43" t="s">
        <v>29</v>
      </c>
      <c r="M43">
        <f>VLOOKUP(L43,Data!$J$1:$K$13,2,0)</f>
        <v>1</v>
      </c>
      <c r="N43" t="str">
        <f t="shared" si="0"/>
        <v>28/10/2025</v>
      </c>
      <c r="O43" t="str">
        <f t="shared" si="1"/>
        <v>28/10/2025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928</v>
      </c>
      <c r="E44" s="14">
        <v>45958.548611111109</v>
      </c>
      <c r="F44" t="s">
        <v>163</v>
      </c>
      <c r="G44">
        <v>2</v>
      </c>
      <c r="H44">
        <v>505</v>
      </c>
      <c r="I44" t="s">
        <v>928</v>
      </c>
      <c r="J44" t="s">
        <v>75</v>
      </c>
      <c r="K44" s="14">
        <v>45958.569444444445</v>
      </c>
      <c r="L44" t="s">
        <v>29</v>
      </c>
      <c r="M44">
        <f>VLOOKUP(L44,Data!$J$1:$K$13,2,0)</f>
        <v>1</v>
      </c>
      <c r="N44" t="str">
        <f t="shared" si="0"/>
        <v>28/10/2025</v>
      </c>
      <c r="O44" t="str">
        <f t="shared" si="1"/>
        <v>28/10/2025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36</v>
      </c>
      <c r="C45" t="s">
        <v>866</v>
      </c>
      <c r="D45" t="s">
        <v>1073</v>
      </c>
      <c r="E45" s="14">
        <v>45958.454861111109</v>
      </c>
      <c r="F45" t="s">
        <v>32</v>
      </c>
      <c r="G45" t="s">
        <v>857</v>
      </c>
      <c r="H45" t="s">
        <v>1170</v>
      </c>
      <c r="I45" t="s">
        <v>921</v>
      </c>
      <c r="J45" t="s">
        <v>706</v>
      </c>
      <c r="K45" s="14">
        <v>45958.579861111109</v>
      </c>
      <c r="L45" t="s">
        <v>17</v>
      </c>
      <c r="M45">
        <f>VLOOKUP(L45,Data!$J$1:$K$13,2,0)</f>
        <v>2</v>
      </c>
      <c r="N45" t="str">
        <f t="shared" si="0"/>
        <v>28/10/2025</v>
      </c>
      <c r="O45" t="str">
        <f t="shared" si="1"/>
        <v>28/10/2025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329</v>
      </c>
      <c r="C46" t="s">
        <v>1169</v>
      </c>
      <c r="D46" t="s">
        <v>1204</v>
      </c>
      <c r="E46" s="14">
        <v>45958.458333333336</v>
      </c>
      <c r="F46" t="s">
        <v>564</v>
      </c>
      <c r="G46" t="s">
        <v>857</v>
      </c>
      <c r="H46">
        <v>604</v>
      </c>
      <c r="I46" t="s">
        <v>1205</v>
      </c>
      <c r="J46" t="s">
        <v>594</v>
      </c>
      <c r="K46" s="14">
        <v>45958.590277777781</v>
      </c>
      <c r="L46" t="s">
        <v>11</v>
      </c>
      <c r="M46">
        <f>VLOOKUP(L46,Data!$J$1:$K$13,2,0)</f>
        <v>2</v>
      </c>
      <c r="N46" t="str">
        <f t="shared" si="0"/>
        <v>28/10/2025</v>
      </c>
      <c r="O46" t="str">
        <f t="shared" si="1"/>
        <v>28/10/2025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42</v>
      </c>
      <c r="C47">
        <v>333</v>
      </c>
      <c r="D47" t="s">
        <v>956</v>
      </c>
      <c r="E47" s="14">
        <v>45958.50277777778</v>
      </c>
      <c r="F47" t="s">
        <v>261</v>
      </c>
      <c r="G47" t="s">
        <v>857</v>
      </c>
      <c r="H47">
        <v>602</v>
      </c>
      <c r="I47" t="s">
        <v>956</v>
      </c>
      <c r="J47" t="s">
        <v>80</v>
      </c>
      <c r="K47" s="14">
        <v>45958.593055555553</v>
      </c>
      <c r="L47" t="s">
        <v>23</v>
      </c>
      <c r="M47">
        <f>VLOOKUP(L47,Data!$J$1:$K$13,2,0)</f>
        <v>2</v>
      </c>
      <c r="N47" t="str">
        <f t="shared" si="0"/>
        <v>28/10/2025</v>
      </c>
      <c r="O47" t="str">
        <f t="shared" si="1"/>
        <v>28/10/2025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66</v>
      </c>
      <c r="C48" t="s">
        <v>895</v>
      </c>
      <c r="D48" t="s">
        <v>1080</v>
      </c>
      <c r="E48" s="14">
        <v>45958.565972222219</v>
      </c>
      <c r="F48" t="s">
        <v>755</v>
      </c>
      <c r="G48">
        <v>3</v>
      </c>
      <c r="H48" t="s">
        <v>1175</v>
      </c>
      <c r="I48" t="s">
        <v>929</v>
      </c>
      <c r="J48" t="s">
        <v>603</v>
      </c>
      <c r="K48" s="14">
        <v>45958.59375</v>
      </c>
      <c r="L48" t="s">
        <v>29</v>
      </c>
      <c r="M48">
        <f>VLOOKUP(L48,Data!$J$1:$K$13,2,0)</f>
        <v>1</v>
      </c>
      <c r="N48" t="str">
        <f t="shared" si="0"/>
        <v>28/10/2025</v>
      </c>
      <c r="O48" t="str">
        <f t="shared" si="1"/>
        <v>28/10/2025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451</v>
      </c>
      <c r="C49" t="s">
        <v>872</v>
      </c>
      <c r="D49" t="s">
        <v>1085</v>
      </c>
      <c r="E49" s="14">
        <v>45958.580555555556</v>
      </c>
      <c r="F49" t="s">
        <v>158</v>
      </c>
      <c r="G49">
        <v>2</v>
      </c>
      <c r="H49" t="s">
        <v>1160</v>
      </c>
      <c r="I49" t="s">
        <v>933</v>
      </c>
      <c r="J49" t="s">
        <v>385</v>
      </c>
      <c r="K49" s="14">
        <v>45958.612500000003</v>
      </c>
      <c r="L49" t="s">
        <v>29</v>
      </c>
      <c r="M49">
        <f>VLOOKUP(L49,Data!$J$1:$K$13,2,0)</f>
        <v>1</v>
      </c>
      <c r="N49" t="str">
        <f t="shared" si="0"/>
        <v>28/10/2025</v>
      </c>
      <c r="O49" t="str">
        <f t="shared" si="1"/>
        <v>28/10/2025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274</v>
      </c>
      <c r="C50">
        <v>738</v>
      </c>
      <c r="D50" t="s">
        <v>1087</v>
      </c>
      <c r="E50" s="14">
        <v>45958.614583333336</v>
      </c>
      <c r="F50" t="s">
        <v>755</v>
      </c>
      <c r="G50">
        <v>3</v>
      </c>
      <c r="H50" t="s">
        <v>1157</v>
      </c>
      <c r="I50" t="s">
        <v>936</v>
      </c>
      <c r="J50" t="s">
        <v>509</v>
      </c>
      <c r="K50" s="14">
        <v>45958.649305555555</v>
      </c>
      <c r="L50" t="s">
        <v>29</v>
      </c>
      <c r="M50">
        <f>VLOOKUP(L50,Data!$J$1:$K$13,2,0)</f>
        <v>1</v>
      </c>
      <c r="N50" t="str">
        <f t="shared" si="0"/>
        <v>28/10/2025</v>
      </c>
      <c r="O50" t="str">
        <f t="shared" si="1"/>
        <v>28/10/2025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1088</v>
      </c>
      <c r="E51" s="14">
        <v>45958.614583333336</v>
      </c>
      <c r="F51" t="s">
        <v>695</v>
      </c>
      <c r="G51">
        <v>2</v>
      </c>
      <c r="H51" t="s">
        <v>1158</v>
      </c>
      <c r="I51" t="s">
        <v>923</v>
      </c>
      <c r="J51" t="s">
        <v>549</v>
      </c>
      <c r="K51" s="14">
        <v>45958.652777777781</v>
      </c>
      <c r="L51" t="s">
        <v>29</v>
      </c>
      <c r="M51">
        <f>VLOOKUP(L51,Data!$J$1:$K$13,2,0)</f>
        <v>1</v>
      </c>
      <c r="N51" t="str">
        <f t="shared" si="0"/>
        <v>28/10/2025</v>
      </c>
      <c r="O51" t="str">
        <f t="shared" si="1"/>
        <v>28/10/2025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321</v>
      </c>
      <c r="D52" t="s">
        <v>937</v>
      </c>
      <c r="E52" s="14">
        <v>45958.625</v>
      </c>
      <c r="F52" t="s">
        <v>686</v>
      </c>
      <c r="G52">
        <v>2</v>
      </c>
      <c r="H52" t="s">
        <v>1166</v>
      </c>
      <c r="I52" t="s">
        <v>937</v>
      </c>
      <c r="J52" t="s">
        <v>691</v>
      </c>
      <c r="K52" s="14">
        <v>45958.652777777781</v>
      </c>
      <c r="L52" t="s">
        <v>29</v>
      </c>
      <c r="M52">
        <f>VLOOKUP(L52,Data!$J$1:$K$13,2,0)</f>
        <v>1</v>
      </c>
      <c r="N52" t="str">
        <f t="shared" si="0"/>
        <v>28/10/2025</v>
      </c>
      <c r="O52" t="str">
        <f t="shared" si="1"/>
        <v>28/10/2025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264</v>
      </c>
      <c r="C53">
        <v>332</v>
      </c>
      <c r="D53" t="s">
        <v>1206</v>
      </c>
      <c r="E53" s="14">
        <v>45958.5625</v>
      </c>
      <c r="F53" t="s">
        <v>78</v>
      </c>
      <c r="G53" t="s">
        <v>857</v>
      </c>
      <c r="H53">
        <v>603</v>
      </c>
      <c r="I53" t="s">
        <v>880</v>
      </c>
      <c r="J53" t="s">
        <v>395</v>
      </c>
      <c r="K53" s="14">
        <v>45958.659722222219</v>
      </c>
      <c r="L53" t="s">
        <v>23</v>
      </c>
      <c r="M53">
        <f>VLOOKUP(L53,Data!$J$1:$K$13,2,0)</f>
        <v>2</v>
      </c>
      <c r="N53" t="str">
        <f t="shared" si="0"/>
        <v>28/10/2025</v>
      </c>
      <c r="O53" t="str">
        <f t="shared" si="1"/>
        <v>28/10/2025</v>
      </c>
      <c r="P53">
        <f t="shared" si="2"/>
        <v>1</v>
      </c>
      <c r="Q53">
        <f t="shared" si="3"/>
        <v>1</v>
      </c>
    </row>
    <row r="54" spans="1:17" x14ac:dyDescent="0.25">
      <c r="A54" t="s">
        <v>881</v>
      </c>
      <c r="B54" t="s">
        <v>111</v>
      </c>
      <c r="C54" t="s">
        <v>931</v>
      </c>
      <c r="D54" t="s">
        <v>1207</v>
      </c>
      <c r="E54" s="14">
        <v>45958.604166666664</v>
      </c>
      <c r="F54" t="s">
        <v>32</v>
      </c>
      <c r="G54" t="s">
        <v>857</v>
      </c>
      <c r="H54" t="s">
        <v>1170</v>
      </c>
      <c r="I54" t="s">
        <v>1208</v>
      </c>
      <c r="J54" t="s">
        <v>395</v>
      </c>
      <c r="K54" s="14">
        <v>45958.6875</v>
      </c>
      <c r="L54" t="s">
        <v>23</v>
      </c>
      <c r="M54">
        <f>VLOOKUP(L54,Data!$J$1:$K$13,2,0)</f>
        <v>2</v>
      </c>
      <c r="N54" t="str">
        <f t="shared" si="0"/>
        <v>28/10/2025</v>
      </c>
      <c r="O54" t="str">
        <f t="shared" si="1"/>
        <v>28/10/2025</v>
      </c>
      <c r="P54">
        <f t="shared" si="2"/>
        <v>1</v>
      </c>
      <c r="Q54">
        <f t="shared" si="3"/>
        <v>1</v>
      </c>
    </row>
    <row r="55" spans="1:17" x14ac:dyDescent="0.25">
      <c r="A55" t="s">
        <v>1190</v>
      </c>
      <c r="B55" t="s">
        <v>431</v>
      </c>
      <c r="C55">
        <v>332</v>
      </c>
      <c r="D55" t="s">
        <v>1209</v>
      </c>
      <c r="E55" s="14">
        <v>45956.638888888891</v>
      </c>
      <c r="F55" t="s">
        <v>32</v>
      </c>
      <c r="G55" t="s">
        <v>857</v>
      </c>
      <c r="H55">
        <v>604</v>
      </c>
      <c r="I55" t="s">
        <v>861</v>
      </c>
      <c r="J55" t="s">
        <v>34</v>
      </c>
      <c r="K55" s="14">
        <v>45958.690972222219</v>
      </c>
      <c r="L55" t="s">
        <v>17</v>
      </c>
      <c r="M55">
        <f>VLOOKUP(L55,Data!$J$1:$K$13,2,0)</f>
        <v>2</v>
      </c>
      <c r="N55" t="str">
        <f t="shared" si="0"/>
        <v>26/10/2025</v>
      </c>
      <c r="O55" t="str">
        <f t="shared" si="1"/>
        <v>28/10/2025</v>
      </c>
      <c r="P55">
        <f t="shared" si="2"/>
        <v>0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943</v>
      </c>
      <c r="E56" s="14">
        <v>45958.708333333336</v>
      </c>
      <c r="F56" t="s">
        <v>158</v>
      </c>
      <c r="G56">
        <v>1</v>
      </c>
      <c r="H56">
        <v>504</v>
      </c>
      <c r="I56" t="s">
        <v>943</v>
      </c>
      <c r="J56" t="s">
        <v>656</v>
      </c>
      <c r="K56" s="14">
        <v>45958.729166666664</v>
      </c>
      <c r="L56" t="s">
        <v>29</v>
      </c>
      <c r="M56">
        <f>VLOOKUP(L56,Data!$J$1:$K$13,2,0)</f>
        <v>1</v>
      </c>
      <c r="N56" t="str">
        <f t="shared" si="0"/>
        <v>28/10/2025</v>
      </c>
      <c r="O56" t="str">
        <f t="shared" si="1"/>
        <v>28/10/2025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66</v>
      </c>
      <c r="C57" t="s">
        <v>895</v>
      </c>
      <c r="D57" t="s">
        <v>1095</v>
      </c>
      <c r="E57" s="14">
        <v>45958.697916666664</v>
      </c>
      <c r="F57" t="s">
        <v>507</v>
      </c>
      <c r="G57">
        <v>3</v>
      </c>
      <c r="H57" t="s">
        <v>1168</v>
      </c>
      <c r="I57" t="s">
        <v>940</v>
      </c>
      <c r="J57" t="s">
        <v>337</v>
      </c>
      <c r="K57" s="14">
        <v>45958.732638888891</v>
      </c>
      <c r="L57" t="s">
        <v>29</v>
      </c>
      <c r="M57">
        <f>VLOOKUP(L57,Data!$J$1:$K$13,2,0)</f>
        <v>1</v>
      </c>
      <c r="N57" t="str">
        <f t="shared" si="0"/>
        <v>28/10/2025</v>
      </c>
      <c r="O57" t="str">
        <f t="shared" si="1"/>
        <v>28/10/2025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451</v>
      </c>
      <c r="C58">
        <v>320</v>
      </c>
      <c r="D58" t="s">
        <v>1093</v>
      </c>
      <c r="E58" s="14">
        <v>45958.667361111111</v>
      </c>
      <c r="F58" t="s">
        <v>507</v>
      </c>
      <c r="G58">
        <v>1</v>
      </c>
      <c r="H58" t="s">
        <v>1160</v>
      </c>
      <c r="I58" t="s">
        <v>939</v>
      </c>
      <c r="J58" t="s">
        <v>160</v>
      </c>
      <c r="K58" s="14">
        <v>45958.736805555556</v>
      </c>
      <c r="L58" t="s">
        <v>29</v>
      </c>
      <c r="M58">
        <f>VLOOKUP(L58,Data!$J$1:$K$13,2,0)</f>
        <v>1</v>
      </c>
      <c r="N58" t="str">
        <f t="shared" si="0"/>
        <v>28/10/2025</v>
      </c>
      <c r="O58" t="str">
        <f t="shared" si="1"/>
        <v>28/10/2025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66</v>
      </c>
      <c r="C59" t="s">
        <v>895</v>
      </c>
      <c r="D59" t="s">
        <v>1040</v>
      </c>
      <c r="E59" s="14">
        <v>45958.711111111108</v>
      </c>
      <c r="F59" t="s">
        <v>203</v>
      </c>
      <c r="G59">
        <v>3</v>
      </c>
      <c r="H59" t="s">
        <v>1164</v>
      </c>
      <c r="I59" t="s">
        <v>945</v>
      </c>
      <c r="J59" t="s">
        <v>715</v>
      </c>
      <c r="K59" s="14">
        <v>45958.737500000003</v>
      </c>
      <c r="L59" t="s">
        <v>29</v>
      </c>
      <c r="M59">
        <f>VLOOKUP(L59,Data!$J$1:$K$13,2,0)</f>
        <v>1</v>
      </c>
      <c r="N59" t="str">
        <f t="shared" si="0"/>
        <v>28/10/2025</v>
      </c>
      <c r="O59" t="str">
        <f t="shared" si="1"/>
        <v>28/10/2025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321</v>
      </c>
      <c r="D60" t="s">
        <v>1181</v>
      </c>
      <c r="E60" s="14">
        <v>45958.711805555555</v>
      </c>
      <c r="F60" t="s">
        <v>153</v>
      </c>
      <c r="G60">
        <v>2</v>
      </c>
      <c r="H60" t="s">
        <v>1167</v>
      </c>
      <c r="I60" t="s">
        <v>1181</v>
      </c>
      <c r="J60" t="s">
        <v>160</v>
      </c>
      <c r="K60" s="14">
        <v>45958.739583333336</v>
      </c>
      <c r="L60" t="s">
        <v>29</v>
      </c>
      <c r="M60">
        <f>VLOOKUP(L60,Data!$J$1:$K$13,2,0)</f>
        <v>1</v>
      </c>
      <c r="N60" t="str">
        <f t="shared" si="0"/>
        <v>28/10/2025</v>
      </c>
      <c r="O60" t="str">
        <f t="shared" si="1"/>
        <v>28/10/2025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401</v>
      </c>
      <c r="C61">
        <v>320</v>
      </c>
      <c r="D61" t="s">
        <v>944</v>
      </c>
      <c r="E61" s="14">
        <v>45958.732638888891</v>
      </c>
      <c r="F61" t="s">
        <v>529</v>
      </c>
      <c r="G61">
        <v>2</v>
      </c>
      <c r="H61">
        <v>502</v>
      </c>
      <c r="I61" t="s">
        <v>944</v>
      </c>
      <c r="J61" t="s">
        <v>748</v>
      </c>
      <c r="K61" s="14">
        <v>45958.753472222219</v>
      </c>
      <c r="L61" t="s">
        <v>29</v>
      </c>
      <c r="M61">
        <f>VLOOKUP(L61,Data!$J$1:$K$13,2,0)</f>
        <v>1</v>
      </c>
      <c r="N61" t="str">
        <f t="shared" si="0"/>
        <v>28/10/2025</v>
      </c>
      <c r="O61" t="str">
        <f t="shared" si="1"/>
        <v>28/10/2025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66</v>
      </c>
      <c r="C62" t="s">
        <v>895</v>
      </c>
      <c r="D62" t="s">
        <v>1098</v>
      </c>
      <c r="E62" s="14">
        <v>45958.716666666667</v>
      </c>
      <c r="F62" t="s">
        <v>492</v>
      </c>
      <c r="G62">
        <v>7</v>
      </c>
      <c r="H62" t="s">
        <v>1210</v>
      </c>
      <c r="I62" t="s">
        <v>942</v>
      </c>
      <c r="J62" t="s">
        <v>560</v>
      </c>
      <c r="K62" s="14">
        <v>45958.760416666664</v>
      </c>
      <c r="L62" t="s">
        <v>29</v>
      </c>
      <c r="M62">
        <f>VLOOKUP(L62,Data!$J$1:$K$13,2,0)</f>
        <v>1</v>
      </c>
      <c r="N62" t="str">
        <f t="shared" si="0"/>
        <v>28/10/2025</v>
      </c>
      <c r="O62" t="str">
        <f t="shared" si="1"/>
        <v>28/10/2025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320</v>
      </c>
      <c r="D63" t="s">
        <v>946</v>
      </c>
      <c r="E63" s="14">
        <v>45958.739583333336</v>
      </c>
      <c r="F63" t="s">
        <v>158</v>
      </c>
      <c r="G63">
        <v>1</v>
      </c>
      <c r="H63">
        <v>505</v>
      </c>
      <c r="I63" t="s">
        <v>946</v>
      </c>
      <c r="J63" t="s">
        <v>120</v>
      </c>
      <c r="K63" s="14">
        <v>45958.760416666664</v>
      </c>
      <c r="L63" t="s">
        <v>29</v>
      </c>
      <c r="M63">
        <f>VLOOKUP(L63,Data!$J$1:$K$13,2,0)</f>
        <v>1</v>
      </c>
      <c r="N63" t="str">
        <f t="shared" si="0"/>
        <v>28/10/2025</v>
      </c>
      <c r="O63" t="str">
        <f t="shared" si="1"/>
        <v>28/10/2025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401</v>
      </c>
      <c r="C64">
        <v>320</v>
      </c>
      <c r="D64" t="s">
        <v>1211</v>
      </c>
      <c r="E64" s="14">
        <v>45958.503472222219</v>
      </c>
      <c r="F64" t="s">
        <v>301</v>
      </c>
      <c r="G64">
        <v>1</v>
      </c>
      <c r="H64" t="s">
        <v>1159</v>
      </c>
      <c r="I64" t="s">
        <v>1212</v>
      </c>
      <c r="J64" t="s">
        <v>303</v>
      </c>
      <c r="K64" s="14">
        <v>45958.760416666664</v>
      </c>
      <c r="L64" t="s">
        <v>29</v>
      </c>
      <c r="M64">
        <f>VLOOKUP(L64,Data!$J$1:$K$13,2,0)</f>
        <v>1</v>
      </c>
      <c r="N64" t="str">
        <f t="shared" si="0"/>
        <v>28/10/2025</v>
      </c>
      <c r="O64" t="str">
        <f t="shared" si="1"/>
        <v>28/10/2025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401</v>
      </c>
      <c r="C65">
        <v>320</v>
      </c>
      <c r="D65" t="s">
        <v>1213</v>
      </c>
      <c r="E65" s="14">
        <v>45958.746527777781</v>
      </c>
      <c r="F65" t="s">
        <v>261</v>
      </c>
      <c r="G65">
        <v>2</v>
      </c>
      <c r="H65">
        <v>503</v>
      </c>
      <c r="I65" t="s">
        <v>1213</v>
      </c>
      <c r="J65" t="s">
        <v>560</v>
      </c>
      <c r="K65" s="14">
        <v>45958.767361111109</v>
      </c>
      <c r="L65" t="s">
        <v>29</v>
      </c>
      <c r="M65">
        <f>VLOOKUP(L65,Data!$J$1:$K$13,2,0)</f>
        <v>1</v>
      </c>
      <c r="N65" t="str">
        <f t="shared" ref="N65:N87" si="4">TEXT(E65,"dd/mm/aaaa")</f>
        <v>28/10/2025</v>
      </c>
      <c r="O65" t="str">
        <f t="shared" ref="O65:O87" si="5">TEXT(K65,"dd/mm/aaaa")</f>
        <v>28/10/2025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66</v>
      </c>
      <c r="C66" t="s">
        <v>895</v>
      </c>
      <c r="D66" t="s">
        <v>1099</v>
      </c>
      <c r="E66" s="14">
        <v>45958.754166666666</v>
      </c>
      <c r="F66" t="s">
        <v>601</v>
      </c>
      <c r="G66">
        <v>3</v>
      </c>
      <c r="H66" t="s">
        <v>1175</v>
      </c>
      <c r="I66" t="s">
        <v>959</v>
      </c>
      <c r="J66" t="s">
        <v>263</v>
      </c>
      <c r="K66" s="14">
        <v>45958.781944444447</v>
      </c>
      <c r="L66" t="s">
        <v>29</v>
      </c>
      <c r="M66">
        <f>VLOOKUP(L66,Data!$J$1:$K$13,2,0)</f>
        <v>1</v>
      </c>
      <c r="N66" t="str">
        <f t="shared" si="4"/>
        <v>28/10/2025</v>
      </c>
      <c r="O66" t="str">
        <f t="shared" si="5"/>
        <v>28/10/2025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321</v>
      </c>
      <c r="D67" t="s">
        <v>1214</v>
      </c>
      <c r="E67" s="14">
        <v>45958.756944444445</v>
      </c>
      <c r="F67" t="s">
        <v>507</v>
      </c>
      <c r="G67">
        <v>1</v>
      </c>
      <c r="H67" t="s">
        <v>1180</v>
      </c>
      <c r="I67" t="s">
        <v>1215</v>
      </c>
      <c r="J67" t="s">
        <v>509</v>
      </c>
      <c r="K67" s="14">
        <v>45958.788194444445</v>
      </c>
      <c r="L67" t="s">
        <v>29</v>
      </c>
      <c r="M67">
        <f>VLOOKUP(L67,Data!$J$1:$K$13,2,0)</f>
        <v>1</v>
      </c>
      <c r="N67" t="str">
        <f t="shared" si="4"/>
        <v>28/10/2025</v>
      </c>
      <c r="O67" t="str">
        <f t="shared" si="5"/>
        <v>28/10/2025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30</v>
      </c>
      <c r="C68">
        <v>763</v>
      </c>
      <c r="D68" t="s">
        <v>1029</v>
      </c>
      <c r="E68" s="14">
        <v>45958.260416666664</v>
      </c>
      <c r="F68" t="s">
        <v>634</v>
      </c>
      <c r="G68" t="s">
        <v>857</v>
      </c>
      <c r="H68" t="s">
        <v>1179</v>
      </c>
      <c r="I68" t="s">
        <v>888</v>
      </c>
      <c r="J68" t="s">
        <v>636</v>
      </c>
      <c r="K68" s="14">
        <v>45958.811805555553</v>
      </c>
      <c r="L68" t="s">
        <v>23</v>
      </c>
      <c r="M68">
        <f>VLOOKUP(L68,Data!$J$1:$K$13,2,0)</f>
        <v>2</v>
      </c>
      <c r="N68" t="str">
        <f t="shared" si="4"/>
        <v>28/10/2025</v>
      </c>
      <c r="O68" t="str">
        <f t="shared" si="5"/>
        <v>28/10/2025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274</v>
      </c>
      <c r="C69">
        <v>738</v>
      </c>
      <c r="D69" t="s">
        <v>1101</v>
      </c>
      <c r="E69" s="14">
        <v>45958.743055555555</v>
      </c>
      <c r="F69" t="s">
        <v>148</v>
      </c>
      <c r="G69">
        <v>3</v>
      </c>
      <c r="H69" t="s">
        <v>1157</v>
      </c>
      <c r="I69" t="s">
        <v>949</v>
      </c>
      <c r="J69" t="s">
        <v>691</v>
      </c>
      <c r="K69" s="14">
        <v>45958.819444444445</v>
      </c>
      <c r="L69" t="s">
        <v>29</v>
      </c>
      <c r="M69">
        <f>VLOOKUP(L69,Data!$J$1:$K$13,2,0)</f>
        <v>1</v>
      </c>
      <c r="N69" t="str">
        <f t="shared" si="4"/>
        <v>28/10/2025</v>
      </c>
      <c r="O69" t="str">
        <f t="shared" si="5"/>
        <v>28/10/2025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426</v>
      </c>
      <c r="C70" t="s">
        <v>1188</v>
      </c>
      <c r="D70" t="s">
        <v>1049</v>
      </c>
      <c r="E70" s="14">
        <v>45958.354166666664</v>
      </c>
      <c r="F70" t="s">
        <v>168</v>
      </c>
      <c r="G70" t="s">
        <v>857</v>
      </c>
      <c r="H70" t="s">
        <v>1174</v>
      </c>
      <c r="I70" t="s">
        <v>903</v>
      </c>
      <c r="J70" t="s">
        <v>170</v>
      </c>
      <c r="K70" s="14">
        <v>45958.833333333336</v>
      </c>
      <c r="L70" t="s">
        <v>23</v>
      </c>
      <c r="M70">
        <f>VLOOKUP(L70,Data!$J$1:$K$13,2,0)</f>
        <v>2</v>
      </c>
      <c r="N70" t="str">
        <f t="shared" si="4"/>
        <v>28/10/2025</v>
      </c>
      <c r="O70" t="str">
        <f t="shared" si="5"/>
        <v>28/10/2025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239</v>
      </c>
      <c r="C71" t="s">
        <v>1169</v>
      </c>
      <c r="D71" t="s">
        <v>1096</v>
      </c>
      <c r="E71" s="14">
        <v>45958.729166666664</v>
      </c>
      <c r="F71" t="s">
        <v>256</v>
      </c>
      <c r="G71" t="s">
        <v>857</v>
      </c>
      <c r="H71">
        <v>603</v>
      </c>
      <c r="I71" t="s">
        <v>941</v>
      </c>
      <c r="J71" t="s">
        <v>531</v>
      </c>
      <c r="K71" s="14">
        <v>45958.833333333336</v>
      </c>
      <c r="L71" t="s">
        <v>23</v>
      </c>
      <c r="M71">
        <f>VLOOKUP(L71,Data!$J$1:$K$13,2,0)</f>
        <v>2</v>
      </c>
      <c r="N71" t="str">
        <f t="shared" si="4"/>
        <v>28/10/2025</v>
      </c>
      <c r="O71" t="str">
        <f t="shared" si="5"/>
        <v>28/10/2025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259</v>
      </c>
      <c r="C72" t="s">
        <v>1188</v>
      </c>
      <c r="D72" t="s">
        <v>1092</v>
      </c>
      <c r="E72" s="14">
        <v>45958.75</v>
      </c>
      <c r="F72" t="s">
        <v>502</v>
      </c>
      <c r="G72" t="s">
        <v>857</v>
      </c>
      <c r="H72" t="s">
        <v>1199</v>
      </c>
      <c r="I72" t="s">
        <v>950</v>
      </c>
      <c r="J72" t="s">
        <v>504</v>
      </c>
      <c r="K72" s="14">
        <v>45958.833333333336</v>
      </c>
      <c r="L72" t="s">
        <v>23</v>
      </c>
      <c r="M72">
        <f>VLOOKUP(L72,Data!$J$1:$K$13,2,0)</f>
        <v>2</v>
      </c>
      <c r="N72" t="str">
        <f t="shared" si="4"/>
        <v>28/10/2025</v>
      </c>
      <c r="O72" t="str">
        <f t="shared" si="5"/>
        <v>28/10/2025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116</v>
      </c>
      <c r="C73">
        <v>772</v>
      </c>
      <c r="D73" t="s">
        <v>1194</v>
      </c>
      <c r="E73" s="14">
        <v>45958.711805555555</v>
      </c>
      <c r="F73" t="s">
        <v>32</v>
      </c>
      <c r="G73" t="s">
        <v>857</v>
      </c>
      <c r="H73">
        <v>604</v>
      </c>
      <c r="I73" t="s">
        <v>867</v>
      </c>
      <c r="J73" t="s">
        <v>1145</v>
      </c>
      <c r="K73" s="14">
        <v>45958.836805555555</v>
      </c>
      <c r="L73" t="s">
        <v>23</v>
      </c>
      <c r="M73">
        <f>VLOOKUP(L73,Data!$J$1:$K$13,2,0)</f>
        <v>2</v>
      </c>
      <c r="N73" t="str">
        <f t="shared" si="4"/>
        <v>28/10/2025</v>
      </c>
      <c r="O73" t="str">
        <f t="shared" si="5"/>
        <v>28/10/2025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401</v>
      </c>
      <c r="C74">
        <v>321</v>
      </c>
      <c r="D74" t="s">
        <v>1090</v>
      </c>
      <c r="E74" s="14">
        <v>45958.614583333336</v>
      </c>
      <c r="F74" t="s">
        <v>529</v>
      </c>
      <c r="G74">
        <v>1</v>
      </c>
      <c r="H74" t="s">
        <v>1156</v>
      </c>
      <c r="I74" t="s">
        <v>1189</v>
      </c>
      <c r="J74" t="s">
        <v>263</v>
      </c>
      <c r="K74" s="14">
        <v>45958.854166666664</v>
      </c>
      <c r="L74" t="s">
        <v>29</v>
      </c>
      <c r="M74">
        <f>VLOOKUP(L74,Data!$J$1:$K$13,2,0)</f>
        <v>1</v>
      </c>
      <c r="N74" t="str">
        <f t="shared" si="4"/>
        <v>28/10/2025</v>
      </c>
      <c r="O74" t="str">
        <f t="shared" si="5"/>
        <v>28/10/2025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1104</v>
      </c>
      <c r="E75" s="14">
        <v>45958.829861111109</v>
      </c>
      <c r="F75" t="s">
        <v>529</v>
      </c>
      <c r="G75">
        <v>3</v>
      </c>
      <c r="H75" t="s">
        <v>1164</v>
      </c>
      <c r="I75" t="s">
        <v>955</v>
      </c>
      <c r="J75" t="s">
        <v>531</v>
      </c>
      <c r="K75" s="14">
        <v>45958.857638888891</v>
      </c>
      <c r="L75" t="s">
        <v>29</v>
      </c>
      <c r="M75">
        <f>VLOOKUP(L75,Data!$J$1:$K$13,2,0)</f>
        <v>1</v>
      </c>
      <c r="N75" t="str">
        <f t="shared" si="4"/>
        <v>28/10/2025</v>
      </c>
      <c r="O75" t="str">
        <f t="shared" si="5"/>
        <v>28/10/2025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451</v>
      </c>
      <c r="C76" t="s">
        <v>872</v>
      </c>
      <c r="D76" t="s">
        <v>1103</v>
      </c>
      <c r="E76" s="14">
        <v>45958.821527777778</v>
      </c>
      <c r="F76" t="s">
        <v>383</v>
      </c>
      <c r="G76">
        <v>2</v>
      </c>
      <c r="H76" t="s">
        <v>1160</v>
      </c>
      <c r="I76" t="s">
        <v>954</v>
      </c>
      <c r="J76" t="s">
        <v>263</v>
      </c>
      <c r="K76" s="14">
        <v>45958.881249999999</v>
      </c>
      <c r="L76" t="s">
        <v>29</v>
      </c>
      <c r="M76">
        <f>VLOOKUP(L76,Data!$J$1:$K$13,2,0)</f>
        <v>1</v>
      </c>
      <c r="N76" t="str">
        <f t="shared" si="4"/>
        <v>28/10/2025</v>
      </c>
      <c r="O76" t="str">
        <f t="shared" si="5"/>
        <v>28/10/2025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320</v>
      </c>
      <c r="D77" t="s">
        <v>957</v>
      </c>
      <c r="E77" s="14">
        <v>45958.875</v>
      </c>
      <c r="F77" t="s">
        <v>746</v>
      </c>
      <c r="G77">
        <v>1</v>
      </c>
      <c r="H77">
        <v>502</v>
      </c>
      <c r="I77" t="s">
        <v>957</v>
      </c>
      <c r="J77" t="s">
        <v>531</v>
      </c>
      <c r="K77" s="14">
        <v>45958.895833333336</v>
      </c>
      <c r="L77" t="s">
        <v>29</v>
      </c>
      <c r="M77">
        <f>VLOOKUP(L77,Data!$J$1:$K$13,2,0)</f>
        <v>1</v>
      </c>
      <c r="N77" t="str">
        <f t="shared" si="4"/>
        <v>28/10/2025</v>
      </c>
      <c r="O77" t="str">
        <f t="shared" si="5"/>
        <v>28/10/2025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401</v>
      </c>
      <c r="C78">
        <v>320</v>
      </c>
      <c r="D78" t="s">
        <v>1216</v>
      </c>
      <c r="E78" s="14">
        <v>45958.895833333336</v>
      </c>
      <c r="F78" t="s">
        <v>558</v>
      </c>
      <c r="G78">
        <v>1</v>
      </c>
      <c r="H78">
        <v>504</v>
      </c>
      <c r="I78" t="s">
        <v>1216</v>
      </c>
      <c r="J78" t="s">
        <v>263</v>
      </c>
      <c r="K78" s="14">
        <v>45958.916666666664</v>
      </c>
      <c r="L78" t="s">
        <v>29</v>
      </c>
      <c r="M78">
        <f>VLOOKUP(L78,Data!$J$1:$K$13,2,0)</f>
        <v>1</v>
      </c>
      <c r="N78" t="str">
        <f t="shared" si="4"/>
        <v>28/10/2025</v>
      </c>
      <c r="O78" t="str">
        <f t="shared" si="5"/>
        <v>28/10/2025</v>
      </c>
      <c r="P78">
        <f t="shared" si="6"/>
        <v>1</v>
      </c>
      <c r="Q78">
        <f t="shared" si="7"/>
        <v>1</v>
      </c>
    </row>
    <row r="79" spans="1:17" x14ac:dyDescent="0.25">
      <c r="A79" t="s">
        <v>881</v>
      </c>
      <c r="B79" t="s">
        <v>36</v>
      </c>
      <c r="C79">
        <v>744</v>
      </c>
      <c r="D79" t="s">
        <v>1193</v>
      </c>
      <c r="E79" s="14">
        <v>45958.847222222219</v>
      </c>
      <c r="F79" t="s">
        <v>32</v>
      </c>
      <c r="G79" t="s">
        <v>857</v>
      </c>
      <c r="H79" t="s">
        <v>1170</v>
      </c>
      <c r="I79" t="s">
        <v>1193</v>
      </c>
      <c r="J79" t="s">
        <v>395</v>
      </c>
      <c r="K79" s="14">
        <v>45958.930555555555</v>
      </c>
      <c r="L79" t="s">
        <v>17</v>
      </c>
      <c r="M79">
        <f>VLOOKUP(L79,Data!$J$1:$K$13,2,0)</f>
        <v>2</v>
      </c>
      <c r="N79" t="str">
        <f t="shared" si="4"/>
        <v>28/10/2025</v>
      </c>
      <c r="O79" t="str">
        <f t="shared" si="5"/>
        <v>28/10/2025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321</v>
      </c>
      <c r="D80" t="s">
        <v>1114</v>
      </c>
      <c r="E80" s="14">
        <v>45958.975694444445</v>
      </c>
      <c r="F80" t="s">
        <v>158</v>
      </c>
      <c r="G80">
        <v>1</v>
      </c>
      <c r="H80">
        <v>502</v>
      </c>
      <c r="I80" t="s">
        <v>1217</v>
      </c>
      <c r="J80" t="s">
        <v>531</v>
      </c>
      <c r="K80" s="14">
        <v>45959.25</v>
      </c>
      <c r="L80" t="s">
        <v>29</v>
      </c>
      <c r="M80">
        <f>VLOOKUP(L80,Data!$J$1:$K$13,2,0)</f>
        <v>1</v>
      </c>
      <c r="N80" t="str">
        <f t="shared" si="4"/>
        <v>28/10/2025</v>
      </c>
      <c r="O80" t="str">
        <f t="shared" si="5"/>
        <v>29/10/2025</v>
      </c>
      <c r="P80">
        <f t="shared" si="6"/>
        <v>1</v>
      </c>
      <c r="Q80">
        <f t="shared" si="7"/>
        <v>0</v>
      </c>
    </row>
    <row r="81" spans="1:17" x14ac:dyDescent="0.25">
      <c r="A81" t="s">
        <v>951</v>
      </c>
      <c r="B81" t="s">
        <v>401</v>
      </c>
      <c r="C81">
        <v>320</v>
      </c>
      <c r="D81" t="s">
        <v>1106</v>
      </c>
      <c r="E81" s="14">
        <v>45958.819444444445</v>
      </c>
      <c r="F81" t="s">
        <v>547</v>
      </c>
      <c r="G81">
        <v>1</v>
      </c>
      <c r="H81">
        <v>505</v>
      </c>
      <c r="I81" t="s">
        <v>884</v>
      </c>
      <c r="J81" t="s">
        <v>263</v>
      </c>
      <c r="K81" s="14">
        <v>45959.25</v>
      </c>
      <c r="L81" t="s">
        <v>29</v>
      </c>
      <c r="M81">
        <f>VLOOKUP(L81,Data!$J$1:$K$13,2,0)</f>
        <v>1</v>
      </c>
      <c r="N81" t="str">
        <f t="shared" si="4"/>
        <v>28/10/2025</v>
      </c>
      <c r="O81" t="str">
        <f t="shared" si="5"/>
        <v>29/10/2025</v>
      </c>
      <c r="P81">
        <f t="shared" si="6"/>
        <v>1</v>
      </c>
      <c r="Q81">
        <f t="shared" si="7"/>
        <v>0</v>
      </c>
    </row>
    <row r="82" spans="1:17" x14ac:dyDescent="0.25">
      <c r="A82" t="s">
        <v>951</v>
      </c>
      <c r="B82" t="s">
        <v>401</v>
      </c>
      <c r="C82">
        <v>321</v>
      </c>
      <c r="D82" t="s">
        <v>1161</v>
      </c>
      <c r="E82" s="14">
        <v>45958.996527777781</v>
      </c>
      <c r="F82" t="s">
        <v>261</v>
      </c>
      <c r="G82">
        <v>3</v>
      </c>
      <c r="H82" t="s">
        <v>1156</v>
      </c>
      <c r="I82" t="s">
        <v>1218</v>
      </c>
      <c r="J82" t="s">
        <v>115</v>
      </c>
      <c r="K82" s="14">
        <v>45959.270833333336</v>
      </c>
      <c r="L82" t="s">
        <v>29</v>
      </c>
      <c r="M82">
        <f>VLOOKUP(L82,Data!$J$1:$K$13,2,0)</f>
        <v>1</v>
      </c>
      <c r="N82" t="str">
        <f t="shared" si="4"/>
        <v>28/10/2025</v>
      </c>
      <c r="O82" t="str">
        <f t="shared" si="5"/>
        <v>29/10/2025</v>
      </c>
      <c r="P82">
        <f t="shared" si="6"/>
        <v>1</v>
      </c>
      <c r="Q82">
        <f t="shared" si="7"/>
        <v>0</v>
      </c>
    </row>
    <row r="83" spans="1:17" x14ac:dyDescent="0.25">
      <c r="A83" t="s">
        <v>951</v>
      </c>
      <c r="B83" t="s">
        <v>401</v>
      </c>
      <c r="C83">
        <v>320</v>
      </c>
      <c r="D83" t="s">
        <v>1163</v>
      </c>
      <c r="E83" s="14">
        <v>45958.736111111109</v>
      </c>
      <c r="F83" t="s">
        <v>689</v>
      </c>
      <c r="G83">
        <v>1</v>
      </c>
      <c r="H83" t="s">
        <v>1158</v>
      </c>
      <c r="I83" t="s">
        <v>871</v>
      </c>
      <c r="J83" t="s">
        <v>455</v>
      </c>
      <c r="K83" s="14">
        <v>45959.277777777781</v>
      </c>
      <c r="L83" t="s">
        <v>29</v>
      </c>
      <c r="M83">
        <f>VLOOKUP(L83,Data!$J$1:$K$13,2,0)</f>
        <v>1</v>
      </c>
      <c r="N83" t="str">
        <f t="shared" si="4"/>
        <v>28/10/2025</v>
      </c>
      <c r="O83" t="str">
        <f t="shared" si="5"/>
        <v>29/10/2025</v>
      </c>
      <c r="P83">
        <f t="shared" si="6"/>
        <v>1</v>
      </c>
      <c r="Q83">
        <f t="shared" si="7"/>
        <v>0</v>
      </c>
    </row>
    <row r="84" spans="1:17" x14ac:dyDescent="0.25">
      <c r="A84" t="s">
        <v>951</v>
      </c>
      <c r="B84" t="s">
        <v>274</v>
      </c>
      <c r="C84">
        <v>738</v>
      </c>
      <c r="D84" t="s">
        <v>1105</v>
      </c>
      <c r="E84" s="14">
        <v>45958.829861111109</v>
      </c>
      <c r="F84" t="s">
        <v>507</v>
      </c>
      <c r="G84">
        <v>1</v>
      </c>
      <c r="H84" t="s">
        <v>862</v>
      </c>
      <c r="I84" t="s">
        <v>1219</v>
      </c>
      <c r="J84" t="s">
        <v>145</v>
      </c>
      <c r="K84" s="14">
        <v>45959.3125</v>
      </c>
      <c r="L84" t="s">
        <v>29</v>
      </c>
      <c r="M84">
        <f>VLOOKUP(L84,Data!$J$1:$K$13,2,0)</f>
        <v>1</v>
      </c>
      <c r="N84" t="str">
        <f t="shared" si="4"/>
        <v>28/10/2025</v>
      </c>
      <c r="O84" t="str">
        <f t="shared" si="5"/>
        <v>29/10/2025</v>
      </c>
      <c r="P84">
        <f t="shared" si="6"/>
        <v>1</v>
      </c>
      <c r="Q84">
        <f t="shared" si="7"/>
        <v>0</v>
      </c>
    </row>
    <row r="85" spans="1:17" x14ac:dyDescent="0.25">
      <c r="A85" t="s">
        <v>951</v>
      </c>
      <c r="B85" t="s">
        <v>66</v>
      </c>
      <c r="C85" t="s">
        <v>895</v>
      </c>
      <c r="D85" t="s">
        <v>1108</v>
      </c>
      <c r="E85" s="14">
        <v>45958.885416666664</v>
      </c>
      <c r="F85" t="s">
        <v>713</v>
      </c>
      <c r="G85">
        <v>3</v>
      </c>
      <c r="H85" t="s">
        <v>1175</v>
      </c>
      <c r="I85" t="s">
        <v>897</v>
      </c>
      <c r="J85" t="s">
        <v>757</v>
      </c>
      <c r="K85" s="14">
        <v>45959.354861111111</v>
      </c>
      <c r="L85" t="s">
        <v>29</v>
      </c>
      <c r="M85">
        <f>VLOOKUP(L85,Data!$J$1:$K$13,2,0)</f>
        <v>1</v>
      </c>
      <c r="N85" t="str">
        <f t="shared" si="4"/>
        <v>28/10/2025</v>
      </c>
      <c r="O85" t="str">
        <f t="shared" si="5"/>
        <v>29/10/2025</v>
      </c>
      <c r="P85">
        <f t="shared" si="6"/>
        <v>1</v>
      </c>
      <c r="Q85">
        <f t="shared" si="7"/>
        <v>0</v>
      </c>
    </row>
    <row r="86" spans="1:17" x14ac:dyDescent="0.25">
      <c r="A86" t="s">
        <v>951</v>
      </c>
      <c r="B86" t="s">
        <v>66</v>
      </c>
      <c r="C86" t="s">
        <v>895</v>
      </c>
      <c r="D86" t="s">
        <v>1107</v>
      </c>
      <c r="E86" s="14">
        <v>45958.85833333333</v>
      </c>
      <c r="F86" t="s">
        <v>558</v>
      </c>
      <c r="G86">
        <v>3</v>
      </c>
      <c r="H86" t="s">
        <v>1168</v>
      </c>
      <c r="I86" t="s">
        <v>916</v>
      </c>
      <c r="J86" t="s">
        <v>509</v>
      </c>
      <c r="K86" s="14">
        <v>45959.510416666664</v>
      </c>
      <c r="L86" t="s">
        <v>29</v>
      </c>
      <c r="M86">
        <f>VLOOKUP(L86,Data!$J$1:$K$13,2,0)</f>
        <v>1</v>
      </c>
      <c r="N86" t="str">
        <f t="shared" si="4"/>
        <v>28/10/2025</v>
      </c>
      <c r="O86" t="str">
        <f t="shared" si="5"/>
        <v>29/10/2025</v>
      </c>
      <c r="P86">
        <f t="shared" si="6"/>
        <v>1</v>
      </c>
      <c r="Q86">
        <f t="shared" si="7"/>
        <v>0</v>
      </c>
    </row>
    <row r="87" spans="1:17" x14ac:dyDescent="0.25">
      <c r="A87" t="s">
        <v>951</v>
      </c>
      <c r="B87" t="s">
        <v>401</v>
      </c>
      <c r="C87">
        <v>320</v>
      </c>
      <c r="D87" t="s">
        <v>1081</v>
      </c>
      <c r="E87" s="14">
        <v>45958.545138888891</v>
      </c>
      <c r="F87" t="s">
        <v>286</v>
      </c>
      <c r="G87">
        <v>6</v>
      </c>
      <c r="H87" t="s">
        <v>1185</v>
      </c>
      <c r="M87" t="e">
        <f>VLOOKUP(L87,Data!$J$1:$K$13,2,0)</f>
        <v>#N/A</v>
      </c>
      <c r="N87" t="str">
        <f t="shared" si="4"/>
        <v>28/10/2025</v>
      </c>
      <c r="O87" t="str">
        <f t="shared" si="5"/>
        <v>00/01/1900</v>
      </c>
      <c r="P87">
        <f t="shared" si="6"/>
        <v>1</v>
      </c>
      <c r="Q87">
        <f t="shared" si="7"/>
        <v>0</v>
      </c>
    </row>
    <row r="88" spans="1:17" x14ac:dyDescent="0.25">
      <c r="A88" t="s">
        <v>951</v>
      </c>
      <c r="B88" t="s">
        <v>401</v>
      </c>
      <c r="C88">
        <v>321</v>
      </c>
      <c r="D88" t="s">
        <v>1086</v>
      </c>
      <c r="E88" s="14">
        <v>45958.600694444445</v>
      </c>
      <c r="F88" t="s">
        <v>326</v>
      </c>
      <c r="G88">
        <v>1</v>
      </c>
      <c r="H88" t="s">
        <v>883</v>
      </c>
      <c r="M88" t="e">
        <f>VLOOKUP(L88,Data!$J$1:$K$13,2,0)</f>
        <v>#N/A</v>
      </c>
      <c r="N88" t="str">
        <f t="shared" ref="N88:N89" si="8">TEXT(E88,"dd/mm/aaaa")</f>
        <v>28/10/2025</v>
      </c>
      <c r="O88" t="str">
        <f t="shared" ref="O88:O89" si="9">TEXT(K88,"dd/mm/aaaa")</f>
        <v>00/01/1900</v>
      </c>
      <c r="P88">
        <f t="shared" ref="P88:P89" si="10">COUNTIFS($R$2,"="&amp;N88)</f>
        <v>1</v>
      </c>
      <c r="Q88">
        <f t="shared" ref="Q88:Q89" si="11">COUNTIFS($R$2,"="&amp;O88)</f>
        <v>0</v>
      </c>
    </row>
    <row r="89" spans="1:17" x14ac:dyDescent="0.25">
      <c r="A89" t="s">
        <v>951</v>
      </c>
      <c r="B89" t="s">
        <v>274</v>
      </c>
      <c r="C89">
        <v>738</v>
      </c>
      <c r="D89" t="s">
        <v>1220</v>
      </c>
      <c r="E89" s="14">
        <v>45958.663194444445</v>
      </c>
      <c r="F89" t="s">
        <v>589</v>
      </c>
      <c r="G89">
        <v>2</v>
      </c>
      <c r="H89" t="s">
        <v>862</v>
      </c>
      <c r="M89" t="e">
        <f>VLOOKUP(L89,Data!$J$1:$K$13,2,0)</f>
        <v>#N/A</v>
      </c>
      <c r="N89" t="str">
        <f t="shared" si="8"/>
        <v>28/10/2025</v>
      </c>
      <c r="O89" t="str">
        <f t="shared" si="9"/>
        <v>00/01/1900</v>
      </c>
      <c r="P89">
        <f t="shared" si="10"/>
        <v>1</v>
      </c>
      <c r="Q89">
        <f t="shared" si="11"/>
        <v>0</v>
      </c>
    </row>
    <row r="90" spans="1:17" x14ac:dyDescent="0.25">
      <c r="A90" t="s">
        <v>881</v>
      </c>
      <c r="B90" t="s">
        <v>431</v>
      </c>
      <c r="C90">
        <v>332</v>
      </c>
      <c r="D90" t="s">
        <v>1221</v>
      </c>
      <c r="E90" s="14">
        <v>45958.097222222219</v>
      </c>
      <c r="F90" t="s">
        <v>32</v>
      </c>
      <c r="G90" t="s">
        <v>857</v>
      </c>
      <c r="H90">
        <v>601</v>
      </c>
      <c r="M90" t="e">
        <f>VLOOKUP(L90,Data!$J$1:$K$13,2,0)</f>
        <v>#N/A</v>
      </c>
      <c r="N90" t="str">
        <f t="shared" ref="N90:N137" si="12">TEXT(E90,"dd/mm/aaaa")</f>
        <v>28/10/2025</v>
      </c>
      <c r="O90" t="str">
        <f t="shared" ref="O90:O137" si="13">TEXT(K90,"dd/mm/aaaa")</f>
        <v>00/01/1900</v>
      </c>
      <c r="P90">
        <f t="shared" ref="P90:P137" si="14">COUNTIFS($R$2,"="&amp;N90)</f>
        <v>1</v>
      </c>
      <c r="Q90">
        <f t="shared" ref="Q90:Q137" si="15">COUNTIFS($R$2,"="&amp;O90)</f>
        <v>0</v>
      </c>
    </row>
    <row r="91" spans="1:17" x14ac:dyDescent="0.25">
      <c r="A91" t="s">
        <v>951</v>
      </c>
      <c r="B91" t="s">
        <v>264</v>
      </c>
      <c r="C91">
        <v>333</v>
      </c>
      <c r="D91" t="s">
        <v>1222</v>
      </c>
      <c r="E91" s="14">
        <v>45958.333333333336</v>
      </c>
      <c r="F91" t="s">
        <v>631</v>
      </c>
      <c r="G91" t="s">
        <v>857</v>
      </c>
      <c r="H91">
        <v>602</v>
      </c>
      <c r="M91" t="e">
        <f>VLOOKUP(L91,Data!$J$1:$K$13,2,0)</f>
        <v>#N/A</v>
      </c>
      <c r="N91" t="str">
        <f t="shared" si="12"/>
        <v>28/10/2025</v>
      </c>
      <c r="O91" t="str">
        <f t="shared" si="13"/>
        <v>00/01/1900</v>
      </c>
      <c r="P91">
        <f t="shared" si="14"/>
        <v>1</v>
      </c>
      <c r="Q91">
        <f t="shared" si="15"/>
        <v>0</v>
      </c>
    </row>
    <row r="92" spans="1:17" x14ac:dyDescent="0.25">
      <c r="A92" t="s">
        <v>951</v>
      </c>
      <c r="B92" t="s">
        <v>451</v>
      </c>
      <c r="C92">
        <v>320</v>
      </c>
      <c r="D92" t="s">
        <v>1112</v>
      </c>
      <c r="E92" s="14">
        <v>45958.95</v>
      </c>
      <c r="F92" t="s">
        <v>158</v>
      </c>
      <c r="G92">
        <v>2</v>
      </c>
      <c r="H92" t="s">
        <v>1160</v>
      </c>
      <c r="M92" t="e">
        <f>VLOOKUP(L92,Data!$J$1:$K$13,2,0)</f>
        <v>#N/A</v>
      </c>
      <c r="N92" t="str">
        <f t="shared" si="12"/>
        <v>28/10/2025</v>
      </c>
      <c r="O92" t="str">
        <f t="shared" si="13"/>
        <v>00/01/1900</v>
      </c>
      <c r="P92">
        <f t="shared" si="14"/>
        <v>1</v>
      </c>
      <c r="Q92">
        <f t="shared" si="15"/>
        <v>0</v>
      </c>
    </row>
    <row r="93" spans="1:17" x14ac:dyDescent="0.25">
      <c r="M93" t="e">
        <f>VLOOKUP(L93,Data!$J$1:$K$13,2,0)</f>
        <v>#N/A</v>
      </c>
      <c r="N93" t="str">
        <f t="shared" si="12"/>
        <v>00/01/1900</v>
      </c>
      <c r="O93" t="str">
        <f t="shared" si="13"/>
        <v>00/01/1900</v>
      </c>
      <c r="P93">
        <f t="shared" si="14"/>
        <v>0</v>
      </c>
      <c r="Q93">
        <f t="shared" si="15"/>
        <v>0</v>
      </c>
    </row>
    <row r="94" spans="1:17" x14ac:dyDescent="0.25">
      <c r="M94" t="e">
        <f>VLOOKUP(L94,Data!$J$1:$K$13,2,0)</f>
        <v>#N/A</v>
      </c>
      <c r="N94" t="str">
        <f t="shared" si="12"/>
        <v>00/01/1900</v>
      </c>
      <c r="O94" t="str">
        <f t="shared" si="13"/>
        <v>00/01/1900</v>
      </c>
      <c r="P94">
        <f t="shared" si="14"/>
        <v>0</v>
      </c>
      <c r="Q94">
        <f t="shared" si="15"/>
        <v>0</v>
      </c>
    </row>
    <row r="95" spans="1:17" x14ac:dyDescent="0.25">
      <c r="M95" t="e">
        <f>VLOOKUP(L95,Data!$J$1:$K$13,2,0)</f>
        <v>#N/A</v>
      </c>
      <c r="N95" t="str">
        <f t="shared" si="12"/>
        <v>00/01/1900</v>
      </c>
      <c r="O95" t="str">
        <f t="shared" si="13"/>
        <v>00/01/1900</v>
      </c>
      <c r="P95">
        <f t="shared" si="14"/>
        <v>0</v>
      </c>
      <c r="Q95">
        <f t="shared" si="15"/>
        <v>0</v>
      </c>
    </row>
    <row r="96" spans="1:17" x14ac:dyDescent="0.25">
      <c r="M96" t="e">
        <f>VLOOKUP(L96,Data!$J$1:$K$13,2,0)</f>
        <v>#N/A</v>
      </c>
      <c r="N96" t="str">
        <f t="shared" si="12"/>
        <v>00/01/1900</v>
      </c>
      <c r="O96" t="str">
        <f t="shared" si="13"/>
        <v>00/01/1900</v>
      </c>
      <c r="P96">
        <f t="shared" si="14"/>
        <v>0</v>
      </c>
      <c r="Q96">
        <f t="shared" si="15"/>
        <v>0</v>
      </c>
    </row>
    <row r="97" spans="13:17" x14ac:dyDescent="0.25">
      <c r="M97" t="e">
        <f>VLOOKUP(L97,Data!$J$1:$K$13,2,0)</f>
        <v>#N/A</v>
      </c>
      <c r="N97" t="str">
        <f t="shared" si="12"/>
        <v>00/01/1900</v>
      </c>
      <c r="O97" t="str">
        <f t="shared" si="13"/>
        <v>00/01/1900</v>
      </c>
      <c r="P97">
        <f t="shared" si="14"/>
        <v>0</v>
      </c>
      <c r="Q97">
        <f t="shared" si="15"/>
        <v>0</v>
      </c>
    </row>
    <row r="98" spans="13:17" x14ac:dyDescent="0.25">
      <c r="M98" t="e">
        <f>VLOOKUP(L98,Data!$J$1:$K$13,2,0)</f>
        <v>#N/A</v>
      </c>
      <c r="N98" t="str">
        <f t="shared" si="12"/>
        <v>00/01/1900</v>
      </c>
      <c r="O98" t="str">
        <f t="shared" si="13"/>
        <v>00/01/1900</v>
      </c>
      <c r="P98">
        <f t="shared" si="14"/>
        <v>0</v>
      </c>
      <c r="Q98">
        <f t="shared" si="15"/>
        <v>0</v>
      </c>
    </row>
    <row r="99" spans="13:17" x14ac:dyDescent="0.25">
      <c r="M99" t="e">
        <f>VLOOKUP(L99,Data!$J$1:$K$13,2,0)</f>
        <v>#N/A</v>
      </c>
      <c r="N99" t="str">
        <f t="shared" si="12"/>
        <v>00/01/1900</v>
      </c>
      <c r="O99" t="str">
        <f t="shared" si="13"/>
        <v>00/01/1900</v>
      </c>
      <c r="P99">
        <f t="shared" si="14"/>
        <v>0</v>
      </c>
      <c r="Q99">
        <f t="shared" si="15"/>
        <v>0</v>
      </c>
    </row>
    <row r="100" spans="13:17" x14ac:dyDescent="0.25">
      <c r="M100" t="e">
        <f>VLOOKUP(L100,Data!$J$1:$K$13,2,0)</f>
        <v>#N/A</v>
      </c>
      <c r="N100" t="str">
        <f t="shared" si="12"/>
        <v>00/01/1900</v>
      </c>
      <c r="O100" t="str">
        <f t="shared" si="13"/>
        <v>00/01/1900</v>
      </c>
      <c r="P100">
        <f t="shared" si="14"/>
        <v>0</v>
      </c>
      <c r="Q100">
        <f t="shared" si="15"/>
        <v>0</v>
      </c>
    </row>
    <row r="101" spans="13:17" x14ac:dyDescent="0.25">
      <c r="M101" t="e">
        <f>VLOOKUP(L101,Data!$J$1:$K$13,2,0)</f>
        <v>#N/A</v>
      </c>
      <c r="N101" t="str">
        <f t="shared" si="12"/>
        <v>00/01/1900</v>
      </c>
      <c r="O101" t="str">
        <f t="shared" si="13"/>
        <v>00/01/1900</v>
      </c>
      <c r="P101">
        <f t="shared" si="14"/>
        <v>0</v>
      </c>
      <c r="Q101">
        <f t="shared" si="15"/>
        <v>0</v>
      </c>
    </row>
    <row r="102" spans="13:17" x14ac:dyDescent="0.25">
      <c r="M102" t="e">
        <f>VLOOKUP(L102,Data!$J$1:$K$13,2,0)</f>
        <v>#N/A</v>
      </c>
      <c r="N102" t="str">
        <f t="shared" si="12"/>
        <v>00/01/1900</v>
      </c>
      <c r="O102" t="str">
        <f t="shared" si="13"/>
        <v>00/01/1900</v>
      </c>
      <c r="P102">
        <f t="shared" si="14"/>
        <v>0</v>
      </c>
      <c r="Q102">
        <f t="shared" si="15"/>
        <v>0</v>
      </c>
    </row>
    <row r="103" spans="13:17" x14ac:dyDescent="0.25">
      <c r="M103" t="e">
        <f>VLOOKUP(L103,Data!$J$1:$K$13,2,0)</f>
        <v>#N/A</v>
      </c>
      <c r="N103" t="str">
        <f t="shared" si="12"/>
        <v>00/01/1900</v>
      </c>
      <c r="O103" t="str">
        <f t="shared" si="13"/>
        <v>00/01/1900</v>
      </c>
      <c r="P103">
        <f t="shared" si="14"/>
        <v>0</v>
      </c>
      <c r="Q103">
        <f t="shared" si="15"/>
        <v>0</v>
      </c>
    </row>
    <row r="104" spans="13:17" x14ac:dyDescent="0.25">
      <c r="M104" t="e">
        <f>VLOOKUP(L104,Data!$J$1:$K$13,2,0)</f>
        <v>#N/A</v>
      </c>
      <c r="N104" t="str">
        <f t="shared" si="12"/>
        <v>00/01/1900</v>
      </c>
      <c r="O104" t="str">
        <f t="shared" si="13"/>
        <v>00/01/1900</v>
      </c>
      <c r="P104">
        <f t="shared" si="14"/>
        <v>0</v>
      </c>
      <c r="Q104">
        <f t="shared" si="15"/>
        <v>0</v>
      </c>
    </row>
    <row r="105" spans="13:17" x14ac:dyDescent="0.25">
      <c r="M105" t="e">
        <f>VLOOKUP(L105,Data!$J$1:$K$13,2,0)</f>
        <v>#N/A</v>
      </c>
      <c r="N105" t="str">
        <f t="shared" si="12"/>
        <v>00/01/1900</v>
      </c>
      <c r="O105" t="str">
        <f t="shared" si="13"/>
        <v>00/01/1900</v>
      </c>
      <c r="P105">
        <f t="shared" si="14"/>
        <v>0</v>
      </c>
      <c r="Q105">
        <f t="shared" si="15"/>
        <v>0</v>
      </c>
    </row>
    <row r="106" spans="13:17" x14ac:dyDescent="0.25">
      <c r="M106" t="e">
        <f>VLOOKUP(L106,Data!$J$1:$K$13,2,0)</f>
        <v>#N/A</v>
      </c>
      <c r="N106" t="str">
        <f t="shared" si="12"/>
        <v>00/01/1900</v>
      </c>
      <c r="O106" t="str">
        <f t="shared" si="13"/>
        <v>00/01/1900</v>
      </c>
      <c r="P106">
        <f t="shared" si="14"/>
        <v>0</v>
      </c>
      <c r="Q106">
        <f t="shared" si="15"/>
        <v>0</v>
      </c>
    </row>
    <row r="107" spans="13:17" x14ac:dyDescent="0.25">
      <c r="M107" t="e">
        <f>VLOOKUP(L107,Data!$J$1:$K$13,2,0)</f>
        <v>#N/A</v>
      </c>
      <c r="N107" t="str">
        <f t="shared" si="12"/>
        <v>00/01/1900</v>
      </c>
      <c r="O107" t="str">
        <f t="shared" si="13"/>
        <v>00/01/1900</v>
      </c>
      <c r="P107">
        <f t="shared" si="14"/>
        <v>0</v>
      </c>
      <c r="Q107">
        <f t="shared" si="15"/>
        <v>0</v>
      </c>
    </row>
    <row r="108" spans="13:17" x14ac:dyDescent="0.25">
      <c r="M108" t="e">
        <f>VLOOKUP(L108,Data!$J$1:$K$13,2,0)</f>
        <v>#N/A</v>
      </c>
      <c r="N108" t="str">
        <f t="shared" si="12"/>
        <v>00/01/1900</v>
      </c>
      <c r="O108" t="str">
        <f t="shared" si="13"/>
        <v>00/01/1900</v>
      </c>
      <c r="P108">
        <f t="shared" si="14"/>
        <v>0</v>
      </c>
      <c r="Q108">
        <f t="shared" si="15"/>
        <v>0</v>
      </c>
    </row>
    <row r="109" spans="13:17" x14ac:dyDescent="0.25">
      <c r="M109" t="e">
        <f>VLOOKUP(L109,Data!$J$1:$K$13,2,0)</f>
        <v>#N/A</v>
      </c>
      <c r="N109" t="str">
        <f t="shared" si="12"/>
        <v>00/01/1900</v>
      </c>
      <c r="O109" t="str">
        <f t="shared" si="13"/>
        <v>00/01/1900</v>
      </c>
      <c r="P109">
        <f t="shared" si="14"/>
        <v>0</v>
      </c>
      <c r="Q109">
        <f t="shared" si="15"/>
        <v>0</v>
      </c>
    </row>
    <row r="110" spans="13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3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3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ref="N138:N201" si="16">TEXT(E138,"dd/mm/aaaa")</f>
        <v>00/01/1900</v>
      </c>
      <c r="O138" t="str">
        <f t="shared" ref="O138:O201" si="17">TEXT(K138,"dd/mm/aaaa")</f>
        <v>00/01/1900</v>
      </c>
      <c r="P138">
        <f t="shared" ref="P138:P201" si="18">COUNTIFS($R$2,"="&amp;N138)</f>
        <v>0</v>
      </c>
      <c r="Q138">
        <f t="shared" ref="Q138:Q201" si="19">COUNTIFS($R$2,"="&amp;O138)</f>
        <v>0</v>
      </c>
    </row>
    <row r="139" spans="13:17" x14ac:dyDescent="0.25">
      <c r="M139" t="e">
        <f>VLOOKUP(L139,Data!$J$1:$K$13,2,0)</f>
        <v>#N/A</v>
      </c>
      <c r="N139" t="str">
        <f t="shared" si="16"/>
        <v>00/01/1900</v>
      </c>
      <c r="O139" t="str">
        <f t="shared" si="17"/>
        <v>00/01/1900</v>
      </c>
      <c r="P139">
        <f t="shared" si="18"/>
        <v>0</v>
      </c>
      <c r="Q139">
        <f t="shared" si="19"/>
        <v>0</v>
      </c>
    </row>
    <row r="140" spans="13:17" x14ac:dyDescent="0.25">
      <c r="M140" t="e">
        <f>VLOOKUP(L140,Data!$J$1:$K$13,2,0)</f>
        <v>#N/A</v>
      </c>
      <c r="N140" t="str">
        <f t="shared" si="16"/>
        <v>00/01/1900</v>
      </c>
      <c r="O140" t="str">
        <f t="shared" si="17"/>
        <v>00/01/1900</v>
      </c>
      <c r="P140">
        <f t="shared" si="18"/>
        <v>0</v>
      </c>
      <c r="Q140">
        <f t="shared" si="19"/>
        <v>0</v>
      </c>
    </row>
    <row r="141" spans="13:17" x14ac:dyDescent="0.25">
      <c r="M141" t="e">
        <f>VLOOKUP(L141,Data!$J$1:$K$13,2,0)</f>
        <v>#N/A</v>
      </c>
      <c r="N141" t="str">
        <f t="shared" si="16"/>
        <v>00/01/1900</v>
      </c>
      <c r="O141" t="str">
        <f t="shared" si="17"/>
        <v>00/01/1900</v>
      </c>
      <c r="P141">
        <f t="shared" si="18"/>
        <v>0</v>
      </c>
      <c r="Q141">
        <f t="shared" si="19"/>
        <v>0</v>
      </c>
    </row>
    <row r="142" spans="13:17" x14ac:dyDescent="0.25">
      <c r="M142" t="e">
        <f>VLOOKUP(L142,Data!$J$1:$K$13,2,0)</f>
        <v>#N/A</v>
      </c>
      <c r="N142" t="str">
        <f t="shared" si="16"/>
        <v>00/01/1900</v>
      </c>
      <c r="O142" t="str">
        <f t="shared" si="17"/>
        <v>00/01/1900</v>
      </c>
      <c r="P142">
        <f t="shared" si="18"/>
        <v>0</v>
      </c>
      <c r="Q142">
        <f t="shared" si="19"/>
        <v>0</v>
      </c>
    </row>
    <row r="143" spans="13:17" x14ac:dyDescent="0.25">
      <c r="M143" t="e">
        <f>VLOOKUP(L143,Data!$J$1:$K$13,2,0)</f>
        <v>#N/A</v>
      </c>
      <c r="N143" t="str">
        <f t="shared" si="16"/>
        <v>00/01/1900</v>
      </c>
      <c r="O143" t="str">
        <f t="shared" si="17"/>
        <v>00/01/1900</v>
      </c>
      <c r="P143">
        <f t="shared" si="18"/>
        <v>0</v>
      </c>
      <c r="Q143">
        <f t="shared" si="19"/>
        <v>0</v>
      </c>
    </row>
    <row r="144" spans="13:17" x14ac:dyDescent="0.25">
      <c r="M144" t="e">
        <f>VLOOKUP(L144,Data!$J$1:$K$13,2,0)</f>
        <v>#N/A</v>
      </c>
      <c r="N144" t="str">
        <f t="shared" si="16"/>
        <v>00/01/1900</v>
      </c>
      <c r="O144" t="str">
        <f t="shared" si="17"/>
        <v>00/01/1900</v>
      </c>
      <c r="P144">
        <f t="shared" si="18"/>
        <v>0</v>
      </c>
      <c r="Q144">
        <f t="shared" si="19"/>
        <v>0</v>
      </c>
    </row>
    <row r="145" spans="13:17" x14ac:dyDescent="0.25">
      <c r="M145" t="e">
        <f>VLOOKUP(L145,Data!$J$1:$K$13,2,0)</f>
        <v>#N/A</v>
      </c>
      <c r="N145" t="str">
        <f t="shared" si="16"/>
        <v>00/01/1900</v>
      </c>
      <c r="O145" t="str">
        <f t="shared" si="17"/>
        <v>00/01/1900</v>
      </c>
      <c r="P145">
        <f t="shared" si="18"/>
        <v>0</v>
      </c>
      <c r="Q145">
        <f t="shared" si="19"/>
        <v>0</v>
      </c>
    </row>
    <row r="146" spans="13:17" x14ac:dyDescent="0.25">
      <c r="M146" t="e">
        <f>VLOOKUP(L146,Data!$J$1:$K$13,2,0)</f>
        <v>#N/A</v>
      </c>
      <c r="N146" t="str">
        <f t="shared" si="16"/>
        <v>00/01/1900</v>
      </c>
      <c r="O146" t="str">
        <f t="shared" si="17"/>
        <v>00/01/1900</v>
      </c>
      <c r="P146">
        <f t="shared" si="18"/>
        <v>0</v>
      </c>
      <c r="Q146">
        <f t="shared" si="19"/>
        <v>0</v>
      </c>
    </row>
    <row r="147" spans="13:17" x14ac:dyDescent="0.25">
      <c r="M147" t="e">
        <f>VLOOKUP(L147,Data!$J$1:$K$13,2,0)</f>
        <v>#N/A</v>
      </c>
      <c r="N147" t="str">
        <f t="shared" si="16"/>
        <v>00/01/1900</v>
      </c>
      <c r="O147" t="str">
        <f t="shared" si="17"/>
        <v>00/01/1900</v>
      </c>
      <c r="P147">
        <f t="shared" si="18"/>
        <v>0</v>
      </c>
      <c r="Q147">
        <f t="shared" si="19"/>
        <v>0</v>
      </c>
    </row>
    <row r="148" spans="13:17" x14ac:dyDescent="0.25">
      <c r="M148" t="e">
        <f>VLOOKUP(L148,Data!$J$1:$K$13,2,0)</f>
        <v>#N/A</v>
      </c>
      <c r="N148" t="str">
        <f t="shared" si="16"/>
        <v>00/01/1900</v>
      </c>
      <c r="O148" t="str">
        <f t="shared" si="17"/>
        <v>00/01/1900</v>
      </c>
      <c r="P148">
        <f t="shared" si="18"/>
        <v>0</v>
      </c>
      <c r="Q148">
        <f t="shared" si="19"/>
        <v>0</v>
      </c>
    </row>
    <row r="149" spans="13:17" x14ac:dyDescent="0.25">
      <c r="M149" t="e">
        <f>VLOOKUP(L149,Data!$J$1:$K$13,2,0)</f>
        <v>#N/A</v>
      </c>
      <c r="N149" t="str">
        <f t="shared" si="16"/>
        <v>00/01/1900</v>
      </c>
      <c r="O149" t="str">
        <f t="shared" si="17"/>
        <v>00/01/1900</v>
      </c>
      <c r="P149">
        <f t="shared" si="18"/>
        <v>0</v>
      </c>
      <c r="Q149">
        <f t="shared" si="19"/>
        <v>0</v>
      </c>
    </row>
    <row r="150" spans="13:17" x14ac:dyDescent="0.25">
      <c r="M150" t="e">
        <f>VLOOKUP(L150,Data!$J$1:$K$13,2,0)</f>
        <v>#N/A</v>
      </c>
      <c r="N150" t="str">
        <f t="shared" si="16"/>
        <v>00/01/1900</v>
      </c>
      <c r="O150" t="str">
        <f t="shared" si="17"/>
        <v>00/01/1900</v>
      </c>
      <c r="P150">
        <f t="shared" si="18"/>
        <v>0</v>
      </c>
      <c r="Q150">
        <f t="shared" si="19"/>
        <v>0</v>
      </c>
    </row>
    <row r="151" spans="13:17" x14ac:dyDescent="0.25">
      <c r="M151" t="e">
        <f>VLOOKUP(L151,Data!$J$1:$K$13,2,0)</f>
        <v>#N/A</v>
      </c>
      <c r="N151" t="str">
        <f t="shared" si="16"/>
        <v>00/01/1900</v>
      </c>
      <c r="O151" t="str">
        <f t="shared" si="17"/>
        <v>00/01/1900</v>
      </c>
      <c r="P151">
        <f t="shared" si="18"/>
        <v>0</v>
      </c>
      <c r="Q151">
        <f t="shared" si="19"/>
        <v>0</v>
      </c>
    </row>
    <row r="152" spans="13:17" x14ac:dyDescent="0.25">
      <c r="M152" t="e">
        <f>VLOOKUP(L152,Data!$J$1:$K$13,2,0)</f>
        <v>#N/A</v>
      </c>
      <c r="N152" t="str">
        <f t="shared" si="16"/>
        <v>00/01/1900</v>
      </c>
      <c r="O152" t="str">
        <f t="shared" si="17"/>
        <v>00/01/1900</v>
      </c>
      <c r="P152">
        <f t="shared" si="18"/>
        <v>0</v>
      </c>
      <c r="Q152">
        <f t="shared" si="19"/>
        <v>0</v>
      </c>
    </row>
    <row r="153" spans="13:17" x14ac:dyDescent="0.25">
      <c r="M153" t="e">
        <f>VLOOKUP(L153,Data!$J$1:$K$13,2,0)</f>
        <v>#N/A</v>
      </c>
      <c r="N153" t="str">
        <f t="shared" si="16"/>
        <v>00/01/1900</v>
      </c>
      <c r="O153" t="str">
        <f t="shared" si="17"/>
        <v>00/01/1900</v>
      </c>
      <c r="P153">
        <f t="shared" si="18"/>
        <v>0</v>
      </c>
      <c r="Q153">
        <f t="shared" si="19"/>
        <v>0</v>
      </c>
    </row>
    <row r="154" spans="13:17" x14ac:dyDescent="0.25">
      <c r="M154" t="e">
        <f>VLOOKUP(L154,Data!$J$1:$K$13,2,0)</f>
        <v>#N/A</v>
      </c>
      <c r="N154" t="str">
        <f t="shared" si="16"/>
        <v>00/01/1900</v>
      </c>
      <c r="O154" t="str">
        <f t="shared" si="17"/>
        <v>00/01/1900</v>
      </c>
      <c r="P154">
        <f t="shared" si="18"/>
        <v>0</v>
      </c>
      <c r="Q154">
        <f t="shared" si="19"/>
        <v>0</v>
      </c>
    </row>
    <row r="155" spans="13:17" x14ac:dyDescent="0.25">
      <c r="M155" t="e">
        <f>VLOOKUP(L155,Data!$J$1:$K$13,2,0)</f>
        <v>#N/A</v>
      </c>
      <c r="N155" t="str">
        <f t="shared" si="16"/>
        <v>00/01/1900</v>
      </c>
      <c r="O155" t="str">
        <f t="shared" si="17"/>
        <v>00/01/1900</v>
      </c>
      <c r="P155">
        <f t="shared" si="18"/>
        <v>0</v>
      </c>
      <c r="Q155">
        <f t="shared" si="19"/>
        <v>0</v>
      </c>
    </row>
    <row r="156" spans="13:17" x14ac:dyDescent="0.25">
      <c r="M156" t="e">
        <f>VLOOKUP(L156,Data!$J$1:$K$13,2,0)</f>
        <v>#N/A</v>
      </c>
      <c r="N156" t="str">
        <f t="shared" si="16"/>
        <v>00/01/1900</v>
      </c>
      <c r="O156" t="str">
        <f t="shared" si="17"/>
        <v>00/01/1900</v>
      </c>
      <c r="P156">
        <f t="shared" si="18"/>
        <v>0</v>
      </c>
      <c r="Q156">
        <f t="shared" si="19"/>
        <v>0</v>
      </c>
    </row>
    <row r="157" spans="13:17" x14ac:dyDescent="0.25">
      <c r="M157" t="e">
        <f>VLOOKUP(L157,Data!$J$1:$K$13,2,0)</f>
        <v>#N/A</v>
      </c>
      <c r="N157" t="str">
        <f t="shared" si="16"/>
        <v>00/01/1900</v>
      </c>
      <c r="O157" t="str">
        <f t="shared" si="17"/>
        <v>00/01/1900</v>
      </c>
      <c r="P157">
        <f t="shared" si="18"/>
        <v>0</v>
      </c>
      <c r="Q157">
        <f t="shared" si="19"/>
        <v>0</v>
      </c>
    </row>
    <row r="158" spans="13:17" x14ac:dyDescent="0.25">
      <c r="M158" t="e">
        <f>VLOOKUP(L158,Data!$J$1:$K$13,2,0)</f>
        <v>#N/A</v>
      </c>
      <c r="N158" t="str">
        <f t="shared" si="16"/>
        <v>00/01/1900</v>
      </c>
      <c r="O158" t="str">
        <f t="shared" si="17"/>
        <v>00/01/1900</v>
      </c>
      <c r="P158">
        <f t="shared" si="18"/>
        <v>0</v>
      </c>
      <c r="Q158">
        <f t="shared" si="19"/>
        <v>0</v>
      </c>
    </row>
    <row r="159" spans="13:17" x14ac:dyDescent="0.25">
      <c r="M159" t="e">
        <f>VLOOKUP(L159,Data!$J$1:$K$13,2,0)</f>
        <v>#N/A</v>
      </c>
      <c r="N159" t="str">
        <f t="shared" si="16"/>
        <v>00/01/1900</v>
      </c>
      <c r="O159" t="str">
        <f t="shared" si="17"/>
        <v>00/01/1900</v>
      </c>
      <c r="P159">
        <f t="shared" si="18"/>
        <v>0</v>
      </c>
      <c r="Q159">
        <f t="shared" si="19"/>
        <v>0</v>
      </c>
    </row>
    <row r="160" spans="13:17" x14ac:dyDescent="0.25">
      <c r="M160" t="e">
        <f>VLOOKUP(L160,Data!$J$1:$K$13,2,0)</f>
        <v>#N/A</v>
      </c>
      <c r="N160" t="str">
        <f t="shared" si="16"/>
        <v>00/01/1900</v>
      </c>
      <c r="O160" t="str">
        <f t="shared" si="17"/>
        <v>00/01/1900</v>
      </c>
      <c r="P160">
        <f t="shared" si="18"/>
        <v>0</v>
      </c>
      <c r="Q160">
        <f t="shared" si="19"/>
        <v>0</v>
      </c>
    </row>
    <row r="161" spans="13:17" x14ac:dyDescent="0.25">
      <c r="M161" t="e">
        <f>VLOOKUP(L161,Data!$J$1:$K$13,2,0)</f>
        <v>#N/A</v>
      </c>
      <c r="N161" t="str">
        <f t="shared" si="16"/>
        <v>00/01/1900</v>
      </c>
      <c r="O161" t="str">
        <f t="shared" si="17"/>
        <v>00/01/1900</v>
      </c>
      <c r="P161">
        <f t="shared" si="18"/>
        <v>0</v>
      </c>
      <c r="Q161">
        <f t="shared" si="19"/>
        <v>0</v>
      </c>
    </row>
    <row r="162" spans="13:17" x14ac:dyDescent="0.25">
      <c r="M162" t="e">
        <f>VLOOKUP(L162,Data!$J$1:$K$13,2,0)</f>
        <v>#N/A</v>
      </c>
      <c r="N162" t="str">
        <f t="shared" si="16"/>
        <v>00/01/1900</v>
      </c>
      <c r="O162" t="str">
        <f t="shared" si="17"/>
        <v>00/01/1900</v>
      </c>
      <c r="P162">
        <f t="shared" si="18"/>
        <v>0</v>
      </c>
      <c r="Q162">
        <f t="shared" si="19"/>
        <v>0</v>
      </c>
    </row>
    <row r="163" spans="13:17" x14ac:dyDescent="0.25">
      <c r="M163" t="e">
        <f>VLOOKUP(L163,Data!$J$1:$K$13,2,0)</f>
        <v>#N/A</v>
      </c>
      <c r="N163" t="str">
        <f t="shared" si="16"/>
        <v>00/01/1900</v>
      </c>
      <c r="O163" t="str">
        <f t="shared" si="17"/>
        <v>00/01/1900</v>
      </c>
      <c r="P163">
        <f t="shared" si="18"/>
        <v>0</v>
      </c>
      <c r="Q163">
        <f t="shared" si="19"/>
        <v>0</v>
      </c>
    </row>
    <row r="164" spans="13:17" x14ac:dyDescent="0.25">
      <c r="M164" t="e">
        <f>VLOOKUP(L164,Data!$J$1:$K$13,2,0)</f>
        <v>#N/A</v>
      </c>
      <c r="N164" t="str">
        <f t="shared" si="16"/>
        <v>00/01/1900</v>
      </c>
      <c r="O164" t="str">
        <f t="shared" si="17"/>
        <v>00/01/1900</v>
      </c>
      <c r="P164">
        <f t="shared" si="18"/>
        <v>0</v>
      </c>
      <c r="Q164">
        <f t="shared" si="19"/>
        <v>0</v>
      </c>
    </row>
    <row r="165" spans="13:17" x14ac:dyDescent="0.25">
      <c r="M165" t="e">
        <f>VLOOKUP(L165,Data!$J$1:$K$13,2,0)</f>
        <v>#N/A</v>
      </c>
      <c r="N165" t="str">
        <f t="shared" si="16"/>
        <v>00/01/1900</v>
      </c>
      <c r="O165" t="str">
        <f t="shared" si="17"/>
        <v>00/01/1900</v>
      </c>
      <c r="P165">
        <f t="shared" si="18"/>
        <v>0</v>
      </c>
      <c r="Q165">
        <f t="shared" si="19"/>
        <v>0</v>
      </c>
    </row>
    <row r="166" spans="13:17" x14ac:dyDescent="0.25">
      <c r="M166" t="e">
        <f>VLOOKUP(L166,Data!$J$1:$K$13,2,0)</f>
        <v>#N/A</v>
      </c>
      <c r="N166" t="str">
        <f t="shared" si="16"/>
        <v>00/01/1900</v>
      </c>
      <c r="O166" t="str">
        <f t="shared" si="17"/>
        <v>00/01/1900</v>
      </c>
      <c r="P166">
        <f t="shared" si="18"/>
        <v>0</v>
      </c>
      <c r="Q166">
        <f t="shared" si="19"/>
        <v>0</v>
      </c>
    </row>
    <row r="167" spans="13:17" x14ac:dyDescent="0.25">
      <c r="M167" t="e">
        <f>VLOOKUP(L167,Data!$J$1:$K$13,2,0)</f>
        <v>#N/A</v>
      </c>
      <c r="N167" t="str">
        <f t="shared" si="16"/>
        <v>00/01/1900</v>
      </c>
      <c r="O167" t="str">
        <f t="shared" si="17"/>
        <v>00/01/1900</v>
      </c>
      <c r="P167">
        <f t="shared" si="18"/>
        <v>0</v>
      </c>
      <c r="Q167">
        <f t="shared" si="19"/>
        <v>0</v>
      </c>
    </row>
    <row r="168" spans="13:17" x14ac:dyDescent="0.25">
      <c r="M168" t="e">
        <f>VLOOKUP(L168,Data!$J$1:$K$13,2,0)</f>
        <v>#N/A</v>
      </c>
      <c r="N168" t="str">
        <f t="shared" si="16"/>
        <v>00/01/1900</v>
      </c>
      <c r="O168" t="str">
        <f t="shared" si="17"/>
        <v>00/01/1900</v>
      </c>
      <c r="P168">
        <f t="shared" si="18"/>
        <v>0</v>
      </c>
      <c r="Q168">
        <f t="shared" si="19"/>
        <v>0</v>
      </c>
    </row>
    <row r="169" spans="13:17" x14ac:dyDescent="0.25">
      <c r="M169" t="e">
        <f>VLOOKUP(L169,Data!$J$1:$K$13,2,0)</f>
        <v>#N/A</v>
      </c>
      <c r="N169" t="str">
        <f t="shared" si="16"/>
        <v>00/01/1900</v>
      </c>
      <c r="O169" t="str">
        <f t="shared" si="17"/>
        <v>00/01/1900</v>
      </c>
      <c r="P169">
        <f t="shared" si="18"/>
        <v>0</v>
      </c>
      <c r="Q169">
        <f t="shared" si="19"/>
        <v>0</v>
      </c>
    </row>
    <row r="170" spans="13:17" x14ac:dyDescent="0.25">
      <c r="M170" t="e">
        <f>VLOOKUP(L170,Data!$J$1:$K$13,2,0)</f>
        <v>#N/A</v>
      </c>
      <c r="N170" t="str">
        <f t="shared" si="16"/>
        <v>00/01/1900</v>
      </c>
      <c r="O170" t="str">
        <f t="shared" si="17"/>
        <v>00/01/1900</v>
      </c>
      <c r="P170">
        <f t="shared" si="18"/>
        <v>0</v>
      </c>
      <c r="Q170">
        <f t="shared" si="19"/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ref="N202:N265" si="20">TEXT(E202,"dd/mm/aaaa")</f>
        <v>00/01/1900</v>
      </c>
      <c r="O202" t="str">
        <f t="shared" ref="O202:O265" si="21">TEXT(K202,"dd/mm/aaaa")</f>
        <v>00/01/1900</v>
      </c>
      <c r="P202">
        <f t="shared" ref="P202:P265" si="22">COUNTIFS($R$2,"="&amp;N202)</f>
        <v>0</v>
      </c>
      <c r="Q202">
        <f t="shared" ref="Q202:Q265" si="23">COUNTIFS($R$2,"="&amp;O202)</f>
        <v>0</v>
      </c>
    </row>
    <row r="203" spans="13:17" x14ac:dyDescent="0.25">
      <c r="M203" t="e">
        <f>VLOOKUP(L203,Data!$J$1:$K$13,2,0)</f>
        <v>#N/A</v>
      </c>
      <c r="N203" t="str">
        <f t="shared" si="20"/>
        <v>00/01/1900</v>
      </c>
      <c r="O203" t="str">
        <f t="shared" si="21"/>
        <v>00/01/1900</v>
      </c>
      <c r="P203">
        <f t="shared" si="22"/>
        <v>0</v>
      </c>
      <c r="Q203">
        <f t="shared" si="23"/>
        <v>0</v>
      </c>
    </row>
    <row r="204" spans="13:17" x14ac:dyDescent="0.25">
      <c r="M204" t="e">
        <f>VLOOKUP(L204,Data!$J$1:$K$13,2,0)</f>
        <v>#N/A</v>
      </c>
      <c r="N204" t="str">
        <f t="shared" si="20"/>
        <v>00/01/1900</v>
      </c>
      <c r="O204" t="str">
        <f t="shared" si="21"/>
        <v>00/01/1900</v>
      </c>
      <c r="P204">
        <f t="shared" si="22"/>
        <v>0</v>
      </c>
      <c r="Q204">
        <f t="shared" si="23"/>
        <v>0</v>
      </c>
    </row>
    <row r="205" spans="13:17" x14ac:dyDescent="0.25">
      <c r="M205" t="e">
        <f>VLOOKUP(L205,Data!$J$1:$K$13,2,0)</f>
        <v>#N/A</v>
      </c>
      <c r="N205" t="str">
        <f t="shared" si="20"/>
        <v>00/01/1900</v>
      </c>
      <c r="O205" t="str">
        <f t="shared" si="21"/>
        <v>00/01/1900</v>
      </c>
      <c r="P205">
        <f t="shared" si="22"/>
        <v>0</v>
      </c>
      <c r="Q205">
        <f t="shared" si="23"/>
        <v>0</v>
      </c>
    </row>
    <row r="206" spans="13:17" x14ac:dyDescent="0.25">
      <c r="M206" t="e">
        <f>VLOOKUP(L206,Data!$J$1:$K$13,2,0)</f>
        <v>#N/A</v>
      </c>
      <c r="N206" t="str">
        <f t="shared" si="20"/>
        <v>00/01/1900</v>
      </c>
      <c r="O206" t="str">
        <f t="shared" si="21"/>
        <v>00/01/1900</v>
      </c>
      <c r="P206">
        <f t="shared" si="22"/>
        <v>0</v>
      </c>
      <c r="Q206">
        <f t="shared" si="23"/>
        <v>0</v>
      </c>
    </row>
    <row r="207" spans="13:17" x14ac:dyDescent="0.25">
      <c r="M207" t="e">
        <f>VLOOKUP(L207,Data!$J$1:$K$13,2,0)</f>
        <v>#N/A</v>
      </c>
      <c r="N207" t="str">
        <f t="shared" si="20"/>
        <v>00/01/1900</v>
      </c>
      <c r="O207" t="str">
        <f t="shared" si="21"/>
        <v>00/01/1900</v>
      </c>
      <c r="P207">
        <f t="shared" si="22"/>
        <v>0</v>
      </c>
      <c r="Q207">
        <f t="shared" si="23"/>
        <v>0</v>
      </c>
    </row>
    <row r="208" spans="13:17" x14ac:dyDescent="0.25">
      <c r="M208" t="e">
        <f>VLOOKUP(L208,Data!$J$1:$K$13,2,0)</f>
        <v>#N/A</v>
      </c>
      <c r="N208" t="str">
        <f t="shared" si="20"/>
        <v>00/01/1900</v>
      </c>
      <c r="O208" t="str">
        <f t="shared" si="21"/>
        <v>00/01/1900</v>
      </c>
      <c r="P208">
        <f t="shared" si="22"/>
        <v>0</v>
      </c>
      <c r="Q208">
        <f t="shared" si="23"/>
        <v>0</v>
      </c>
    </row>
    <row r="209" spans="13:17" x14ac:dyDescent="0.25">
      <c r="M209" t="e">
        <f>VLOOKUP(L209,Data!$J$1:$K$13,2,0)</f>
        <v>#N/A</v>
      </c>
      <c r="N209" t="str">
        <f t="shared" si="20"/>
        <v>00/01/1900</v>
      </c>
      <c r="O209" t="str">
        <f t="shared" si="21"/>
        <v>00/01/1900</v>
      </c>
      <c r="P209">
        <f t="shared" si="22"/>
        <v>0</v>
      </c>
      <c r="Q209">
        <f t="shared" si="23"/>
        <v>0</v>
      </c>
    </row>
    <row r="210" spans="13:17" x14ac:dyDescent="0.25">
      <c r="M210" t="e">
        <f>VLOOKUP(L210,Data!$J$1:$K$13,2,0)</f>
        <v>#N/A</v>
      </c>
      <c r="N210" t="str">
        <f t="shared" si="20"/>
        <v>00/01/1900</v>
      </c>
      <c r="O210" t="str">
        <f t="shared" si="21"/>
        <v>00/01/1900</v>
      </c>
      <c r="P210">
        <f t="shared" si="22"/>
        <v>0</v>
      </c>
      <c r="Q210">
        <f t="shared" si="23"/>
        <v>0</v>
      </c>
    </row>
    <row r="211" spans="13:17" x14ac:dyDescent="0.25">
      <c r="M211" t="e">
        <f>VLOOKUP(L211,Data!$J$1:$K$13,2,0)</f>
        <v>#N/A</v>
      </c>
      <c r="N211" t="str">
        <f t="shared" si="20"/>
        <v>00/01/1900</v>
      </c>
      <c r="O211" t="str">
        <f t="shared" si="21"/>
        <v>00/01/1900</v>
      </c>
      <c r="P211">
        <f t="shared" si="22"/>
        <v>0</v>
      </c>
      <c r="Q211">
        <f t="shared" si="23"/>
        <v>0</v>
      </c>
    </row>
    <row r="212" spans="13:17" x14ac:dyDescent="0.25">
      <c r="M212" t="e">
        <f>VLOOKUP(L212,Data!$J$1:$K$13,2,0)</f>
        <v>#N/A</v>
      </c>
      <c r="N212" t="str">
        <f t="shared" si="20"/>
        <v>00/01/1900</v>
      </c>
      <c r="O212" t="str">
        <f t="shared" si="21"/>
        <v>00/01/1900</v>
      </c>
      <c r="P212">
        <f t="shared" si="22"/>
        <v>0</v>
      </c>
      <c r="Q212">
        <f t="shared" si="23"/>
        <v>0</v>
      </c>
    </row>
    <row r="213" spans="13:17" x14ac:dyDescent="0.25">
      <c r="M213" t="e">
        <f>VLOOKUP(L213,Data!$J$1:$K$13,2,0)</f>
        <v>#N/A</v>
      </c>
      <c r="N213" t="str">
        <f t="shared" si="20"/>
        <v>00/01/1900</v>
      </c>
      <c r="O213" t="str">
        <f t="shared" si="21"/>
        <v>00/01/1900</v>
      </c>
      <c r="P213">
        <f t="shared" si="22"/>
        <v>0</v>
      </c>
      <c r="Q213">
        <f t="shared" si="23"/>
        <v>0</v>
      </c>
    </row>
    <row r="214" spans="13:17" x14ac:dyDescent="0.25">
      <c r="M214" t="e">
        <f>VLOOKUP(L214,Data!$J$1:$K$13,2,0)</f>
        <v>#N/A</v>
      </c>
      <c r="N214" t="str">
        <f t="shared" si="20"/>
        <v>00/01/1900</v>
      </c>
      <c r="O214" t="str">
        <f t="shared" si="21"/>
        <v>00/01/1900</v>
      </c>
      <c r="P214">
        <f t="shared" si="22"/>
        <v>0</v>
      </c>
      <c r="Q214">
        <f t="shared" si="23"/>
        <v>0</v>
      </c>
    </row>
    <row r="215" spans="13:17" x14ac:dyDescent="0.25">
      <c r="M215" t="e">
        <f>VLOOKUP(L215,Data!$J$1:$K$13,2,0)</f>
        <v>#N/A</v>
      </c>
      <c r="N215" t="str">
        <f t="shared" si="20"/>
        <v>00/01/1900</v>
      </c>
      <c r="O215" t="str">
        <f t="shared" si="21"/>
        <v>00/01/1900</v>
      </c>
      <c r="P215">
        <f t="shared" si="22"/>
        <v>0</v>
      </c>
      <c r="Q215">
        <f t="shared" si="23"/>
        <v>0</v>
      </c>
    </row>
    <row r="216" spans="13:17" x14ac:dyDescent="0.25">
      <c r="M216" t="e">
        <f>VLOOKUP(L216,Data!$J$1:$K$13,2,0)</f>
        <v>#N/A</v>
      </c>
      <c r="N216" t="str">
        <f t="shared" si="20"/>
        <v>00/01/1900</v>
      </c>
      <c r="O216" t="str">
        <f t="shared" si="21"/>
        <v>00/01/1900</v>
      </c>
      <c r="P216">
        <f t="shared" si="22"/>
        <v>0</v>
      </c>
      <c r="Q216">
        <f t="shared" si="23"/>
        <v>0</v>
      </c>
    </row>
    <row r="217" spans="13:17" x14ac:dyDescent="0.25">
      <c r="M217" t="e">
        <f>VLOOKUP(L217,Data!$J$1:$K$13,2,0)</f>
        <v>#N/A</v>
      </c>
      <c r="N217" t="str">
        <f t="shared" si="20"/>
        <v>00/01/1900</v>
      </c>
      <c r="O217" t="str">
        <f t="shared" si="21"/>
        <v>00/01/1900</v>
      </c>
      <c r="P217">
        <f t="shared" si="22"/>
        <v>0</v>
      </c>
      <c r="Q217">
        <f t="shared" si="23"/>
        <v>0</v>
      </c>
    </row>
    <row r="218" spans="13:17" x14ac:dyDescent="0.25">
      <c r="M218" t="e">
        <f>VLOOKUP(L218,Data!$J$1:$K$13,2,0)</f>
        <v>#N/A</v>
      </c>
      <c r="N218" t="str">
        <f t="shared" si="20"/>
        <v>00/01/1900</v>
      </c>
      <c r="O218" t="str">
        <f t="shared" si="21"/>
        <v>00/01/1900</v>
      </c>
      <c r="P218">
        <f t="shared" si="22"/>
        <v>0</v>
      </c>
      <c r="Q218">
        <f t="shared" si="23"/>
        <v>0</v>
      </c>
    </row>
    <row r="219" spans="13:17" x14ac:dyDescent="0.25">
      <c r="M219" t="e">
        <f>VLOOKUP(L219,Data!$J$1:$K$13,2,0)</f>
        <v>#N/A</v>
      </c>
      <c r="N219" t="str">
        <f t="shared" si="20"/>
        <v>00/01/1900</v>
      </c>
      <c r="O219" t="str">
        <f t="shared" si="21"/>
        <v>00/01/1900</v>
      </c>
      <c r="P219">
        <f t="shared" si="22"/>
        <v>0</v>
      </c>
      <c r="Q219">
        <f t="shared" si="23"/>
        <v>0</v>
      </c>
    </row>
    <row r="220" spans="13:17" x14ac:dyDescent="0.25">
      <c r="M220" t="e">
        <f>VLOOKUP(L220,Data!$J$1:$K$13,2,0)</f>
        <v>#N/A</v>
      </c>
      <c r="N220" t="str">
        <f t="shared" si="20"/>
        <v>00/01/1900</v>
      </c>
      <c r="O220" t="str">
        <f t="shared" si="21"/>
        <v>00/01/1900</v>
      </c>
      <c r="P220">
        <f t="shared" si="22"/>
        <v>0</v>
      </c>
      <c r="Q220">
        <f t="shared" si="23"/>
        <v>0</v>
      </c>
    </row>
    <row r="221" spans="13:17" x14ac:dyDescent="0.25">
      <c r="M221" t="e">
        <f>VLOOKUP(L221,Data!$J$1:$K$13,2,0)</f>
        <v>#N/A</v>
      </c>
      <c r="N221" t="str">
        <f t="shared" si="20"/>
        <v>00/01/1900</v>
      </c>
      <c r="O221" t="str">
        <f t="shared" si="21"/>
        <v>00/01/1900</v>
      </c>
      <c r="P221">
        <f t="shared" si="22"/>
        <v>0</v>
      </c>
      <c r="Q221">
        <f t="shared" si="23"/>
        <v>0</v>
      </c>
    </row>
    <row r="222" spans="13:17" x14ac:dyDescent="0.25">
      <c r="M222" t="e">
        <f>VLOOKUP(L222,Data!$J$1:$K$13,2,0)</f>
        <v>#N/A</v>
      </c>
      <c r="N222" t="str">
        <f t="shared" si="20"/>
        <v>00/01/1900</v>
      </c>
      <c r="O222" t="str">
        <f t="shared" si="21"/>
        <v>00/01/1900</v>
      </c>
      <c r="P222">
        <f t="shared" si="22"/>
        <v>0</v>
      </c>
      <c r="Q222">
        <f t="shared" si="23"/>
        <v>0</v>
      </c>
    </row>
    <row r="223" spans="13:17" x14ac:dyDescent="0.25">
      <c r="M223" t="e">
        <f>VLOOKUP(L223,Data!$J$1:$K$13,2,0)</f>
        <v>#N/A</v>
      </c>
      <c r="N223" t="str">
        <f t="shared" si="20"/>
        <v>00/01/1900</v>
      </c>
      <c r="O223" t="str">
        <f t="shared" si="21"/>
        <v>00/01/1900</v>
      </c>
      <c r="P223">
        <f t="shared" si="22"/>
        <v>0</v>
      </c>
      <c r="Q223">
        <f t="shared" si="23"/>
        <v>0</v>
      </c>
    </row>
    <row r="224" spans="13:17" x14ac:dyDescent="0.25">
      <c r="M224" t="e">
        <f>VLOOKUP(L224,Data!$J$1:$K$13,2,0)</f>
        <v>#N/A</v>
      </c>
      <c r="N224" t="str">
        <f t="shared" si="20"/>
        <v>00/01/1900</v>
      </c>
      <c r="O224" t="str">
        <f t="shared" si="21"/>
        <v>00/01/1900</v>
      </c>
      <c r="P224">
        <f t="shared" si="22"/>
        <v>0</v>
      </c>
      <c r="Q224">
        <f t="shared" si="23"/>
        <v>0</v>
      </c>
    </row>
    <row r="225" spans="13:17" x14ac:dyDescent="0.25">
      <c r="M225" t="e">
        <f>VLOOKUP(L225,Data!$J$1:$K$13,2,0)</f>
        <v>#N/A</v>
      </c>
      <c r="N225" t="str">
        <f t="shared" si="20"/>
        <v>00/01/1900</v>
      </c>
      <c r="O225" t="str">
        <f t="shared" si="21"/>
        <v>00/01/1900</v>
      </c>
      <c r="P225">
        <f t="shared" si="22"/>
        <v>0</v>
      </c>
      <c r="Q225">
        <f t="shared" si="23"/>
        <v>0</v>
      </c>
    </row>
    <row r="226" spans="13:17" x14ac:dyDescent="0.25">
      <c r="M226" t="e">
        <f>VLOOKUP(L226,Data!$J$1:$K$13,2,0)</f>
        <v>#N/A</v>
      </c>
      <c r="N226" t="str">
        <f t="shared" si="20"/>
        <v>00/01/1900</v>
      </c>
      <c r="O226" t="str">
        <f t="shared" si="21"/>
        <v>00/01/1900</v>
      </c>
      <c r="P226">
        <f t="shared" si="22"/>
        <v>0</v>
      </c>
      <c r="Q226">
        <f t="shared" si="23"/>
        <v>0</v>
      </c>
    </row>
    <row r="227" spans="13:17" x14ac:dyDescent="0.25">
      <c r="M227" t="e">
        <f>VLOOKUP(L227,Data!$J$1:$K$13,2,0)</f>
        <v>#N/A</v>
      </c>
      <c r="N227" t="str">
        <f t="shared" si="20"/>
        <v>00/01/1900</v>
      </c>
      <c r="O227" t="str">
        <f t="shared" si="21"/>
        <v>00/01/1900</v>
      </c>
      <c r="P227">
        <f t="shared" si="22"/>
        <v>0</v>
      </c>
      <c r="Q227">
        <f t="shared" si="23"/>
        <v>0</v>
      </c>
    </row>
    <row r="228" spans="13:17" x14ac:dyDescent="0.25">
      <c r="M228" t="e">
        <f>VLOOKUP(L228,Data!$J$1:$K$13,2,0)</f>
        <v>#N/A</v>
      </c>
      <c r="N228" t="str">
        <f t="shared" si="20"/>
        <v>00/01/1900</v>
      </c>
      <c r="O228" t="str">
        <f t="shared" si="21"/>
        <v>00/01/1900</v>
      </c>
      <c r="P228">
        <f t="shared" si="22"/>
        <v>0</v>
      </c>
      <c r="Q228">
        <f t="shared" si="23"/>
        <v>0</v>
      </c>
    </row>
    <row r="229" spans="13:17" x14ac:dyDescent="0.25">
      <c r="M229" t="e">
        <f>VLOOKUP(L229,Data!$J$1:$K$13,2,0)</f>
        <v>#N/A</v>
      </c>
      <c r="N229" t="str">
        <f t="shared" si="20"/>
        <v>00/01/1900</v>
      </c>
      <c r="O229" t="str">
        <f t="shared" si="21"/>
        <v>00/01/1900</v>
      </c>
      <c r="P229">
        <f t="shared" si="22"/>
        <v>0</v>
      </c>
      <c r="Q229">
        <f t="shared" si="23"/>
        <v>0</v>
      </c>
    </row>
    <row r="230" spans="13:17" x14ac:dyDescent="0.25">
      <c r="M230" t="e">
        <f>VLOOKUP(L230,Data!$J$1:$K$13,2,0)</f>
        <v>#N/A</v>
      </c>
      <c r="N230" t="str">
        <f t="shared" si="20"/>
        <v>00/01/1900</v>
      </c>
      <c r="O230" t="str">
        <f t="shared" si="21"/>
        <v>00/01/1900</v>
      </c>
      <c r="P230">
        <f t="shared" si="22"/>
        <v>0</v>
      </c>
      <c r="Q230">
        <f t="shared" si="23"/>
        <v>0</v>
      </c>
    </row>
    <row r="231" spans="13:17" x14ac:dyDescent="0.25">
      <c r="M231" t="e">
        <f>VLOOKUP(L231,Data!$J$1:$K$13,2,0)</f>
        <v>#N/A</v>
      </c>
      <c r="N231" t="str">
        <f t="shared" si="20"/>
        <v>00/01/1900</v>
      </c>
      <c r="O231" t="str">
        <f t="shared" si="21"/>
        <v>00/01/1900</v>
      </c>
      <c r="P231">
        <f t="shared" si="22"/>
        <v>0</v>
      </c>
      <c r="Q231">
        <f t="shared" si="23"/>
        <v>0</v>
      </c>
    </row>
    <row r="232" spans="13:17" x14ac:dyDescent="0.25">
      <c r="M232" t="e">
        <f>VLOOKUP(L232,Data!$J$1:$K$13,2,0)</f>
        <v>#N/A</v>
      </c>
      <c r="N232" t="str">
        <f t="shared" si="20"/>
        <v>00/01/1900</v>
      </c>
      <c r="O232" t="str">
        <f t="shared" si="21"/>
        <v>00/01/1900</v>
      </c>
      <c r="P232">
        <f t="shared" si="22"/>
        <v>0</v>
      </c>
      <c r="Q232">
        <f t="shared" si="23"/>
        <v>0</v>
      </c>
    </row>
    <row r="233" spans="13:17" x14ac:dyDescent="0.25">
      <c r="M233" t="e">
        <f>VLOOKUP(L233,Data!$J$1:$K$13,2,0)</f>
        <v>#N/A</v>
      </c>
      <c r="N233" t="str">
        <f t="shared" si="20"/>
        <v>00/01/1900</v>
      </c>
      <c r="O233" t="str">
        <f t="shared" si="21"/>
        <v>00/01/1900</v>
      </c>
      <c r="P233">
        <f t="shared" si="22"/>
        <v>0</v>
      </c>
      <c r="Q233">
        <f t="shared" si="23"/>
        <v>0</v>
      </c>
    </row>
    <row r="234" spans="13:17" x14ac:dyDescent="0.25">
      <c r="M234" t="e">
        <f>VLOOKUP(L234,Data!$J$1:$K$13,2,0)</f>
        <v>#N/A</v>
      </c>
      <c r="N234" t="str">
        <f t="shared" si="20"/>
        <v>00/01/1900</v>
      </c>
      <c r="O234" t="str">
        <f t="shared" si="21"/>
        <v>00/01/1900</v>
      </c>
      <c r="P234">
        <f t="shared" si="22"/>
        <v>0</v>
      </c>
      <c r="Q234">
        <f t="shared" si="23"/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ref="N266:N329" si="24">TEXT(E266,"dd/mm/aaaa")</f>
        <v>00/01/1900</v>
      </c>
      <c r="O266" t="str">
        <f t="shared" ref="O266:O329" si="25">TEXT(K266,"dd/mm/aaaa")</f>
        <v>00/01/1900</v>
      </c>
      <c r="P266">
        <f t="shared" ref="P266:P329" si="26">COUNTIFS($R$2,"="&amp;N266)</f>
        <v>0</v>
      </c>
      <c r="Q266">
        <f t="shared" ref="Q266:Q329" si="27">COUNTIFS($R$2,"="&amp;O266)</f>
        <v>0</v>
      </c>
    </row>
    <row r="267" spans="13:17" x14ac:dyDescent="0.25">
      <c r="M267" t="e">
        <f>VLOOKUP(L267,Data!$J$1:$K$13,2,0)</f>
        <v>#N/A</v>
      </c>
      <c r="N267" t="str">
        <f t="shared" si="24"/>
        <v>00/01/1900</v>
      </c>
      <c r="O267" t="str">
        <f t="shared" si="25"/>
        <v>00/01/1900</v>
      </c>
      <c r="P267">
        <f t="shared" si="26"/>
        <v>0</v>
      </c>
      <c r="Q267">
        <f t="shared" si="27"/>
        <v>0</v>
      </c>
    </row>
    <row r="268" spans="13:17" x14ac:dyDescent="0.25">
      <c r="M268" t="e">
        <f>VLOOKUP(L268,Data!$J$1:$K$13,2,0)</f>
        <v>#N/A</v>
      </c>
      <c r="N268" t="str">
        <f t="shared" si="24"/>
        <v>00/01/1900</v>
      </c>
      <c r="O268" t="str">
        <f t="shared" si="25"/>
        <v>00/01/1900</v>
      </c>
      <c r="P268">
        <f t="shared" si="26"/>
        <v>0</v>
      </c>
      <c r="Q268">
        <f t="shared" si="27"/>
        <v>0</v>
      </c>
    </row>
    <row r="269" spans="13:17" x14ac:dyDescent="0.25">
      <c r="M269" t="e">
        <f>VLOOKUP(L269,Data!$J$1:$K$13,2,0)</f>
        <v>#N/A</v>
      </c>
      <c r="N269" t="str">
        <f t="shared" si="24"/>
        <v>00/01/1900</v>
      </c>
      <c r="O269" t="str">
        <f t="shared" si="25"/>
        <v>00/01/1900</v>
      </c>
      <c r="P269">
        <f t="shared" si="26"/>
        <v>0</v>
      </c>
      <c r="Q269">
        <f t="shared" si="27"/>
        <v>0</v>
      </c>
    </row>
    <row r="270" spans="13:17" x14ac:dyDescent="0.25">
      <c r="M270" t="e">
        <f>VLOOKUP(L270,Data!$J$1:$K$13,2,0)</f>
        <v>#N/A</v>
      </c>
      <c r="N270" t="str">
        <f t="shared" si="24"/>
        <v>00/01/1900</v>
      </c>
      <c r="O270" t="str">
        <f t="shared" si="25"/>
        <v>00/01/1900</v>
      </c>
      <c r="P270">
        <f t="shared" si="26"/>
        <v>0</v>
      </c>
      <c r="Q270">
        <f t="shared" si="27"/>
        <v>0</v>
      </c>
    </row>
    <row r="271" spans="13:17" x14ac:dyDescent="0.25">
      <c r="M271" t="e">
        <f>VLOOKUP(L271,Data!$J$1:$K$13,2,0)</f>
        <v>#N/A</v>
      </c>
      <c r="N271" t="str">
        <f t="shared" si="24"/>
        <v>00/01/1900</v>
      </c>
      <c r="O271" t="str">
        <f t="shared" si="25"/>
        <v>00/01/1900</v>
      </c>
      <c r="P271">
        <f t="shared" si="26"/>
        <v>0</v>
      </c>
      <c r="Q271">
        <f t="shared" si="27"/>
        <v>0</v>
      </c>
    </row>
    <row r="272" spans="13:17" x14ac:dyDescent="0.25">
      <c r="M272" t="e">
        <f>VLOOKUP(L272,Data!$J$1:$K$13,2,0)</f>
        <v>#N/A</v>
      </c>
      <c r="N272" t="str">
        <f t="shared" si="24"/>
        <v>00/01/1900</v>
      </c>
      <c r="O272" t="str">
        <f t="shared" si="25"/>
        <v>00/01/1900</v>
      </c>
      <c r="P272">
        <f t="shared" si="26"/>
        <v>0</v>
      </c>
      <c r="Q272">
        <f t="shared" si="27"/>
        <v>0</v>
      </c>
    </row>
    <row r="273" spans="13:17" x14ac:dyDescent="0.25">
      <c r="M273" t="e">
        <f>VLOOKUP(L273,Data!$J$1:$K$13,2,0)</f>
        <v>#N/A</v>
      </c>
      <c r="N273" t="str">
        <f t="shared" si="24"/>
        <v>00/01/1900</v>
      </c>
      <c r="O273" t="str">
        <f t="shared" si="25"/>
        <v>00/01/1900</v>
      </c>
      <c r="P273">
        <f t="shared" si="26"/>
        <v>0</v>
      </c>
      <c r="Q273">
        <f t="shared" si="27"/>
        <v>0</v>
      </c>
    </row>
    <row r="274" spans="13:17" x14ac:dyDescent="0.25">
      <c r="M274" t="e">
        <f>VLOOKUP(L274,Data!$J$1:$K$13,2,0)</f>
        <v>#N/A</v>
      </c>
      <c r="N274" t="str">
        <f t="shared" si="24"/>
        <v>00/01/1900</v>
      </c>
      <c r="O274" t="str">
        <f t="shared" si="25"/>
        <v>00/01/1900</v>
      </c>
      <c r="P274">
        <f t="shared" si="26"/>
        <v>0</v>
      </c>
      <c r="Q274">
        <f t="shared" si="27"/>
        <v>0</v>
      </c>
    </row>
    <row r="275" spans="13:17" x14ac:dyDescent="0.25">
      <c r="M275" t="e">
        <f>VLOOKUP(L275,Data!$J$1:$K$13,2,0)</f>
        <v>#N/A</v>
      </c>
      <c r="N275" t="str">
        <f t="shared" si="24"/>
        <v>00/01/1900</v>
      </c>
      <c r="O275" t="str">
        <f t="shared" si="25"/>
        <v>00/01/1900</v>
      </c>
      <c r="P275">
        <f t="shared" si="26"/>
        <v>0</v>
      </c>
      <c r="Q275">
        <f t="shared" si="27"/>
        <v>0</v>
      </c>
    </row>
    <row r="276" spans="13:17" x14ac:dyDescent="0.25">
      <c r="M276" t="e">
        <f>VLOOKUP(L276,Data!$J$1:$K$13,2,0)</f>
        <v>#N/A</v>
      </c>
      <c r="N276" t="str">
        <f t="shared" si="24"/>
        <v>00/01/1900</v>
      </c>
      <c r="O276" t="str">
        <f t="shared" si="25"/>
        <v>00/01/1900</v>
      </c>
      <c r="P276">
        <f t="shared" si="26"/>
        <v>0</v>
      </c>
      <c r="Q276">
        <f t="shared" si="27"/>
        <v>0</v>
      </c>
    </row>
    <row r="277" spans="13:17" x14ac:dyDescent="0.25">
      <c r="M277" t="e">
        <f>VLOOKUP(L277,Data!$J$1:$K$13,2,0)</f>
        <v>#N/A</v>
      </c>
      <c r="N277" t="str">
        <f t="shared" si="24"/>
        <v>00/01/1900</v>
      </c>
      <c r="O277" t="str">
        <f t="shared" si="25"/>
        <v>00/01/1900</v>
      </c>
      <c r="P277">
        <f t="shared" si="26"/>
        <v>0</v>
      </c>
      <c r="Q277">
        <f t="shared" si="27"/>
        <v>0</v>
      </c>
    </row>
    <row r="278" spans="13:17" x14ac:dyDescent="0.25">
      <c r="M278" t="e">
        <f>VLOOKUP(L278,Data!$J$1:$K$13,2,0)</f>
        <v>#N/A</v>
      </c>
      <c r="N278" t="str">
        <f t="shared" si="24"/>
        <v>00/01/1900</v>
      </c>
      <c r="O278" t="str">
        <f t="shared" si="25"/>
        <v>00/01/1900</v>
      </c>
      <c r="P278">
        <f t="shared" si="26"/>
        <v>0</v>
      </c>
      <c r="Q278">
        <f t="shared" si="27"/>
        <v>0</v>
      </c>
    </row>
    <row r="279" spans="13:17" x14ac:dyDescent="0.25">
      <c r="M279" t="e">
        <f>VLOOKUP(L279,Data!$J$1:$K$13,2,0)</f>
        <v>#N/A</v>
      </c>
      <c r="N279" t="str">
        <f t="shared" si="24"/>
        <v>00/01/1900</v>
      </c>
      <c r="O279" t="str">
        <f t="shared" si="25"/>
        <v>00/01/1900</v>
      </c>
      <c r="P279">
        <f t="shared" si="26"/>
        <v>0</v>
      </c>
      <c r="Q279">
        <f t="shared" si="27"/>
        <v>0</v>
      </c>
    </row>
    <row r="280" spans="13:17" x14ac:dyDescent="0.25">
      <c r="M280" t="e">
        <f>VLOOKUP(L280,Data!$J$1:$K$13,2,0)</f>
        <v>#N/A</v>
      </c>
      <c r="N280" t="str">
        <f t="shared" si="24"/>
        <v>00/01/1900</v>
      </c>
      <c r="O280" t="str">
        <f t="shared" si="25"/>
        <v>00/01/1900</v>
      </c>
      <c r="P280">
        <f t="shared" si="26"/>
        <v>0</v>
      </c>
      <c r="Q280">
        <f t="shared" si="27"/>
        <v>0</v>
      </c>
    </row>
    <row r="281" spans="13:17" x14ac:dyDescent="0.25">
      <c r="M281" t="e">
        <f>VLOOKUP(L281,Data!$J$1:$K$13,2,0)</f>
        <v>#N/A</v>
      </c>
      <c r="N281" t="str">
        <f t="shared" si="24"/>
        <v>00/01/1900</v>
      </c>
      <c r="O281" t="str">
        <f t="shared" si="25"/>
        <v>00/01/1900</v>
      </c>
      <c r="P281">
        <f t="shared" si="26"/>
        <v>0</v>
      </c>
      <c r="Q281">
        <f t="shared" si="27"/>
        <v>0</v>
      </c>
    </row>
    <row r="282" spans="13:17" x14ac:dyDescent="0.25">
      <c r="M282" t="e">
        <f>VLOOKUP(L282,Data!$J$1:$K$13,2,0)</f>
        <v>#N/A</v>
      </c>
      <c r="N282" t="str">
        <f t="shared" si="24"/>
        <v>00/01/1900</v>
      </c>
      <c r="O282" t="str">
        <f t="shared" si="25"/>
        <v>00/01/1900</v>
      </c>
      <c r="P282">
        <f t="shared" si="26"/>
        <v>0</v>
      </c>
      <c r="Q282">
        <f t="shared" si="27"/>
        <v>0</v>
      </c>
    </row>
    <row r="283" spans="13:17" x14ac:dyDescent="0.25">
      <c r="M283" t="e">
        <f>VLOOKUP(L283,Data!$J$1:$K$13,2,0)</f>
        <v>#N/A</v>
      </c>
      <c r="N283" t="str">
        <f t="shared" si="24"/>
        <v>00/01/1900</v>
      </c>
      <c r="O283" t="str">
        <f t="shared" si="25"/>
        <v>00/01/1900</v>
      </c>
      <c r="P283">
        <f t="shared" si="26"/>
        <v>0</v>
      </c>
      <c r="Q283">
        <f t="shared" si="27"/>
        <v>0</v>
      </c>
    </row>
    <row r="284" spans="13:17" x14ac:dyDescent="0.25">
      <c r="M284" t="e">
        <f>VLOOKUP(L284,Data!$J$1:$K$13,2,0)</f>
        <v>#N/A</v>
      </c>
      <c r="N284" t="str">
        <f t="shared" si="24"/>
        <v>00/01/1900</v>
      </c>
      <c r="O284" t="str">
        <f t="shared" si="25"/>
        <v>00/01/1900</v>
      </c>
      <c r="P284">
        <f t="shared" si="26"/>
        <v>0</v>
      </c>
      <c r="Q284">
        <f t="shared" si="27"/>
        <v>0</v>
      </c>
    </row>
    <row r="285" spans="13:17" x14ac:dyDescent="0.25">
      <c r="M285" t="e">
        <f>VLOOKUP(L285,Data!$J$1:$K$13,2,0)</f>
        <v>#N/A</v>
      </c>
      <c r="N285" t="str">
        <f t="shared" si="24"/>
        <v>00/01/1900</v>
      </c>
      <c r="O285" t="str">
        <f t="shared" si="25"/>
        <v>00/01/1900</v>
      </c>
      <c r="P285">
        <f t="shared" si="26"/>
        <v>0</v>
      </c>
      <c r="Q285">
        <f t="shared" si="27"/>
        <v>0</v>
      </c>
    </row>
    <row r="286" spans="13:17" x14ac:dyDescent="0.25">
      <c r="M286" t="e">
        <f>VLOOKUP(L286,Data!$J$1:$K$13,2,0)</f>
        <v>#N/A</v>
      </c>
      <c r="N286" t="str">
        <f t="shared" si="24"/>
        <v>00/01/1900</v>
      </c>
      <c r="O286" t="str">
        <f t="shared" si="25"/>
        <v>00/01/1900</v>
      </c>
      <c r="P286">
        <f t="shared" si="26"/>
        <v>0</v>
      </c>
      <c r="Q286">
        <f t="shared" si="27"/>
        <v>0</v>
      </c>
    </row>
    <row r="287" spans="13:17" x14ac:dyDescent="0.25">
      <c r="M287" t="e">
        <f>VLOOKUP(L287,Data!$J$1:$K$13,2,0)</f>
        <v>#N/A</v>
      </c>
      <c r="N287" t="str">
        <f t="shared" si="24"/>
        <v>00/01/1900</v>
      </c>
      <c r="O287" t="str">
        <f t="shared" si="25"/>
        <v>00/01/1900</v>
      </c>
      <c r="P287">
        <f t="shared" si="26"/>
        <v>0</v>
      </c>
      <c r="Q287">
        <f t="shared" si="27"/>
        <v>0</v>
      </c>
    </row>
    <row r="288" spans="13:17" x14ac:dyDescent="0.25">
      <c r="M288" t="e">
        <f>VLOOKUP(L288,Data!$J$1:$K$13,2,0)</f>
        <v>#N/A</v>
      </c>
      <c r="N288" t="str">
        <f t="shared" si="24"/>
        <v>00/01/1900</v>
      </c>
      <c r="O288" t="str">
        <f t="shared" si="25"/>
        <v>00/01/1900</v>
      </c>
      <c r="P288">
        <f t="shared" si="26"/>
        <v>0</v>
      </c>
      <c r="Q288">
        <f t="shared" si="27"/>
        <v>0</v>
      </c>
    </row>
    <row r="289" spans="13:17" x14ac:dyDescent="0.25">
      <c r="M289" t="e">
        <f>VLOOKUP(L289,Data!$J$1:$K$13,2,0)</f>
        <v>#N/A</v>
      </c>
      <c r="N289" t="str">
        <f t="shared" si="24"/>
        <v>00/01/1900</v>
      </c>
      <c r="O289" t="str">
        <f t="shared" si="25"/>
        <v>00/01/1900</v>
      </c>
      <c r="P289">
        <f t="shared" si="26"/>
        <v>0</v>
      </c>
      <c r="Q289">
        <f t="shared" si="27"/>
        <v>0</v>
      </c>
    </row>
    <row r="290" spans="13:17" x14ac:dyDescent="0.25">
      <c r="M290" t="e">
        <f>VLOOKUP(L290,Data!$J$1:$K$13,2,0)</f>
        <v>#N/A</v>
      </c>
      <c r="N290" t="str">
        <f t="shared" si="24"/>
        <v>00/01/1900</v>
      </c>
      <c r="O290" t="str">
        <f t="shared" si="25"/>
        <v>00/01/1900</v>
      </c>
      <c r="P290">
        <f t="shared" si="26"/>
        <v>0</v>
      </c>
      <c r="Q290">
        <f t="shared" si="27"/>
        <v>0</v>
      </c>
    </row>
    <row r="291" spans="13:17" x14ac:dyDescent="0.25">
      <c r="M291" t="e">
        <f>VLOOKUP(L291,Data!$J$1:$K$13,2,0)</f>
        <v>#N/A</v>
      </c>
      <c r="N291" t="str">
        <f t="shared" si="24"/>
        <v>00/01/1900</v>
      </c>
      <c r="O291" t="str">
        <f t="shared" si="25"/>
        <v>00/01/1900</v>
      </c>
      <c r="P291">
        <f t="shared" si="26"/>
        <v>0</v>
      </c>
      <c r="Q291">
        <f t="shared" si="27"/>
        <v>0</v>
      </c>
    </row>
    <row r="292" spans="13:17" x14ac:dyDescent="0.25">
      <c r="M292" t="e">
        <f>VLOOKUP(L292,Data!$J$1:$K$13,2,0)</f>
        <v>#N/A</v>
      </c>
      <c r="N292" t="str">
        <f t="shared" si="24"/>
        <v>00/01/1900</v>
      </c>
      <c r="O292" t="str">
        <f t="shared" si="25"/>
        <v>00/01/1900</v>
      </c>
      <c r="P292">
        <f t="shared" si="26"/>
        <v>0</v>
      </c>
      <c r="Q292">
        <f t="shared" si="27"/>
        <v>0</v>
      </c>
    </row>
    <row r="293" spans="13:17" x14ac:dyDescent="0.25">
      <c r="M293" t="e">
        <f>VLOOKUP(L293,Data!$J$1:$K$13,2,0)</f>
        <v>#N/A</v>
      </c>
      <c r="N293" t="str">
        <f t="shared" si="24"/>
        <v>00/01/1900</v>
      </c>
      <c r="O293" t="str">
        <f t="shared" si="25"/>
        <v>00/01/1900</v>
      </c>
      <c r="P293">
        <f t="shared" si="26"/>
        <v>0</v>
      </c>
      <c r="Q293">
        <f t="shared" si="27"/>
        <v>0</v>
      </c>
    </row>
    <row r="294" spans="13:17" x14ac:dyDescent="0.25">
      <c r="M294" t="e">
        <f>VLOOKUP(L294,Data!$J$1:$K$13,2,0)</f>
        <v>#N/A</v>
      </c>
      <c r="N294" t="str">
        <f t="shared" si="24"/>
        <v>00/01/1900</v>
      </c>
      <c r="O294" t="str">
        <f t="shared" si="25"/>
        <v>00/01/1900</v>
      </c>
      <c r="P294">
        <f t="shared" si="26"/>
        <v>0</v>
      </c>
      <c r="Q294">
        <f t="shared" si="27"/>
        <v>0</v>
      </c>
    </row>
    <row r="295" spans="13:17" x14ac:dyDescent="0.25">
      <c r="M295" t="e">
        <f>VLOOKUP(L295,Data!$J$1:$K$13,2,0)</f>
        <v>#N/A</v>
      </c>
      <c r="N295" t="str">
        <f t="shared" si="24"/>
        <v>00/01/1900</v>
      </c>
      <c r="O295" t="str">
        <f t="shared" si="25"/>
        <v>00/01/1900</v>
      </c>
      <c r="P295">
        <f t="shared" si="26"/>
        <v>0</v>
      </c>
      <c r="Q295">
        <f t="shared" si="27"/>
        <v>0</v>
      </c>
    </row>
    <row r="296" spans="13:17" x14ac:dyDescent="0.25">
      <c r="M296" t="e">
        <f>VLOOKUP(L296,Data!$J$1:$K$13,2,0)</f>
        <v>#N/A</v>
      </c>
      <c r="N296" t="str">
        <f t="shared" si="24"/>
        <v>00/01/1900</v>
      </c>
      <c r="O296" t="str">
        <f t="shared" si="25"/>
        <v>00/01/1900</v>
      </c>
      <c r="P296">
        <f t="shared" si="26"/>
        <v>0</v>
      </c>
      <c r="Q296">
        <f t="shared" si="27"/>
        <v>0</v>
      </c>
    </row>
    <row r="297" spans="13:17" x14ac:dyDescent="0.25">
      <c r="M297" t="e">
        <f>VLOOKUP(L297,Data!$J$1:$K$13,2,0)</f>
        <v>#N/A</v>
      </c>
      <c r="N297" t="str">
        <f t="shared" si="24"/>
        <v>00/01/1900</v>
      </c>
      <c r="O297" t="str">
        <f t="shared" si="25"/>
        <v>00/01/1900</v>
      </c>
      <c r="P297">
        <f t="shared" si="26"/>
        <v>0</v>
      </c>
      <c r="Q297">
        <f t="shared" si="27"/>
        <v>0</v>
      </c>
    </row>
    <row r="298" spans="13:17" x14ac:dyDescent="0.25">
      <c r="M298" t="e">
        <f>VLOOKUP(L298,Data!$J$1:$K$13,2,0)</f>
        <v>#N/A</v>
      </c>
      <c r="N298" t="str">
        <f t="shared" si="24"/>
        <v>00/01/1900</v>
      </c>
      <c r="O298" t="str">
        <f t="shared" si="25"/>
        <v>00/01/1900</v>
      </c>
      <c r="P298">
        <f t="shared" si="26"/>
        <v>0</v>
      </c>
      <c r="Q298">
        <f t="shared" si="27"/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ref="N330:N375" si="28">TEXT(E330,"dd/mm/aaaa")</f>
        <v>00/01/1900</v>
      </c>
      <c r="O330" t="str">
        <f t="shared" ref="O330:O375" si="29">TEXT(K330,"dd/mm/aaaa")</f>
        <v>00/01/1900</v>
      </c>
      <c r="P330">
        <f t="shared" ref="P330:P375" si="30">COUNTIFS($R$2,"="&amp;N330)</f>
        <v>0</v>
      </c>
      <c r="Q330">
        <f t="shared" ref="Q330:Q375" si="31">COUNTIFS($R$2,"="&amp;O330)</f>
        <v>0</v>
      </c>
    </row>
    <row r="331" spans="13:17" x14ac:dyDescent="0.25">
      <c r="M331" t="e">
        <f>VLOOKUP(L331,Data!$J$1:$K$13,2,0)</f>
        <v>#N/A</v>
      </c>
      <c r="N331" t="str">
        <f t="shared" si="28"/>
        <v>00/01/1900</v>
      </c>
      <c r="O331" t="str">
        <f t="shared" si="29"/>
        <v>00/01/1900</v>
      </c>
      <c r="P331">
        <f t="shared" si="30"/>
        <v>0</v>
      </c>
      <c r="Q331">
        <f t="shared" si="31"/>
        <v>0</v>
      </c>
    </row>
    <row r="332" spans="13:17" x14ac:dyDescent="0.25">
      <c r="M332" t="e">
        <f>VLOOKUP(L332,Data!$J$1:$K$13,2,0)</f>
        <v>#N/A</v>
      </c>
      <c r="N332" t="str">
        <f t="shared" si="28"/>
        <v>00/01/1900</v>
      </c>
      <c r="O332" t="str">
        <f t="shared" si="29"/>
        <v>00/01/1900</v>
      </c>
      <c r="P332">
        <f t="shared" si="30"/>
        <v>0</v>
      </c>
      <c r="Q332">
        <f t="shared" si="31"/>
        <v>0</v>
      </c>
    </row>
    <row r="333" spans="13:17" x14ac:dyDescent="0.25">
      <c r="M333" t="e">
        <f>VLOOKUP(L333,Data!$J$1:$K$13,2,0)</f>
        <v>#N/A</v>
      </c>
      <c r="N333" t="str">
        <f t="shared" si="28"/>
        <v>00/01/1900</v>
      </c>
      <c r="O333" t="str">
        <f t="shared" si="29"/>
        <v>00/01/1900</v>
      </c>
      <c r="P333">
        <f t="shared" si="30"/>
        <v>0</v>
      </c>
      <c r="Q333">
        <f t="shared" si="31"/>
        <v>0</v>
      </c>
    </row>
    <row r="334" spans="13:17" x14ac:dyDescent="0.25">
      <c r="M334" t="e">
        <f>VLOOKUP(L334,Data!$J$1:$K$13,2,0)</f>
        <v>#N/A</v>
      </c>
      <c r="N334" t="str">
        <f t="shared" si="28"/>
        <v>00/01/1900</v>
      </c>
      <c r="O334" t="str">
        <f t="shared" si="29"/>
        <v>00/01/1900</v>
      </c>
      <c r="P334">
        <f t="shared" si="30"/>
        <v>0</v>
      </c>
      <c r="Q334">
        <f t="shared" si="31"/>
        <v>0</v>
      </c>
    </row>
    <row r="335" spans="13:17" x14ac:dyDescent="0.25">
      <c r="M335" t="e">
        <f>VLOOKUP(L335,Data!$J$1:$K$13,2,0)</f>
        <v>#N/A</v>
      </c>
      <c r="N335" t="str">
        <f t="shared" si="28"/>
        <v>00/01/1900</v>
      </c>
      <c r="O335" t="str">
        <f t="shared" si="29"/>
        <v>00/01/1900</v>
      </c>
      <c r="P335">
        <f t="shared" si="30"/>
        <v>0</v>
      </c>
      <c r="Q335">
        <f t="shared" si="31"/>
        <v>0</v>
      </c>
    </row>
    <row r="336" spans="13:17" x14ac:dyDescent="0.25">
      <c r="M336" t="e">
        <f>VLOOKUP(L336,Data!$J$1:$K$13,2,0)</f>
        <v>#N/A</v>
      </c>
      <c r="N336" t="str">
        <f t="shared" si="28"/>
        <v>00/01/1900</v>
      </c>
      <c r="O336" t="str">
        <f t="shared" si="29"/>
        <v>00/01/1900</v>
      </c>
      <c r="P336">
        <f t="shared" si="30"/>
        <v>0</v>
      </c>
      <c r="Q336">
        <f t="shared" si="31"/>
        <v>0</v>
      </c>
    </row>
    <row r="337" spans="13:17" x14ac:dyDescent="0.25">
      <c r="M337" t="e">
        <f>VLOOKUP(L337,Data!$J$1:$K$13,2,0)</f>
        <v>#N/A</v>
      </c>
      <c r="N337" t="str">
        <f t="shared" si="28"/>
        <v>00/01/1900</v>
      </c>
      <c r="O337" t="str">
        <f t="shared" si="29"/>
        <v>00/01/1900</v>
      </c>
      <c r="P337">
        <f t="shared" si="30"/>
        <v>0</v>
      </c>
      <c r="Q337">
        <f t="shared" si="31"/>
        <v>0</v>
      </c>
    </row>
    <row r="338" spans="13:17" x14ac:dyDescent="0.25">
      <c r="M338" t="e">
        <f>VLOOKUP(L338,Data!$J$1:$K$13,2,0)</f>
        <v>#N/A</v>
      </c>
      <c r="N338" t="str">
        <f t="shared" si="28"/>
        <v>00/01/1900</v>
      </c>
      <c r="O338" t="str">
        <f t="shared" si="29"/>
        <v>00/01/1900</v>
      </c>
      <c r="P338">
        <f t="shared" si="30"/>
        <v>0</v>
      </c>
      <c r="Q338">
        <f t="shared" si="31"/>
        <v>0</v>
      </c>
    </row>
    <row r="339" spans="13:17" x14ac:dyDescent="0.25">
      <c r="M339" t="e">
        <f>VLOOKUP(L339,Data!$J$1:$K$13,2,0)</f>
        <v>#N/A</v>
      </c>
      <c r="N339" t="str">
        <f t="shared" si="28"/>
        <v>00/01/1900</v>
      </c>
      <c r="O339" t="str">
        <f t="shared" si="29"/>
        <v>00/01/1900</v>
      </c>
      <c r="P339">
        <f t="shared" si="30"/>
        <v>0</v>
      </c>
      <c r="Q339">
        <f t="shared" si="31"/>
        <v>0</v>
      </c>
    </row>
    <row r="340" spans="13:17" x14ac:dyDescent="0.25">
      <c r="M340" t="e">
        <f>VLOOKUP(L340,Data!$J$1:$K$13,2,0)</f>
        <v>#N/A</v>
      </c>
      <c r="N340" t="str">
        <f t="shared" si="28"/>
        <v>00/01/1900</v>
      </c>
      <c r="O340" t="str">
        <f t="shared" si="29"/>
        <v>00/01/1900</v>
      </c>
      <c r="P340">
        <f t="shared" si="30"/>
        <v>0</v>
      </c>
      <c r="Q340">
        <f t="shared" si="31"/>
        <v>0</v>
      </c>
    </row>
    <row r="341" spans="13:17" x14ac:dyDescent="0.25">
      <c r="M341" t="e">
        <f>VLOOKUP(L341,Data!$J$1:$K$13,2,0)</f>
        <v>#N/A</v>
      </c>
      <c r="N341" t="str">
        <f t="shared" si="28"/>
        <v>00/01/1900</v>
      </c>
      <c r="O341" t="str">
        <f t="shared" si="29"/>
        <v>00/01/1900</v>
      </c>
      <c r="P341">
        <f t="shared" si="30"/>
        <v>0</v>
      </c>
      <c r="Q341">
        <f t="shared" si="31"/>
        <v>0</v>
      </c>
    </row>
    <row r="342" spans="13:17" x14ac:dyDescent="0.25">
      <c r="M342" t="e">
        <f>VLOOKUP(L342,Data!$J$1:$K$13,2,0)</f>
        <v>#N/A</v>
      </c>
      <c r="N342" t="str">
        <f t="shared" si="28"/>
        <v>00/01/1900</v>
      </c>
      <c r="O342" t="str">
        <f t="shared" si="29"/>
        <v>00/01/1900</v>
      </c>
      <c r="P342">
        <f t="shared" si="30"/>
        <v>0</v>
      </c>
      <c r="Q342">
        <f t="shared" si="31"/>
        <v>0</v>
      </c>
    </row>
    <row r="343" spans="13:17" x14ac:dyDescent="0.25">
      <c r="M343" t="e">
        <f>VLOOKUP(L343,Data!$J$1:$K$13,2,0)</f>
        <v>#N/A</v>
      </c>
      <c r="N343" t="str">
        <f t="shared" si="28"/>
        <v>00/01/1900</v>
      </c>
      <c r="O343" t="str">
        <f t="shared" si="29"/>
        <v>00/01/1900</v>
      </c>
      <c r="P343">
        <f t="shared" si="30"/>
        <v>0</v>
      </c>
      <c r="Q343">
        <f t="shared" si="31"/>
        <v>0</v>
      </c>
    </row>
    <row r="344" spans="13:17" x14ac:dyDescent="0.25">
      <c r="M344" t="e">
        <f>VLOOKUP(L344,Data!$J$1:$K$13,2,0)</f>
        <v>#N/A</v>
      </c>
      <c r="N344" t="str">
        <f t="shared" si="28"/>
        <v>00/01/1900</v>
      </c>
      <c r="O344" t="str">
        <f t="shared" si="29"/>
        <v>00/01/1900</v>
      </c>
      <c r="P344">
        <f t="shared" si="30"/>
        <v>0</v>
      </c>
      <c r="Q344">
        <f t="shared" si="31"/>
        <v>0</v>
      </c>
    </row>
    <row r="345" spans="13:17" x14ac:dyDescent="0.25">
      <c r="M345" t="e">
        <f>VLOOKUP(L345,Data!$J$1:$K$13,2,0)</f>
        <v>#N/A</v>
      </c>
      <c r="N345" t="str">
        <f t="shared" si="28"/>
        <v>00/01/1900</v>
      </c>
      <c r="O345" t="str">
        <f t="shared" si="29"/>
        <v>00/01/1900</v>
      </c>
      <c r="P345">
        <f t="shared" si="30"/>
        <v>0</v>
      </c>
      <c r="Q345">
        <f t="shared" si="31"/>
        <v>0</v>
      </c>
    </row>
    <row r="346" spans="13:17" x14ac:dyDescent="0.25">
      <c r="M346" t="e">
        <f>VLOOKUP(L346,Data!$J$1:$K$13,2,0)</f>
        <v>#N/A</v>
      </c>
      <c r="N346" t="str">
        <f t="shared" si="28"/>
        <v>00/01/1900</v>
      </c>
      <c r="O346" t="str">
        <f t="shared" si="29"/>
        <v>00/01/1900</v>
      </c>
      <c r="P346">
        <f t="shared" si="30"/>
        <v>0</v>
      </c>
      <c r="Q346">
        <f t="shared" si="31"/>
        <v>0</v>
      </c>
    </row>
    <row r="347" spans="13:17" x14ac:dyDescent="0.25">
      <c r="M347" t="e">
        <f>VLOOKUP(L347,Data!$J$1:$K$13,2,0)</f>
        <v>#N/A</v>
      </c>
      <c r="N347" t="str">
        <f t="shared" si="28"/>
        <v>00/01/1900</v>
      </c>
      <c r="O347" t="str">
        <f t="shared" si="29"/>
        <v>00/01/1900</v>
      </c>
      <c r="P347">
        <f t="shared" si="30"/>
        <v>0</v>
      </c>
      <c r="Q347">
        <f t="shared" si="31"/>
        <v>0</v>
      </c>
    </row>
    <row r="348" spans="13:17" x14ac:dyDescent="0.25">
      <c r="M348" t="e">
        <f>VLOOKUP(L348,Data!$J$1:$K$13,2,0)</f>
        <v>#N/A</v>
      </c>
      <c r="N348" t="str">
        <f t="shared" si="28"/>
        <v>00/01/1900</v>
      </c>
      <c r="O348" t="str">
        <f t="shared" si="29"/>
        <v>00/01/1900</v>
      </c>
      <c r="P348">
        <f t="shared" si="30"/>
        <v>0</v>
      </c>
      <c r="Q348">
        <f t="shared" si="31"/>
        <v>0</v>
      </c>
    </row>
    <row r="349" spans="13:17" x14ac:dyDescent="0.25">
      <c r="M349" t="e">
        <f>VLOOKUP(L349,Data!$J$1:$K$13,2,0)</f>
        <v>#N/A</v>
      </c>
      <c r="N349" t="str">
        <f t="shared" si="28"/>
        <v>00/01/1900</v>
      </c>
      <c r="O349" t="str">
        <f t="shared" si="29"/>
        <v>00/01/1900</v>
      </c>
      <c r="P349">
        <f t="shared" si="30"/>
        <v>0</v>
      </c>
      <c r="Q349">
        <f t="shared" si="31"/>
        <v>0</v>
      </c>
    </row>
    <row r="350" spans="13:17" x14ac:dyDescent="0.25">
      <c r="M350" t="e">
        <f>VLOOKUP(L350,Data!$J$1:$K$13,2,0)</f>
        <v>#N/A</v>
      </c>
      <c r="N350" t="str">
        <f t="shared" si="28"/>
        <v>00/01/1900</v>
      </c>
      <c r="O350" t="str">
        <f t="shared" si="29"/>
        <v>00/01/1900</v>
      </c>
      <c r="P350">
        <f t="shared" si="30"/>
        <v>0</v>
      </c>
      <c r="Q350">
        <f t="shared" si="31"/>
        <v>0</v>
      </c>
    </row>
    <row r="351" spans="13:17" x14ac:dyDescent="0.25">
      <c r="M351" t="e">
        <f>VLOOKUP(L351,Data!$J$1:$K$13,2,0)</f>
        <v>#N/A</v>
      </c>
      <c r="N351" t="str">
        <f t="shared" si="28"/>
        <v>00/01/1900</v>
      </c>
      <c r="O351" t="str">
        <f t="shared" si="29"/>
        <v>00/01/1900</v>
      </c>
      <c r="P351">
        <f t="shared" si="30"/>
        <v>0</v>
      </c>
      <c r="Q351">
        <f t="shared" si="31"/>
        <v>0</v>
      </c>
    </row>
    <row r="352" spans="13:17" x14ac:dyDescent="0.25">
      <c r="M352" t="e">
        <f>VLOOKUP(L352,Data!$J$1:$K$13,2,0)</f>
        <v>#N/A</v>
      </c>
      <c r="N352" t="str">
        <f t="shared" si="28"/>
        <v>00/01/1900</v>
      </c>
      <c r="O352" t="str">
        <f t="shared" si="29"/>
        <v>00/01/1900</v>
      </c>
      <c r="P352">
        <f t="shared" si="30"/>
        <v>0</v>
      </c>
      <c r="Q352">
        <f t="shared" si="31"/>
        <v>0</v>
      </c>
    </row>
    <row r="353" spans="13:17" x14ac:dyDescent="0.25">
      <c r="M353" t="e">
        <f>VLOOKUP(L353,Data!$J$1:$K$13,2,0)</f>
        <v>#N/A</v>
      </c>
      <c r="N353" t="str">
        <f t="shared" si="28"/>
        <v>00/01/1900</v>
      </c>
      <c r="O353" t="str">
        <f t="shared" si="29"/>
        <v>00/01/1900</v>
      </c>
      <c r="P353">
        <f t="shared" si="30"/>
        <v>0</v>
      </c>
      <c r="Q353">
        <f t="shared" si="31"/>
        <v>0</v>
      </c>
    </row>
    <row r="354" spans="13:17" x14ac:dyDescent="0.25">
      <c r="M354" t="e">
        <f>VLOOKUP(L354,Data!$J$1:$K$13,2,0)</f>
        <v>#N/A</v>
      </c>
      <c r="N354" t="str">
        <f t="shared" si="28"/>
        <v>00/01/1900</v>
      </c>
      <c r="O354" t="str">
        <f t="shared" si="29"/>
        <v>00/01/1900</v>
      </c>
      <c r="P354">
        <f t="shared" si="30"/>
        <v>0</v>
      </c>
      <c r="Q354">
        <f t="shared" si="31"/>
        <v>0</v>
      </c>
    </row>
    <row r="355" spans="13:17" x14ac:dyDescent="0.25">
      <c r="M355" t="e">
        <f>VLOOKUP(L355,Data!$J$1:$K$13,2,0)</f>
        <v>#N/A</v>
      </c>
      <c r="N355" t="str">
        <f t="shared" si="28"/>
        <v>00/01/1900</v>
      </c>
      <c r="O355" t="str">
        <f t="shared" si="29"/>
        <v>00/01/1900</v>
      </c>
      <c r="P355">
        <f t="shared" si="30"/>
        <v>0</v>
      </c>
      <c r="Q355">
        <f t="shared" si="31"/>
        <v>0</v>
      </c>
    </row>
    <row r="356" spans="13:17" x14ac:dyDescent="0.25">
      <c r="M356" t="e">
        <f>VLOOKUP(L356,Data!$J$1:$K$13,2,0)</f>
        <v>#N/A</v>
      </c>
      <c r="N356" t="str">
        <f t="shared" si="28"/>
        <v>00/01/1900</v>
      </c>
      <c r="O356" t="str">
        <f t="shared" si="29"/>
        <v>00/01/1900</v>
      </c>
      <c r="P356">
        <f t="shared" si="30"/>
        <v>0</v>
      </c>
      <c r="Q356">
        <f t="shared" si="31"/>
        <v>0</v>
      </c>
    </row>
    <row r="357" spans="13:17" x14ac:dyDescent="0.25">
      <c r="M357" t="e">
        <f>VLOOKUP(L357,Data!$J$1:$K$13,2,0)</f>
        <v>#N/A</v>
      </c>
      <c r="N357" t="str">
        <f t="shared" si="28"/>
        <v>00/01/1900</v>
      </c>
      <c r="O357" t="str">
        <f t="shared" si="29"/>
        <v>00/01/1900</v>
      </c>
      <c r="P357">
        <f t="shared" si="30"/>
        <v>0</v>
      </c>
      <c r="Q357">
        <f t="shared" si="31"/>
        <v>0</v>
      </c>
    </row>
    <row r="358" spans="13:17" x14ac:dyDescent="0.25">
      <c r="M358" t="e">
        <f>VLOOKUP(L358,Data!$J$1:$K$13,2,0)</f>
        <v>#N/A</v>
      </c>
      <c r="N358" t="str">
        <f t="shared" si="28"/>
        <v>00/01/1900</v>
      </c>
      <c r="O358" t="str">
        <f t="shared" si="29"/>
        <v>00/01/1900</v>
      </c>
      <c r="P358">
        <f t="shared" si="30"/>
        <v>0</v>
      </c>
      <c r="Q358">
        <f t="shared" si="31"/>
        <v>0</v>
      </c>
    </row>
    <row r="359" spans="13:17" x14ac:dyDescent="0.25">
      <c r="M359" t="e">
        <f>VLOOKUP(L359,Data!$J$1:$K$13,2,0)</f>
        <v>#N/A</v>
      </c>
      <c r="N359" t="str">
        <f t="shared" si="28"/>
        <v>00/01/1900</v>
      </c>
      <c r="O359" t="str">
        <f t="shared" si="29"/>
        <v>00/01/1900</v>
      </c>
      <c r="P359">
        <f t="shared" si="30"/>
        <v>0</v>
      </c>
      <c r="Q359">
        <f t="shared" si="31"/>
        <v>0</v>
      </c>
    </row>
    <row r="360" spans="13:17" x14ac:dyDescent="0.25">
      <c r="M360" t="e">
        <f>VLOOKUP(L360,Data!$J$1:$K$13,2,0)</f>
        <v>#N/A</v>
      </c>
      <c r="N360" t="str">
        <f t="shared" si="28"/>
        <v>00/01/1900</v>
      </c>
      <c r="O360" t="str">
        <f t="shared" si="29"/>
        <v>00/01/1900</v>
      </c>
      <c r="P360">
        <f t="shared" si="30"/>
        <v>0</v>
      </c>
      <c r="Q360">
        <f t="shared" si="31"/>
        <v>0</v>
      </c>
    </row>
    <row r="361" spans="13:17" x14ac:dyDescent="0.25">
      <c r="M361" t="e">
        <f>VLOOKUP(L361,Data!$J$1:$K$13,2,0)</f>
        <v>#N/A</v>
      </c>
      <c r="N361" t="str">
        <f t="shared" si="28"/>
        <v>00/01/1900</v>
      </c>
      <c r="O361" t="str">
        <f t="shared" si="29"/>
        <v>00/01/1900</v>
      </c>
      <c r="P361">
        <f t="shared" si="30"/>
        <v>0</v>
      </c>
      <c r="Q361">
        <f t="shared" si="31"/>
        <v>0</v>
      </c>
    </row>
    <row r="362" spans="13:17" x14ac:dyDescent="0.25">
      <c r="M362" t="e">
        <f>VLOOKUP(L362,Data!$J$1:$K$13,2,0)</f>
        <v>#N/A</v>
      </c>
      <c r="N362" t="str">
        <f t="shared" si="28"/>
        <v>00/01/1900</v>
      </c>
      <c r="O362" t="str">
        <f t="shared" si="29"/>
        <v>00/01/1900</v>
      </c>
      <c r="P362">
        <f t="shared" si="30"/>
        <v>0</v>
      </c>
      <c r="Q362">
        <f t="shared" si="31"/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</sheetData>
  <autoFilter ref="A1:AA375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Flight activated</v>
      </c>
      <c r="C2" s="16" t="str">
        <f>IFERROR(INDEX('Pasajeros Pre'!$B$2:$B$195,MATCH(ROW()-ROW($A$1),'Pasajeros Pre'!$O$2:$O$195,0)),"")</f>
        <v>Volaris</v>
      </c>
      <c r="D2" s="16" t="str">
        <f>IFERROR(INDEX('Pasajeros Pre'!$C$2:C4995,MATCH(ROW()-ROW($B$1),'Pasajeros Pre'!$O$2:$O$4995,0)),"")</f>
        <v>32N</v>
      </c>
      <c r="E2" s="16" t="str">
        <f>IFERROR(INDEX('Pasajeros Pre'!$D$2:D4995,MATCH(ROW()-ROW($B$1),'Pasajeros Pre'!$O$2:$O$4995,0)),"")</f>
        <v>Y4 3534</v>
      </c>
      <c r="F2" s="25">
        <f>IFERROR(INDEX('Pasajeros Pre'!$E$2:E4995,MATCH(ROW()-ROW($B$1),'Pasajeros Pre'!$O$2:$O$4995,0)),"")</f>
        <v>45957.95</v>
      </c>
      <c r="G2" s="16" t="str">
        <f>IFERROR(INDEX('Pasajeros Pre'!$F$2:F4995,MATCH(ROW()-ROW($B$1),'Pasajeros Pre'!$O$2:$O$4995,0)),"")</f>
        <v>Cancun</v>
      </c>
      <c r="H2" s="16">
        <f>IFERROR(INDEX('Pasajeros Pre'!$G$2:G4995,MATCH(ROW()-ROW($B$1),'Pasajeros Pre'!$O$2:$O$4995,0)),"")</f>
        <v>1</v>
      </c>
      <c r="I2" s="16" t="str">
        <f>IFERROR(INDEX('Pasajeros Pre'!$H$2:H4995,MATCH(ROW()-ROW($B$1),'Pasajeros Pre'!$O$2:$O$4995,0)),"")</f>
        <v>109A</v>
      </c>
      <c r="J2" s="16" t="str">
        <f>IFERROR(INDEX('Pasajeros Pre'!$I$2:I4995,MATCH(ROW()-ROW($B$1),'Pasajeros Pre'!$O$2:$O$4995,0)),"")</f>
        <v>Y4 3297</v>
      </c>
      <c r="K2" s="16" t="str">
        <f>IFERROR(INDEX('Pasajeros Pre'!$J$2:J4995,MATCH(ROW()-ROW($B$1),'Pasajeros Pre'!$O$2:$O$4995,0)),"")</f>
        <v>Tijuana</v>
      </c>
      <c r="L2" s="25">
        <f>IFERROR(INDEX('Pasajeros Pre'!$K$2:K4995,MATCH(ROW()-ROW($B$1),'Pasajeros Pre'!$O$2:$O$4995,0)),"")</f>
        <v>45958.099305555559</v>
      </c>
      <c r="M2" s="16" t="str">
        <f>IFERROR(INDEX('Pasajeros Pre'!$L$2:L4995,MATCH(ROW()-ROW($B$1),'Pasajeros Pre'!$O$2:$O$4995,0)),"")</f>
        <v>J</v>
      </c>
      <c r="N2" s="25">
        <f>ROUNDDOWN(HOUR(F2),1)+1</f>
        <v>23</v>
      </c>
      <c r="O2" s="15" t="str">
        <f>VLOOKUP(N2,'Time Chart'!$A$2:$D$25,4,0)</f>
        <v>22:00 A 22:59</v>
      </c>
      <c r="P2" s="25">
        <f>ROUNDDOWN(HOUR(L2),1)+1</f>
        <v>3</v>
      </c>
      <c r="Q2" s="15" t="str">
        <f>VLOOKUP(P2,'Time Chart'!$A$2:$D$25,4,0)</f>
        <v>02:00 A 02:59</v>
      </c>
      <c r="R2" s="15" t="str">
        <f>TEXT(F2,"dd/mm/aaaa")</f>
        <v>27/10/2025</v>
      </c>
      <c r="S2" s="16">
        <f>COUNTIFS(Hoja1!$R$2,"="&amp;R2)</f>
        <v>0</v>
      </c>
      <c r="T2" s="15" t="str">
        <f>TEXT(L2,"dd/mm/aaaa")</f>
        <v>28/10/2025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scheduled</v>
      </c>
      <c r="C3" s="16" t="str">
        <f>IFERROR(INDEX('Pasajeros Pre'!$B$2:$B$195,MATCH(ROW()-ROW($A$1),'Pasajeros Pre'!$O$2:$O$195,0)),"")</f>
        <v xml:space="preserve">Viva </v>
      </c>
      <c r="D3" s="16">
        <f>IFERROR(INDEX('Pasajeros Pre'!$C$2:C4996,MATCH(ROW()-ROW($B$1),'Pasajeros Pre'!$O$2:$O$4995,0)),"")</f>
        <v>320</v>
      </c>
      <c r="E3" s="16" t="str">
        <f>IFERROR(INDEX('Pasajeros Pre'!$D$2:D4996,MATCH(ROW()-ROW($B$1),'Pasajeros Pre'!$O$2:$O$4995,0)),"")</f>
        <v>VB 9407</v>
      </c>
      <c r="F3" s="25">
        <f>IFERROR(INDEX('Pasajeros Pre'!$E$2:E4996,MATCH(ROW()-ROW($B$1),'Pasajeros Pre'!$O$2:$O$4995,0)),"")</f>
        <v>45957.961805555555</v>
      </c>
      <c r="G3" s="16" t="str">
        <f>IFERROR(INDEX('Pasajeros Pre'!$F$2:F4996,MATCH(ROW()-ROW($B$1),'Pasajeros Pre'!$O$2:$O$4995,0)),"")</f>
        <v>Monterrey</v>
      </c>
      <c r="H3" s="16">
        <f>IFERROR(INDEX('Pasajeros Pre'!$G$2:G4996,MATCH(ROW()-ROW($B$1),'Pasajeros Pre'!$O$2:$O$4995,0)),"")</f>
        <v>2</v>
      </c>
      <c r="I3" s="16">
        <f>IFERROR(INDEX('Pasajeros Pre'!$H$2:H4996,MATCH(ROW()-ROW($B$1),'Pasajeros Pre'!$O$2:$O$4995,0)),"")</f>
        <v>505</v>
      </c>
      <c r="J3" s="16" t="str">
        <f>IFERROR(INDEX('Pasajeros Pre'!$I$2:I4996,MATCH(ROW()-ROW($B$1),'Pasajeros Pre'!$O$2:$O$4995,0)),"")</f>
        <v>VB 9520</v>
      </c>
      <c r="K3" s="16" t="str">
        <f>IFERROR(INDEX('Pasajeros Pre'!$J$2:J4996,MATCH(ROW()-ROW($B$1),'Pasajeros Pre'!$O$2:$O$4995,0)),"")</f>
        <v>Guadalajara</v>
      </c>
      <c r="L3" s="25">
        <f>IFERROR(INDEX('Pasajeros Pre'!$K$2:K4996,MATCH(ROW()-ROW($B$1),'Pasajeros Pre'!$O$2:$O$4995,0)),"")</f>
        <v>45958.25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24</v>
      </c>
      <c r="O3" s="15" t="str">
        <f>VLOOKUP(N3,'Time Chart'!$A$2:$D$25,4,0)</f>
        <v>23:00 A 23:59</v>
      </c>
      <c r="P3" s="25">
        <f t="shared" ref="P3:P66" si="2">ROUNDDOWN(HOUR(L3),1)+1</f>
        <v>7</v>
      </c>
      <c r="Q3" s="15" t="str">
        <f>VLOOKUP(P3,'Time Chart'!$A$2:$D$25,4,0)</f>
        <v>06:00 A 06:59</v>
      </c>
      <c r="R3" s="15" t="str">
        <f t="shared" ref="R3:R66" si="3">TEXT(F3,"dd/mm/aaaa")</f>
        <v>27/10/2025</v>
      </c>
      <c r="S3" s="16">
        <f>COUNTIFS(Hoja1!$R$2,"="&amp;R3)</f>
        <v>0</v>
      </c>
      <c r="T3" s="15" t="str">
        <f t="shared" ref="T3:T66" si="4">TEXT(L3,"dd/mm/aaaa")</f>
        <v>28/10/2025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scheduled</v>
      </c>
      <c r="C4" s="16" t="str">
        <f>IFERROR(INDEX('Pasajeros Pre'!$B$2:$B$195,MATCH(ROW()-ROW($A$1),'Pasajeros Pre'!$O$2:$O$195,0)),"")</f>
        <v xml:space="preserve">Viva </v>
      </c>
      <c r="D4" s="16">
        <f>IFERROR(INDEX('Pasajeros Pre'!$C$2:C4997,MATCH(ROW()-ROW($B$1),'Pasajeros Pre'!$O$2:$O$4995,0)),"")</f>
        <v>321</v>
      </c>
      <c r="E4" s="16" t="str">
        <f>IFERROR(INDEX('Pasajeros Pre'!$D$2:D4997,MATCH(ROW()-ROW($B$1),'Pasajeros Pre'!$O$2:$O$4995,0)),"")</f>
        <v>VB 9523</v>
      </c>
      <c r="F4" s="25">
        <f>IFERROR(INDEX('Pasajeros Pre'!$E$2:E4997,MATCH(ROW()-ROW($B$1),'Pasajeros Pre'!$O$2:$O$4995,0)),"")</f>
        <v>45957.996527777781</v>
      </c>
      <c r="G4" s="16" t="str">
        <f>IFERROR(INDEX('Pasajeros Pre'!$F$2:F4997,MATCH(ROW()-ROW($B$1),'Pasajeros Pre'!$O$2:$O$4995,0)),"")</f>
        <v>Guadalajara</v>
      </c>
      <c r="H4" s="16">
        <f>IFERROR(INDEX('Pasajeros Pre'!$G$2:G4997,MATCH(ROW()-ROW($B$1),'Pasajeros Pre'!$O$2:$O$4995,0)),"")</f>
        <v>1</v>
      </c>
      <c r="I4" s="16" t="str">
        <f>IFERROR(INDEX('Pasajeros Pre'!$H$2:H4997,MATCH(ROW()-ROW($B$1),'Pasajeros Pre'!$O$2:$O$4995,0)),"")</f>
        <v>106B</v>
      </c>
      <c r="J4" s="16" t="str">
        <f>IFERROR(INDEX('Pasajeros Pre'!$I$2:I4997,MATCH(ROW()-ROW($B$1),'Pasajeros Pre'!$O$2:$O$4995,0)),"")</f>
        <v>VB 7378</v>
      </c>
      <c r="K4" s="16" t="str">
        <f>IFERROR(INDEX('Pasajeros Pre'!$J$2:J4997,MATCH(ROW()-ROW($B$1),'Pasajeros Pre'!$O$2:$O$4995,0)),"")</f>
        <v>Monterrey</v>
      </c>
      <c r="L4" s="25">
        <f>IFERROR(INDEX('Pasajeros Pre'!$K$2:K4997,MATCH(ROW()-ROW($B$1),'Pasajeros Pre'!$O$2:$O$4995,0)),"")</f>
        <v>45958.25</v>
      </c>
      <c r="M4" s="16" t="str">
        <f>IFERROR(INDEX('Pasajeros Pre'!$L$2:L4997,MATCH(ROW()-ROW($B$1),'Pasajeros Pre'!$O$2:$O$4995,0)),"")</f>
        <v>J</v>
      </c>
      <c r="N4" s="25">
        <f t="shared" si="1"/>
        <v>24</v>
      </c>
      <c r="O4" s="15" t="str">
        <f>VLOOKUP(N4,'Time Chart'!$A$2:$D$25,4,0)</f>
        <v>23:00 A 23:59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27/10/2025</v>
      </c>
      <c r="S4" s="16">
        <f>COUNTIFS(Hoja1!$R$2,"="&amp;R4)</f>
        <v>0</v>
      </c>
      <c r="T4" s="15" t="str">
        <f t="shared" si="4"/>
        <v>28/10/2025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 xml:space="preserve">Viva </v>
      </c>
      <c r="D5" s="16" t="str">
        <f>IFERROR(INDEX('Pasajeros Pre'!$C$2:C4998,MATCH(ROW()-ROW($B$1),'Pasajeros Pre'!$O$2:$O$4995,0)),"")</f>
        <v>32A</v>
      </c>
      <c r="E5" s="16" t="str">
        <f>IFERROR(INDEX('Pasajeros Pre'!$D$2:D4998,MATCH(ROW()-ROW($B$1),'Pasajeros Pre'!$O$2:$O$4995,0)),"")</f>
        <v>VB 5070</v>
      </c>
      <c r="F5" s="25">
        <f>IFERROR(INDEX('Pasajeros Pre'!$E$2:E4998,MATCH(ROW()-ROW($B$1),'Pasajeros Pre'!$O$2:$O$4995,0)),"")</f>
        <v>45957.736111111109</v>
      </c>
      <c r="G5" s="16" t="str">
        <f>IFERROR(INDEX('Pasajeros Pre'!$F$2:F4998,MATCH(ROW()-ROW($B$1),'Pasajeros Pre'!$O$2:$O$4995,0)),"")</f>
        <v>Tijuana</v>
      </c>
      <c r="H5" s="16">
        <f>IFERROR(INDEX('Pasajeros Pre'!$G$2:G4998,MATCH(ROW()-ROW($B$1),'Pasajeros Pre'!$O$2:$O$4995,0)),"")</f>
        <v>1</v>
      </c>
      <c r="I5" s="16" t="str">
        <f>IFERROR(INDEX('Pasajeros Pre'!$H$2:H4998,MATCH(ROW()-ROW($B$1),'Pasajeros Pre'!$O$2:$O$4995,0)),"")</f>
        <v>112B</v>
      </c>
      <c r="J5" s="16" t="str">
        <f>IFERROR(INDEX('Pasajeros Pre'!$I$2:I4998,MATCH(ROW()-ROW($B$1),'Pasajeros Pre'!$O$2:$O$4995,0)),"")</f>
        <v>VB 842</v>
      </c>
      <c r="K5" s="16" t="str">
        <f>IFERROR(INDEX('Pasajeros Pre'!$J$2:J4998,MATCH(ROW()-ROW($B$1),'Pasajeros Pre'!$O$2:$O$4995,0)),"")</f>
        <v xml:space="preserve">Jose Marti </v>
      </c>
      <c r="L5" s="25">
        <f>IFERROR(INDEX('Pasajeros Pre'!$K$2:K4998,MATCH(ROW()-ROW($B$1),'Pasajeros Pre'!$O$2:$O$4995,0)),"")</f>
        <v>45958.256944444445</v>
      </c>
      <c r="M5" s="16" t="str">
        <f>IFERROR(INDEX('Pasajeros Pre'!$L$2:L4998,MATCH(ROW()-ROW($B$1),'Pasajeros Pre'!$O$2:$O$4995,0)),"")</f>
        <v>J</v>
      </c>
      <c r="N5" s="25">
        <f t="shared" si="1"/>
        <v>18</v>
      </c>
      <c r="O5" s="15" t="str">
        <f>VLOOKUP(N5,'Time Chart'!$A$2:$D$25,4,0)</f>
        <v>17:00 A 17:59</v>
      </c>
      <c r="P5" s="25">
        <f t="shared" si="2"/>
        <v>7</v>
      </c>
      <c r="Q5" s="15" t="str">
        <f>VLOOKUP(P5,'Time Chart'!$A$2:$D$25,4,0)</f>
        <v>06:00 A 06:59</v>
      </c>
      <c r="R5" s="15" t="str">
        <f t="shared" si="3"/>
        <v>27/10/2025</v>
      </c>
      <c r="S5" s="16">
        <f>COUNTIFS(Hoja1!$R$2,"="&amp;R5)</f>
        <v>0</v>
      </c>
      <c r="T5" s="15" t="str">
        <f t="shared" si="4"/>
        <v>28/10/2025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scheduled</v>
      </c>
      <c r="C6" s="16" t="str">
        <f>IFERROR(INDEX('Pasajeros Pre'!$B$2:$B$195,MATCH(ROW()-ROW($A$1),'Pasajeros Pre'!$O$2:$O$195,0)),"")</f>
        <v xml:space="preserve">Viva </v>
      </c>
      <c r="D6" s="16">
        <f>IFERROR(INDEX('Pasajeros Pre'!$C$2:C4999,MATCH(ROW()-ROW($B$1),'Pasajeros Pre'!$O$2:$O$4995,0)),"")</f>
        <v>321</v>
      </c>
      <c r="E6" s="16" t="str">
        <f>IFERROR(INDEX('Pasajeros Pre'!$D$2:D4999,MATCH(ROW()-ROW($B$1),'Pasajeros Pre'!$O$2:$O$4995,0)),"")</f>
        <v>VB 2288</v>
      </c>
      <c r="F6" s="25">
        <f>IFERROR(INDEX('Pasajeros Pre'!$E$2:E4999,MATCH(ROW()-ROW($B$1),'Pasajeros Pre'!$O$2:$O$4995,0)),"")</f>
        <v>45957.975694444445</v>
      </c>
      <c r="G6" s="16" t="str">
        <f>IFERROR(INDEX('Pasajeros Pre'!$F$2:F4999,MATCH(ROW()-ROW($B$1),'Pasajeros Pre'!$O$2:$O$4995,0)),"")</f>
        <v>Cancun</v>
      </c>
      <c r="H6" s="16">
        <f>IFERROR(INDEX('Pasajeros Pre'!$G$2:G4999,MATCH(ROW()-ROW($B$1),'Pasajeros Pre'!$O$2:$O$4995,0)),"")</f>
        <v>1</v>
      </c>
      <c r="I6" s="16">
        <f>IFERROR(INDEX('Pasajeros Pre'!$H$2:H4999,MATCH(ROW()-ROW($B$1),'Pasajeros Pre'!$O$2:$O$4995,0)),"")</f>
        <v>502</v>
      </c>
      <c r="J6" s="16" t="str">
        <f>IFERROR(INDEX('Pasajeros Pre'!$I$2:I4999,MATCH(ROW()-ROW($B$1),'Pasajeros Pre'!$O$2:$O$4995,0)),"")</f>
        <v>VB 2281</v>
      </c>
      <c r="K6" s="16" t="str">
        <f>IFERROR(INDEX('Pasajeros Pre'!$J$2:J4999,MATCH(ROW()-ROW($B$1),'Pasajeros Pre'!$O$2:$O$4995,0)),"")</f>
        <v>Cancun</v>
      </c>
      <c r="L6" s="25">
        <f>IFERROR(INDEX('Pasajeros Pre'!$K$2:K4999,MATCH(ROW()-ROW($B$1),'Pasajeros Pre'!$O$2:$O$4995,0)),"")</f>
        <v>45958.260416666664</v>
      </c>
      <c r="M6" s="16" t="str">
        <f>IFERROR(INDEX('Pasajeros Pre'!$L$2:L4999,MATCH(ROW()-ROW($B$1),'Pasajeros Pre'!$O$2:$O$4995,0)),"")</f>
        <v>J</v>
      </c>
      <c r="N6" s="25">
        <f t="shared" si="1"/>
        <v>24</v>
      </c>
      <c r="O6" s="15" t="str">
        <f>VLOOKUP(N6,'Time Chart'!$A$2:$D$25,4,0)</f>
        <v>23:00 A 23:59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27/10/2025</v>
      </c>
      <c r="S6" s="16">
        <f>COUNTIFS(Hoja1!$R$2,"="&amp;R6)</f>
        <v>0</v>
      </c>
      <c r="T6" s="15" t="str">
        <f t="shared" si="4"/>
        <v>28/10/2025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scheduled</v>
      </c>
      <c r="C7" s="16" t="str">
        <f>IFERROR(INDEX('Pasajeros Pre'!$B$2:$B$195,MATCH(ROW()-ROW($A$1),'Pasajeros Pre'!$O$2:$O$195,0)),"")</f>
        <v xml:space="preserve">Viva </v>
      </c>
      <c r="D7" s="16">
        <f>IFERROR(INDEX('Pasajeros Pre'!$C$2:C5000,MATCH(ROW()-ROW($B$1),'Pasajeros Pre'!$O$2:$O$4995,0)),"")</f>
        <v>320</v>
      </c>
      <c r="E7" s="16" t="str">
        <f>IFERROR(INDEX('Pasajeros Pre'!$D$2:D5000,MATCH(ROW()-ROW($B$1),'Pasajeros Pre'!$O$2:$O$4995,0)),"")</f>
        <v>VB 771</v>
      </c>
      <c r="F7" s="25">
        <f>IFERROR(INDEX('Pasajeros Pre'!$E$2:E5000,MATCH(ROW()-ROW($B$1),'Pasajeros Pre'!$O$2:$O$4995,0)),"")</f>
        <v>45958.225694444445</v>
      </c>
      <c r="G7" s="16" t="str">
        <f>IFERROR(INDEX('Pasajeros Pre'!$F$2:F5000,MATCH(ROW()-ROW($B$1),'Pasajeros Pre'!$O$2:$O$4995,0)),"")</f>
        <v>Bogota</v>
      </c>
      <c r="H7" s="16">
        <f>IFERROR(INDEX('Pasajeros Pre'!$G$2:G5000,MATCH(ROW()-ROW($B$1),'Pasajeros Pre'!$O$2:$O$4995,0)),"")</f>
        <v>6</v>
      </c>
      <c r="I7" s="16" t="str">
        <f>IFERROR(INDEX('Pasajeros Pre'!$H$2:H5000,MATCH(ROW()-ROW($B$1),'Pasajeros Pre'!$O$2:$O$4995,0)),"")</f>
        <v>114A</v>
      </c>
      <c r="J7" s="16" t="str">
        <f>IFERROR(INDEX('Pasajeros Pre'!$I$2:I5000,MATCH(ROW()-ROW($B$1),'Pasajeros Pre'!$O$2:$O$4995,0)),"")</f>
        <v>VB 9532</v>
      </c>
      <c r="K7" s="16" t="str">
        <f>IFERROR(INDEX('Pasajeros Pre'!$J$2:J5000,MATCH(ROW()-ROW($B$1),'Pasajeros Pre'!$O$2:$O$4995,0)),"")</f>
        <v>Matamoros</v>
      </c>
      <c r="L7" s="25">
        <f>IFERROR(INDEX('Pasajeros Pre'!$K$2:K5000,MATCH(ROW()-ROW($B$1),'Pasajeros Pre'!$O$2:$O$4995,0)),"")</f>
        <v>45958.277777777781</v>
      </c>
      <c r="M7" s="16" t="str">
        <f>IFERROR(INDEX('Pasajeros Pre'!$L$2:L5000,MATCH(ROW()-ROW($B$1),'Pasajeros Pre'!$O$2:$O$4995,0)),"")</f>
        <v>J</v>
      </c>
      <c r="N7" s="25">
        <f t="shared" si="1"/>
        <v>6</v>
      </c>
      <c r="O7" s="15" t="str">
        <f>VLOOKUP(N7,'Time Chart'!$A$2:$D$25,4,0)</f>
        <v>05:00 A 05:59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28/10/2025</v>
      </c>
      <c r="S7" s="16">
        <f>COUNTIFS(Hoja1!$R$2,"="&amp;R7)</f>
        <v>1</v>
      </c>
      <c r="T7" s="15" t="str">
        <f t="shared" si="4"/>
        <v>28/10/2025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Volaris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Y4 3296</v>
      </c>
      <c r="F8" s="25">
        <f>IFERROR(INDEX('Pasajeros Pre'!$E$2:E5001,MATCH(ROW()-ROW($B$1),'Pasajeros Pre'!$O$2:$O$4995,0)),"")</f>
        <v>45958.039583333331</v>
      </c>
      <c r="G8" s="16" t="str">
        <f>IFERROR(INDEX('Pasajeros Pre'!$F$2:F5001,MATCH(ROW()-ROW($B$1),'Pasajeros Pre'!$O$2:$O$4995,0)),"")</f>
        <v>Tijuana</v>
      </c>
      <c r="H8" s="16">
        <f>IFERROR(INDEX('Pasajeros Pre'!$G$2:G5001,MATCH(ROW()-ROW($B$1),'Pasajeros Pre'!$O$2:$O$4995,0)),"")</f>
        <v>2</v>
      </c>
      <c r="I8" s="16" t="str">
        <f>IFERROR(INDEX('Pasajeros Pre'!$H$2:H5001,MATCH(ROW()-ROW($B$1),'Pasajeros Pre'!$O$2:$O$4995,0)),"")</f>
        <v>109B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45958.290277777778</v>
      </c>
      <c r="M8" s="16" t="str">
        <f>IFERROR(INDEX('Pasajeros Pre'!$L$2:L5001,MATCH(ROW()-ROW($B$1),'Pasajeros Pre'!$O$2:$O$4995,0)),"")</f>
        <v>J</v>
      </c>
      <c r="N8" s="25">
        <f t="shared" si="1"/>
        <v>1</v>
      </c>
      <c r="O8" s="15" t="str">
        <f>VLOOKUP(N8,'Time Chart'!$A$2:$D$25,4,0)</f>
        <v>00:00 A 00:59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28/10/2025</v>
      </c>
      <c r="S8" s="16">
        <f>COUNTIFS(Hoja1!$R$2,"="&amp;R8)</f>
        <v>1</v>
      </c>
      <c r="T8" s="15" t="str">
        <f t="shared" si="4"/>
        <v>28/10/2025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321</v>
      </c>
      <c r="E9" s="16" t="str">
        <f>IFERROR(INDEX('Pasajeros Pre'!$D$2:D5002,MATCH(ROW()-ROW($B$1),'Pasajeros Pre'!$O$2:$O$4995,0)),"")</f>
        <v>VB 9405</v>
      </c>
      <c r="F9" s="25">
        <f>IFERROR(INDEX('Pasajeros Pre'!$E$2:E5002,MATCH(ROW()-ROW($B$1),'Pasajeros Pre'!$O$2:$O$4995,0)),"")</f>
        <v>45957.986111111109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112A</v>
      </c>
      <c r="J9" s="16" t="str">
        <f>IFERROR(INDEX('Pasajeros Pre'!$I$2:I5002,MATCH(ROW()-ROW($B$1),'Pasajeros Pre'!$O$2:$O$4995,0)),"")</f>
        <v>VB 9222</v>
      </c>
      <c r="K9" s="16" t="str">
        <f>IFERROR(INDEX('Pasajeros Pre'!$J$2:J5002,MATCH(ROW()-ROW($B$1),'Pasajeros Pre'!$O$2:$O$4995,0)),"")</f>
        <v>Puerto Escondido</v>
      </c>
      <c r="L9" s="25">
        <f>IFERROR(INDEX('Pasajeros Pre'!$K$2:K5002,MATCH(ROW()-ROW($B$1),'Pasajeros Pre'!$O$2:$O$4995,0)),"")</f>
        <v>45958.298611111109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8</v>
      </c>
      <c r="Q9" s="15" t="str">
        <f>VLOOKUP(P9,'Time Chart'!$A$2:$D$25,4,0)</f>
        <v>07:00 A 07:59</v>
      </c>
      <c r="R9" s="15" t="str">
        <f t="shared" si="3"/>
        <v>27/10/2025</v>
      </c>
      <c r="S9" s="16">
        <f>COUNTIFS(Hoja1!$R$2,"="&amp;R9)</f>
        <v>0</v>
      </c>
      <c r="T9" s="15" t="str">
        <f t="shared" si="4"/>
        <v>28/10/2025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320</v>
      </c>
      <c r="E10" s="16" t="str">
        <f>IFERROR(INDEX('Pasajeros Pre'!$D$2:D5003,MATCH(ROW()-ROW($B$1),'Pasajeros Pre'!$O$2:$O$4995,0)),"")</f>
        <v>VB 7240</v>
      </c>
      <c r="F10" s="25">
        <f>IFERROR(INDEX('Pasajeros Pre'!$E$2:E5003,MATCH(ROW()-ROW($B$1),'Pasajeros Pre'!$O$2:$O$4995,0)),"")</f>
        <v>45958.309027777781</v>
      </c>
      <c r="G10" s="16" t="str">
        <f>IFERROR(INDEX('Pasajeros Pre'!$F$2:F5003,MATCH(ROW()-ROW($B$1),'Pasajeros Pre'!$O$2:$O$4995,0)),"")</f>
        <v>Guadalajara</v>
      </c>
      <c r="H10" s="16">
        <f>IFERROR(INDEX('Pasajeros Pre'!$G$2:G5003,MATCH(ROW()-ROW($B$1),'Pasajeros Pre'!$O$2:$O$4995,0)),"")</f>
        <v>1</v>
      </c>
      <c r="I10" s="16">
        <f>IFERROR(INDEX('Pasajeros Pre'!$H$2:H5003,MATCH(ROW()-ROW($B$1),'Pasajeros Pre'!$O$2:$O$4995,0)),"")</f>
        <v>502</v>
      </c>
      <c r="J10" s="16" t="str">
        <f>IFERROR(INDEX('Pasajeros Pre'!$I$2:I5003,MATCH(ROW()-ROW($B$1),'Pasajeros Pre'!$O$2:$O$4995,0)),"")</f>
        <v>VB 7240</v>
      </c>
      <c r="K10" s="16" t="str">
        <f>IFERROR(INDEX('Pasajeros Pre'!$J$2:J5003,MATCH(ROW()-ROW($B$1),'Pasajeros Pre'!$O$2:$O$4995,0)),"")</f>
        <v>Tulum</v>
      </c>
      <c r="L10" s="25">
        <f>IFERROR(INDEX('Pasajeros Pre'!$K$2:K5003,MATCH(ROW()-ROW($B$1),'Pasajeros Pre'!$O$2:$O$4995,0)),"")</f>
        <v>45958.329861111109</v>
      </c>
      <c r="M10" s="16" t="str">
        <f>IFERROR(INDEX('Pasajeros Pre'!$L$2:L5003,MATCH(ROW()-ROW($B$1),'Pasajeros Pre'!$O$2:$O$4995,0)),"")</f>
        <v>J</v>
      </c>
      <c r="N10" s="25">
        <f t="shared" si="1"/>
        <v>8</v>
      </c>
      <c r="O10" s="15" t="str">
        <f>VLOOKUP(N10,'Time Chart'!$A$2:$D$25,4,0)</f>
        <v>07:00 A 07:59</v>
      </c>
      <c r="P10" s="25">
        <f t="shared" si="2"/>
        <v>8</v>
      </c>
      <c r="Q10" s="15" t="str">
        <f>VLOOKUP(P10,'Time Chart'!$A$2:$D$25,4,0)</f>
        <v>07:00 A 07:59</v>
      </c>
      <c r="R10" s="15" t="str">
        <f t="shared" si="3"/>
        <v>28/10/2025</v>
      </c>
      <c r="S10" s="16">
        <f>COUNTIFS(Hoja1!$R$2,"="&amp;R10)</f>
        <v>1</v>
      </c>
      <c r="T10" s="15" t="str">
        <f t="shared" si="4"/>
        <v>28/10/2025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320</v>
      </c>
      <c r="E11" s="16" t="str">
        <f>IFERROR(INDEX('Pasajeros Pre'!$D$2:D5004,MATCH(ROW()-ROW($B$1),'Pasajeros Pre'!$O$2:$O$4995,0)),"")</f>
        <v>VB 7344</v>
      </c>
      <c r="F11" s="25">
        <f>IFERROR(INDEX('Pasajeros Pre'!$E$2:E5004,MATCH(ROW()-ROW($B$1),'Pasajeros Pre'!$O$2:$O$4995,0)),"")</f>
        <v>45958.3125</v>
      </c>
      <c r="G11" s="16" t="str">
        <f>IFERROR(INDEX('Pasajeros Pre'!$F$2:F5004,MATCH(ROW()-ROW($B$1),'Pasajeros Pre'!$O$2:$O$4995,0)),"")</f>
        <v xml:space="preserve">Bajio </v>
      </c>
      <c r="H11" s="16">
        <f>IFERROR(INDEX('Pasajeros Pre'!$G$2:G5004,MATCH(ROW()-ROW($B$1),'Pasajeros Pre'!$O$2:$O$4995,0)),"")</f>
        <v>2</v>
      </c>
      <c r="I11" s="16">
        <f>IFERROR(INDEX('Pasajeros Pre'!$H$2:H5004,MATCH(ROW()-ROW($B$1),'Pasajeros Pre'!$O$2:$O$4995,0)),"")</f>
        <v>505</v>
      </c>
      <c r="J11" s="16" t="str">
        <f>IFERROR(INDEX('Pasajeros Pre'!$I$2:I5004,MATCH(ROW()-ROW($B$1),'Pasajeros Pre'!$O$2:$O$4995,0)),"")</f>
        <v>VB 7344</v>
      </c>
      <c r="K11" s="16" t="str">
        <f>IFERROR(INDEX('Pasajeros Pre'!$J$2:J5004,MATCH(ROW()-ROW($B$1),'Pasajeros Pre'!$O$2:$O$4995,0)),"")</f>
        <v>Chihuahua</v>
      </c>
      <c r="L11" s="25">
        <f>IFERROR(INDEX('Pasajeros Pre'!$K$2:K5004,MATCH(ROW()-ROW($B$1),'Pasajeros Pre'!$O$2:$O$4995,0)),"")</f>
        <v>45958.333333333336</v>
      </c>
      <c r="M11" s="16" t="str">
        <f>IFERROR(INDEX('Pasajeros Pre'!$L$2:L5004,MATCH(ROW()-ROW($B$1),'Pasajeros Pre'!$O$2:$O$4995,0)),"")</f>
        <v>J</v>
      </c>
      <c r="N11" s="25">
        <f t="shared" si="1"/>
        <v>8</v>
      </c>
      <c r="O11" s="15" t="str">
        <f>VLOOKUP(N11,'Time Chart'!$A$2:$D$25,4,0)</f>
        <v>07:00 A 07:59</v>
      </c>
      <c r="P11" s="25">
        <f t="shared" si="2"/>
        <v>9</v>
      </c>
      <c r="Q11" s="15" t="str">
        <f>VLOOKUP(P11,'Time Chart'!$A$2:$D$25,4,0)</f>
        <v>08:00 A 08:59</v>
      </c>
      <c r="R11" s="15" t="str">
        <f t="shared" si="3"/>
        <v>28/10/2025</v>
      </c>
      <c r="S11" s="16">
        <f>COUNTIFS(Hoja1!$R$2,"="&amp;R11)</f>
        <v>1</v>
      </c>
      <c r="T11" s="15" t="str">
        <f t="shared" si="4"/>
        <v>28/10/2025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Last bag</v>
      </c>
      <c r="C12" s="16" t="str">
        <f>IFERROR(INDEX('Pasajeros Pre'!$B$2:$B$195,MATCH(ROW()-ROW($A$1),'Pasajeros Pre'!$O$2:$O$195,0)),"")</f>
        <v xml:space="preserve">Mexicana de Aviación </v>
      </c>
      <c r="D12" s="16" t="str">
        <f>IFERROR(INDEX('Pasajeros Pre'!$C$2:C5005,MATCH(ROW()-ROW($B$1),'Pasajeros Pre'!$O$2:$O$4995,0)),"")</f>
        <v>73K</v>
      </c>
      <c r="E12" s="16" t="str">
        <f>IFERROR(INDEX('Pasajeros Pre'!$D$2:D5005,MATCH(ROW()-ROW($B$1),'Pasajeros Pre'!$O$2:$O$4995,0)),"")</f>
        <v>XN 1991</v>
      </c>
      <c r="F12" s="25">
        <f>IFERROR(INDEX('Pasajeros Pre'!$E$2:E5005,MATCH(ROW()-ROW($B$1),'Pasajeros Pre'!$O$2:$O$4995,0)),"")</f>
        <v>45957.402777777781</v>
      </c>
      <c r="G12" s="16" t="str">
        <f>IFERROR(INDEX('Pasajeros Pre'!$F$2:F5005,MATCH(ROW()-ROW($B$1),'Pasajeros Pre'!$O$2:$O$4995,0)),"")</f>
        <v>Ixtepec</v>
      </c>
      <c r="H12" s="16">
        <f>IFERROR(INDEX('Pasajeros Pre'!$G$2:G5005,MATCH(ROW()-ROW($B$1),'Pasajeros Pre'!$O$2:$O$4995,0)),"")</f>
        <v>3</v>
      </c>
      <c r="I12" s="16" t="str">
        <f>IFERROR(INDEX('Pasajeros Pre'!$H$2:H5005,MATCH(ROW()-ROW($B$1),'Pasajeros Pre'!$O$2:$O$4995,0)),"")</f>
        <v>108B</v>
      </c>
      <c r="J12" s="16" t="str">
        <f>IFERROR(INDEX('Pasajeros Pre'!$I$2:I5005,MATCH(ROW()-ROW($B$1),'Pasajeros Pre'!$O$2:$O$4995,0)),"")</f>
        <v>XN 1140</v>
      </c>
      <c r="K12" s="16" t="str">
        <f>IFERROR(INDEX('Pasajeros Pre'!$J$2:J5005,MATCH(ROW()-ROW($B$1),'Pasajeros Pre'!$O$2:$O$4995,0)),"")</f>
        <v>Ciudad Victoria</v>
      </c>
      <c r="L12" s="25">
        <f>IFERROR(INDEX('Pasajeros Pre'!$K$2:K5005,MATCH(ROW()-ROW($B$1),'Pasajeros Pre'!$O$2:$O$4995,0)),"")</f>
        <v>45958.333333333336</v>
      </c>
      <c r="M12" s="16" t="str">
        <f>IFERROR(INDEX('Pasajeros Pre'!$L$2:L5005,MATCH(ROW()-ROW($B$1),'Pasajeros Pre'!$O$2:$O$4995,0)),"")</f>
        <v>J</v>
      </c>
      <c r="N12" s="25">
        <f t="shared" si="1"/>
        <v>10</v>
      </c>
      <c r="O12" s="15" t="str">
        <f>VLOOKUP(N12,'Time Chart'!$A$2:$D$25,4,0)</f>
        <v>09:00 A 09:59</v>
      </c>
      <c r="P12" s="25">
        <f t="shared" si="2"/>
        <v>9</v>
      </c>
      <c r="Q12" s="15" t="str">
        <f>VLOOKUP(P12,'Time Chart'!$A$2:$D$25,4,0)</f>
        <v>08:00 A 08:59</v>
      </c>
      <c r="R12" s="15" t="str">
        <f t="shared" si="3"/>
        <v>27/10/2025</v>
      </c>
      <c r="S12" s="16">
        <f>COUNTIFS(Hoja1!$R$2,"="&amp;R12)</f>
        <v>0</v>
      </c>
      <c r="T12" s="15" t="str">
        <f t="shared" si="4"/>
        <v>28/10/2025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320</v>
      </c>
      <c r="E13" s="16" t="str">
        <f>IFERROR(INDEX('Pasajeros Pre'!$D$2:D5006,MATCH(ROW()-ROW($B$1),'Pasajeros Pre'!$O$2:$O$4995,0)),"")</f>
        <v>VB 2272</v>
      </c>
      <c r="F13" s="25">
        <f>IFERROR(INDEX('Pasajeros Pre'!$E$2:E5006,MATCH(ROW()-ROW($B$1),'Pasajeros Pre'!$O$2:$O$4995,0)),"")</f>
        <v>45958.319444444445</v>
      </c>
      <c r="G13" s="16" t="str">
        <f>IFERROR(INDEX('Pasajeros Pre'!$F$2:F5006,MATCH(ROW()-ROW($B$1),'Pasajeros Pre'!$O$2:$O$4995,0)),"")</f>
        <v>Cancun</v>
      </c>
      <c r="H13" s="16">
        <f>IFERROR(INDEX('Pasajeros Pre'!$G$2:G5006,MATCH(ROW()-ROW($B$1),'Pasajeros Pre'!$O$2:$O$4995,0)),"")</f>
        <v>1</v>
      </c>
      <c r="I13" s="16" t="str">
        <f>IFERROR(INDEX('Pasajeros Pre'!$H$2:H5006,MATCH(ROW()-ROW($B$1),'Pasajeros Pre'!$O$2:$O$4995,0)),"")</f>
        <v>107A</v>
      </c>
      <c r="J13" s="16" t="str">
        <f>IFERROR(INDEX('Pasajeros Pre'!$I$2:I5006,MATCH(ROW()-ROW($B$1),'Pasajeros Pre'!$O$2:$O$4995,0)),"")</f>
        <v>VB 2273</v>
      </c>
      <c r="K13" s="16" t="str">
        <f>IFERROR(INDEX('Pasajeros Pre'!$J$2:J5006,MATCH(ROW()-ROW($B$1),'Pasajeros Pre'!$O$2:$O$4995,0)),"")</f>
        <v>Cancun</v>
      </c>
      <c r="L13" s="25">
        <f>IFERROR(INDEX('Pasajeros Pre'!$K$2:K5006,MATCH(ROW()-ROW($B$1),'Pasajeros Pre'!$O$2:$O$4995,0)),"")</f>
        <v>45958.354166666664</v>
      </c>
      <c r="M13" s="16" t="str">
        <f>IFERROR(INDEX('Pasajeros Pre'!$L$2:L5006,MATCH(ROW()-ROW($B$1),'Pasajeros Pre'!$O$2:$O$4995,0)),"")</f>
        <v>J</v>
      </c>
      <c r="N13" s="25">
        <f t="shared" si="1"/>
        <v>8</v>
      </c>
      <c r="O13" s="15" t="str">
        <f>VLOOKUP(N13,'Time Chart'!$A$2:$D$25,4,0)</f>
        <v>07:00 A 07:59</v>
      </c>
      <c r="P13" s="25">
        <f t="shared" si="2"/>
        <v>9</v>
      </c>
      <c r="Q13" s="15" t="str">
        <f>VLOOKUP(P13,'Time Chart'!$A$2:$D$25,4,0)</f>
        <v>08:00 A 08:59</v>
      </c>
      <c r="R13" s="15" t="str">
        <f t="shared" si="3"/>
        <v>28/10/2025</v>
      </c>
      <c r="S13" s="16">
        <f>COUNTIFS(Hoja1!$R$2,"="&amp;R13)</f>
        <v>1</v>
      </c>
      <c r="T13" s="15" t="str">
        <f t="shared" si="4"/>
        <v>28/10/2025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Aeromexico</v>
      </c>
      <c r="D14" s="16" t="str">
        <f>IFERROR(INDEX('Pasajeros Pre'!$C$2:C5007,MATCH(ROW()-ROW($B$1),'Pasajeros Pre'!$O$2:$O$4995,0)),"")</f>
        <v>E90</v>
      </c>
      <c r="E14" s="16" t="str">
        <f>IFERROR(INDEX('Pasajeros Pre'!$D$2:D5007,MATCH(ROW()-ROW($B$1),'Pasajeros Pre'!$O$2:$O$4995,0)),"")</f>
        <v>AM 2041</v>
      </c>
      <c r="F14" s="25">
        <f>IFERROR(INDEX('Pasajeros Pre'!$E$2:E5007,MATCH(ROW()-ROW($B$1),'Pasajeros Pre'!$O$2:$O$4995,0)),"")</f>
        <v>45957.85833333333</v>
      </c>
      <c r="G14" s="16" t="str">
        <f>IFERROR(INDEX('Pasajeros Pre'!$F$2:F5007,MATCH(ROW()-ROW($B$1),'Pasajeros Pre'!$O$2:$O$4995,0)),"")</f>
        <v>Oaxaca</v>
      </c>
      <c r="H14" s="16">
        <f>IFERROR(INDEX('Pasajeros Pre'!$G$2:G5007,MATCH(ROW()-ROW($B$1),'Pasajeros Pre'!$O$2:$O$4995,0)),"")</f>
        <v>3</v>
      </c>
      <c r="I14" s="16" t="str">
        <f>IFERROR(INDEX('Pasajeros Pre'!$H$2:H5007,MATCH(ROW()-ROW($B$1),'Pasajeros Pre'!$O$2:$O$4995,0)),"")</f>
        <v>110B</v>
      </c>
      <c r="J14" s="16" t="str">
        <f>IFERROR(INDEX('Pasajeros Pre'!$I$2:I5007,MATCH(ROW()-ROW($B$1),'Pasajeros Pre'!$O$2:$O$4995,0)),"")</f>
        <v>AM 592</v>
      </c>
      <c r="K14" s="16" t="str">
        <f>IFERROR(INDEX('Pasajeros Pre'!$J$2:J5007,MATCH(ROW()-ROW($B$1),'Pasajeros Pre'!$O$2:$O$4995,0)),"")</f>
        <v>Tulum</v>
      </c>
      <c r="L14" s="25">
        <f>IFERROR(INDEX('Pasajeros Pre'!$K$2:K5007,MATCH(ROW()-ROW($B$1),'Pasajeros Pre'!$O$2:$O$4995,0)),"")</f>
        <v>45958.354861111111</v>
      </c>
      <c r="M14" s="16" t="str">
        <f>IFERROR(INDEX('Pasajeros Pre'!$L$2:L5007,MATCH(ROW()-ROW($B$1),'Pasajeros Pre'!$O$2:$O$4995,0)),"")</f>
        <v>J</v>
      </c>
      <c r="N14" s="25">
        <f t="shared" si="1"/>
        <v>21</v>
      </c>
      <c r="O14" s="15" t="str">
        <f>VLOOKUP(N14,'Time Chart'!$A$2:$D$25,4,0)</f>
        <v>20:00 A 20:59</v>
      </c>
      <c r="P14" s="25">
        <f t="shared" si="2"/>
        <v>9</v>
      </c>
      <c r="Q14" s="15" t="str">
        <f>VLOOKUP(P14,'Time Chart'!$A$2:$D$25,4,0)</f>
        <v>08:00 A 08:59</v>
      </c>
      <c r="R14" s="15" t="str">
        <f t="shared" si="3"/>
        <v>27/10/2025</v>
      </c>
      <c r="S14" s="16">
        <f>COUNTIFS(Hoja1!$R$2,"="&amp;R14)</f>
        <v>0</v>
      </c>
      <c r="T14" s="15" t="str">
        <f t="shared" si="4"/>
        <v>28/10/2025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7332</v>
      </c>
      <c r="F15" s="25">
        <f>IFERROR(INDEX('Pasajeros Pre'!$E$2:E5008,MATCH(ROW()-ROW($B$1),'Pasajeros Pre'!$O$2:$O$4995,0)),"")</f>
        <v>45958.336805555555</v>
      </c>
      <c r="G15" s="16" t="str">
        <f>IFERROR(INDEX('Pasajeros Pre'!$F$2:F5008,MATCH(ROW()-ROW($B$1),'Pasajeros Pre'!$O$2:$O$4995,0)),"")</f>
        <v>Monterrey</v>
      </c>
      <c r="H15" s="16">
        <f>IFERROR(INDEX('Pasajeros Pre'!$G$2:G5008,MATCH(ROW()-ROW($B$1),'Pasajeros Pre'!$O$2:$O$4995,0)),"")</f>
        <v>1</v>
      </c>
      <c r="I15" s="16">
        <f>IFERROR(INDEX('Pasajeros Pre'!$H$2:H5008,MATCH(ROW()-ROW($B$1),'Pasajeros Pre'!$O$2:$O$4995,0)),"")</f>
        <v>504</v>
      </c>
      <c r="J15" s="16" t="str">
        <f>IFERROR(INDEX('Pasajeros Pre'!$I$2:I5008,MATCH(ROW()-ROW($B$1),'Pasajeros Pre'!$O$2:$O$4995,0)),"")</f>
        <v>VB 7332</v>
      </c>
      <c r="K15" s="16" t="str">
        <f>IFERROR(INDEX('Pasajeros Pre'!$J$2:J5008,MATCH(ROW()-ROW($B$1),'Pasajeros Pre'!$O$2:$O$4995,0)),"")</f>
        <v>Villahermosa</v>
      </c>
      <c r="L15" s="25">
        <f>IFERROR(INDEX('Pasajeros Pre'!$K$2:K5008,MATCH(ROW()-ROW($B$1),'Pasajeros Pre'!$O$2:$O$4995,0)),"")</f>
        <v>45958.357638888891</v>
      </c>
      <c r="M15" s="16" t="str">
        <f>IFERROR(INDEX('Pasajeros Pre'!$L$2:L5008,MATCH(ROW()-ROW($B$1),'Pasajeros Pre'!$O$2:$O$4995,0)),"")</f>
        <v>J</v>
      </c>
      <c r="N15" s="25">
        <f t="shared" si="1"/>
        <v>9</v>
      </c>
      <c r="O15" s="15" t="str">
        <f>VLOOKUP(N15,'Time Chart'!$A$2:$D$25,4,0)</f>
        <v>08:00 A 08:59</v>
      </c>
      <c r="P15" s="25">
        <f t="shared" si="2"/>
        <v>9</v>
      </c>
      <c r="Q15" s="15" t="str">
        <f>VLOOKUP(P15,'Time Chart'!$A$2:$D$25,4,0)</f>
        <v>08:00 A 08:59</v>
      </c>
      <c r="R15" s="15" t="str">
        <f t="shared" si="3"/>
        <v>28/10/2025</v>
      </c>
      <c r="S15" s="16">
        <f>COUNTIFS(Hoja1!$R$2,"="&amp;R15)</f>
        <v>1</v>
      </c>
      <c r="T15" s="15" t="str">
        <f t="shared" si="4"/>
        <v>28/10/2025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321</v>
      </c>
      <c r="E16" s="16" t="str">
        <f>IFERROR(INDEX('Pasajeros Pre'!$D$2:D5009,MATCH(ROW()-ROW($B$1),'Pasajeros Pre'!$O$2:$O$4995,0)),"")</f>
        <v>VB 7350</v>
      </c>
      <c r="F16" s="25">
        <f>IFERROR(INDEX('Pasajeros Pre'!$E$2:E5009,MATCH(ROW()-ROW($B$1),'Pasajeros Pre'!$O$2:$O$4995,0)),"")</f>
        <v>45958.329861111109</v>
      </c>
      <c r="G16" s="16" t="str">
        <f>IFERROR(INDEX('Pasajeros Pre'!$F$2:F5009,MATCH(ROW()-ROW($B$1),'Pasajeros Pre'!$O$2:$O$4995,0)),"")</f>
        <v>Merida</v>
      </c>
      <c r="H16" s="16">
        <f>IFERROR(INDEX('Pasajeros Pre'!$G$2:G5009,MATCH(ROW()-ROW($B$1),'Pasajeros Pre'!$O$2:$O$4995,0)),"")</f>
        <v>2</v>
      </c>
      <c r="I16" s="16" t="str">
        <f>IFERROR(INDEX('Pasajeros Pre'!$H$2:H5009,MATCH(ROW()-ROW($B$1),'Pasajeros Pre'!$O$2:$O$4995,0)),"")</f>
        <v>106A</v>
      </c>
      <c r="J16" s="16" t="str">
        <f>IFERROR(INDEX('Pasajeros Pre'!$I$2:I5009,MATCH(ROW()-ROW($B$1),'Pasajeros Pre'!$O$2:$O$4995,0)),"")</f>
        <v>VB 7350</v>
      </c>
      <c r="K16" s="16" t="str">
        <f>IFERROR(INDEX('Pasajeros Pre'!$J$2:J5009,MATCH(ROW()-ROW($B$1),'Pasajeros Pre'!$O$2:$O$4995,0)),"")</f>
        <v>Puerto Vallarta</v>
      </c>
      <c r="L16" s="25">
        <f>IFERROR(INDEX('Pasajeros Pre'!$K$2:K5009,MATCH(ROW()-ROW($B$1),'Pasajeros Pre'!$O$2:$O$4995,0)),"")</f>
        <v>45958.357638888891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9</v>
      </c>
      <c r="Q16" s="15" t="str">
        <f>VLOOKUP(P16,'Time Chart'!$A$2:$D$25,4,0)</f>
        <v>08:00 A 08:59</v>
      </c>
      <c r="R16" s="15" t="str">
        <f t="shared" si="3"/>
        <v>28/10/2025</v>
      </c>
      <c r="S16" s="16">
        <f>COUNTIFS(Hoja1!$R$2,"="&amp;R16)</f>
        <v>1</v>
      </c>
      <c r="T16" s="15" t="str">
        <f t="shared" si="4"/>
        <v>28/10/2025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activated</v>
      </c>
      <c r="C17" s="16" t="str">
        <f>IFERROR(INDEX('Pasajeros Pre'!$B$2:$B$195,MATCH(ROW()-ROW($A$1),'Pasajeros Pre'!$O$2:$O$195,0)),"")</f>
        <v>Volaris</v>
      </c>
      <c r="D17" s="16" t="str">
        <f>IFERROR(INDEX('Pasajeros Pre'!$C$2:C5010,MATCH(ROW()-ROW($B$1),'Pasajeros Pre'!$O$2:$O$4995,0)),"")</f>
        <v>32N</v>
      </c>
      <c r="E17" s="16" t="str">
        <f>IFERROR(INDEX('Pasajeros Pre'!$D$2:D5010,MATCH(ROW()-ROW($B$1),'Pasajeros Pre'!$O$2:$O$4995,0)),"")</f>
        <v>Y4 1290</v>
      </c>
      <c r="F17" s="25">
        <f>IFERROR(INDEX('Pasajeros Pre'!$E$2:E5010,MATCH(ROW()-ROW($B$1),'Pasajeros Pre'!$O$2:$O$4995,0)),"")</f>
        <v>45958.335416666669</v>
      </c>
      <c r="G17" s="16" t="str">
        <f>IFERROR(INDEX('Pasajeros Pre'!$F$2:F5010,MATCH(ROW()-ROW($B$1),'Pasajeros Pre'!$O$2:$O$4995,0)),"")</f>
        <v>Guadalajara</v>
      </c>
      <c r="H17" s="16">
        <f>IFERROR(INDEX('Pasajeros Pre'!$G$2:G5010,MATCH(ROW()-ROW($B$1),'Pasajeros Pre'!$O$2:$O$4995,0)),"")</f>
        <v>3</v>
      </c>
      <c r="I17" s="16" t="str">
        <f>IFERROR(INDEX('Pasajeros Pre'!$H$2:H5010,MATCH(ROW()-ROW($B$1),'Pasajeros Pre'!$O$2:$O$4995,0)),"")</f>
        <v>109A</v>
      </c>
      <c r="J17" s="16" t="str">
        <f>IFERROR(INDEX('Pasajeros Pre'!$I$2:I5010,MATCH(ROW()-ROW($B$1),'Pasajeros Pre'!$O$2:$O$4995,0)),"")</f>
        <v>Y4 3533</v>
      </c>
      <c r="K17" s="16" t="str">
        <f>IFERROR(INDEX('Pasajeros Pre'!$J$2:J5010,MATCH(ROW()-ROW($B$1),'Pasajeros Pre'!$O$2:$O$4995,0)),"")</f>
        <v>Cancun</v>
      </c>
      <c r="L17" s="25">
        <f>IFERROR(INDEX('Pasajeros Pre'!$K$2:K5010,MATCH(ROW()-ROW($B$1),'Pasajeros Pre'!$O$2:$O$4995,0)),"")</f>
        <v>45958.365277777775</v>
      </c>
      <c r="M17" s="16" t="str">
        <f>IFERROR(INDEX('Pasajeros Pre'!$L$2:L5010,MATCH(ROW()-ROW($B$1),'Pasajeros Pre'!$O$2:$O$4995,0)),"")</f>
        <v>J</v>
      </c>
      <c r="N17" s="25">
        <f t="shared" si="1"/>
        <v>9</v>
      </c>
      <c r="O17" s="15" t="str">
        <f>VLOOKUP(N17,'Time Chart'!$A$2:$D$25,4,0)</f>
        <v>08:00 A 08:59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28/10/2025</v>
      </c>
      <c r="S17" s="16">
        <f>COUNTIFS(Hoja1!$R$2,"="&amp;R17)</f>
        <v>1</v>
      </c>
      <c r="T17" s="15" t="str">
        <f t="shared" si="4"/>
        <v>28/10/2025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>Aeromexico</v>
      </c>
      <c r="D18" s="16" t="str">
        <f>IFERROR(INDEX('Pasajeros Pre'!$C$2:C5011,MATCH(ROW()-ROW($B$1),'Pasajeros Pre'!$O$2:$O$4995,0)),"")</f>
        <v>E90</v>
      </c>
      <c r="E18" s="16" t="str">
        <f>IFERROR(INDEX('Pasajeros Pre'!$D$2:D5011,MATCH(ROW()-ROW($B$1),'Pasajeros Pre'!$O$2:$O$4995,0)),"")</f>
        <v>AM 287</v>
      </c>
      <c r="F18" s="25">
        <f>IFERROR(INDEX('Pasajeros Pre'!$E$2:E5011,MATCH(ROW()-ROW($B$1),'Pasajeros Pre'!$O$2:$O$4995,0)),"")</f>
        <v>45958.371527777781</v>
      </c>
      <c r="G18" s="16" t="str">
        <f>IFERROR(INDEX('Pasajeros Pre'!$F$2:F5011,MATCH(ROW()-ROW($B$1),'Pasajeros Pre'!$O$2:$O$4995,0)),"")</f>
        <v>Guadalajara</v>
      </c>
      <c r="H18" s="16">
        <f>IFERROR(INDEX('Pasajeros Pre'!$G$2:G5011,MATCH(ROW()-ROW($B$1),'Pasajeros Pre'!$O$2:$O$4995,0)),"")</f>
        <v>3</v>
      </c>
      <c r="I18" s="16" t="str">
        <f>IFERROR(INDEX('Pasajeros Pre'!$H$2:H5011,MATCH(ROW()-ROW($B$1),'Pasajeros Pre'!$O$2:$O$4995,0)),"")</f>
        <v>110A</v>
      </c>
      <c r="J18" s="16" t="str">
        <f>IFERROR(INDEX('Pasajeros Pre'!$I$2:I5011,MATCH(ROW()-ROW($B$1),'Pasajeros Pre'!$O$2:$O$4995,0)),"")</f>
        <v>AM 2436</v>
      </c>
      <c r="K18" s="16" t="str">
        <f>IFERROR(INDEX('Pasajeros Pre'!$J$2:J5011,MATCH(ROW()-ROW($B$1),'Pasajeros Pre'!$O$2:$O$4995,0)),"")</f>
        <v>Colima</v>
      </c>
      <c r="L18" s="25">
        <f>IFERROR(INDEX('Pasajeros Pre'!$K$2:K5011,MATCH(ROW()-ROW($B$1),'Pasajeros Pre'!$O$2:$O$4995,0)),"")</f>
        <v>45958.399305555555</v>
      </c>
      <c r="M18" s="16" t="str">
        <f>IFERROR(INDEX('Pasajeros Pre'!$L$2:L5011,MATCH(ROW()-ROW($B$1),'Pasajeros Pre'!$O$2:$O$4995,0)),"")</f>
        <v>J</v>
      </c>
      <c r="N18" s="25">
        <f t="shared" si="1"/>
        <v>9</v>
      </c>
      <c r="O18" s="15" t="str">
        <f>VLOOKUP(N18,'Time Chart'!$A$2:$D$25,4,0)</f>
        <v>08:00 A 08:59</v>
      </c>
      <c r="P18" s="25">
        <f t="shared" si="2"/>
        <v>10</v>
      </c>
      <c r="Q18" s="15" t="str">
        <f>VLOOKUP(P18,'Time Chart'!$A$2:$D$25,4,0)</f>
        <v>09:00 A 09:59</v>
      </c>
      <c r="R18" s="15" t="str">
        <f t="shared" si="3"/>
        <v>28/10/2025</v>
      </c>
      <c r="S18" s="16">
        <f>COUNTIFS(Hoja1!$R$2,"="&amp;R18)</f>
        <v>1</v>
      </c>
      <c r="T18" s="15" t="str">
        <f t="shared" si="4"/>
        <v>28/10/2025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Mexicana de Aviación </v>
      </c>
      <c r="D19" s="16">
        <f>IFERROR(INDEX('Pasajeros Pre'!$C$2:C5012,MATCH(ROW()-ROW($B$1),'Pasajeros Pre'!$O$2:$O$4995,0)),"")</f>
        <v>738</v>
      </c>
      <c r="E19" s="16" t="str">
        <f>IFERROR(INDEX('Pasajeros Pre'!$D$2:D5012,MATCH(ROW()-ROW($B$1),'Pasajeros Pre'!$O$2:$O$4995,0)),"")</f>
        <v>XN 1205</v>
      </c>
      <c r="F19" s="25">
        <f>IFERROR(INDEX('Pasajeros Pre'!$E$2:E5012,MATCH(ROW()-ROW($B$1),'Pasajeros Pre'!$O$2:$O$4995,0)),"")</f>
        <v>45958.134722222225</v>
      </c>
      <c r="G19" s="16" t="str">
        <f>IFERROR(INDEX('Pasajeros Pre'!$F$2:F5012,MATCH(ROW()-ROW($B$1),'Pasajeros Pre'!$O$2:$O$4995,0)),"")</f>
        <v>Tijuana</v>
      </c>
      <c r="H19" s="16">
        <f>IFERROR(INDEX('Pasajeros Pre'!$G$2:G5012,MATCH(ROW()-ROW($B$1),'Pasajeros Pre'!$O$2:$O$4995,0)),"")</f>
        <v>1</v>
      </c>
      <c r="I19" s="16" t="str">
        <f>IFERROR(INDEX('Pasajeros Pre'!$H$2:H5012,MATCH(ROW()-ROW($B$1),'Pasajeros Pre'!$O$2:$O$4995,0)),"")</f>
        <v>108A</v>
      </c>
      <c r="J19" s="16" t="str">
        <f>IFERROR(INDEX('Pasajeros Pre'!$I$2:I5012,MATCH(ROW()-ROW($B$1),'Pasajeros Pre'!$O$2:$O$4995,0)),"")</f>
        <v>XN 1780</v>
      </c>
      <c r="K19" s="16" t="str">
        <f>IFERROR(INDEX('Pasajeros Pre'!$J$2:J5012,MATCH(ROW()-ROW($B$1),'Pasajeros Pre'!$O$2:$O$4995,0)),"")</f>
        <v>Tulum</v>
      </c>
      <c r="L19" s="25">
        <f>IFERROR(INDEX('Pasajeros Pre'!$K$2:K5012,MATCH(ROW()-ROW($B$1),'Pasajeros Pre'!$O$2:$O$4995,0)),"")</f>
        <v>45958.416666666664</v>
      </c>
      <c r="M19" s="16" t="str">
        <f>IFERROR(INDEX('Pasajeros Pre'!$L$2:L5012,MATCH(ROW()-ROW($B$1),'Pasajeros Pre'!$O$2:$O$4995,0)),"")</f>
        <v>J</v>
      </c>
      <c r="N19" s="25">
        <f t="shared" si="1"/>
        <v>4</v>
      </c>
      <c r="O19" s="15" t="str">
        <f>VLOOKUP(N19,'Time Chart'!$A$2:$D$25,4,0)</f>
        <v>03:00 A 03:59</v>
      </c>
      <c r="P19" s="25">
        <f t="shared" si="2"/>
        <v>11</v>
      </c>
      <c r="Q19" s="15" t="str">
        <f>VLOOKUP(P19,'Time Chart'!$A$2:$D$25,4,0)</f>
        <v>10:00 A 10:59</v>
      </c>
      <c r="R19" s="15" t="str">
        <f t="shared" si="3"/>
        <v>28/10/2025</v>
      </c>
      <c r="S19" s="16">
        <f>COUNTIFS(Hoja1!$R$2,"="&amp;R19)</f>
        <v>1</v>
      </c>
      <c r="T19" s="15" t="str">
        <f t="shared" si="4"/>
        <v>28/10/2025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 xml:space="preserve">Viva 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VB 9521</v>
      </c>
      <c r="F20" s="25">
        <f>IFERROR(INDEX('Pasajeros Pre'!$E$2:E5013,MATCH(ROW()-ROW($B$1),'Pasajeros Pre'!$O$2:$O$4995,0)),"")</f>
        <v>45958.395833333336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1</v>
      </c>
      <c r="I20" s="16" t="str">
        <f>IFERROR(INDEX('Pasajeros Pre'!$H$2:H5013,MATCH(ROW()-ROW($B$1),'Pasajeros Pre'!$O$2:$O$4995,0)),"")</f>
        <v>115B</v>
      </c>
      <c r="J20" s="16" t="str">
        <f>IFERROR(INDEX('Pasajeros Pre'!$I$2:I5013,MATCH(ROW()-ROW($B$1),'Pasajeros Pre'!$O$2:$O$4995,0)),"")</f>
        <v>VB 5069</v>
      </c>
      <c r="K20" s="16" t="str">
        <f>IFERROR(INDEX('Pasajeros Pre'!$J$2:J5013,MATCH(ROW()-ROW($B$1),'Pasajeros Pre'!$O$2:$O$4995,0)),"")</f>
        <v>Tijuana</v>
      </c>
      <c r="L20" s="25">
        <f>IFERROR(INDEX('Pasajeros Pre'!$K$2:K5013,MATCH(ROW()-ROW($B$1),'Pasajeros Pre'!$O$2:$O$4995,0)),"")</f>
        <v>45958.430555555555</v>
      </c>
      <c r="M20" s="16" t="str">
        <f>IFERROR(INDEX('Pasajeros Pre'!$L$2:L5013,MATCH(ROW()-ROW($B$1),'Pasajeros Pre'!$O$2:$O$4995,0)),"")</f>
        <v>J</v>
      </c>
      <c r="N20" s="25">
        <f t="shared" si="1"/>
        <v>10</v>
      </c>
      <c r="O20" s="15" t="str">
        <f>VLOOKUP(N20,'Time Chart'!$A$2:$D$25,4,0)</f>
        <v>09:00 A 09:59</v>
      </c>
      <c r="P20" s="25">
        <f t="shared" si="2"/>
        <v>11</v>
      </c>
      <c r="Q20" s="15" t="str">
        <f>VLOOKUP(P20,'Time Chart'!$A$2:$D$25,4,0)</f>
        <v>10:00 A 10:59</v>
      </c>
      <c r="R20" s="15" t="str">
        <f t="shared" si="3"/>
        <v>28/10/2025</v>
      </c>
      <c r="S20" s="16">
        <f>COUNTIFS(Hoja1!$R$2,"="&amp;R20)</f>
        <v>1</v>
      </c>
      <c r="T20" s="15" t="str">
        <f t="shared" si="4"/>
        <v>28/10/2025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321</v>
      </c>
      <c r="E21" s="16" t="str">
        <f>IFERROR(INDEX('Pasajeros Pre'!$D$2:D5014,MATCH(ROW()-ROW($B$1),'Pasajeros Pre'!$O$2:$O$4995,0)),"")</f>
        <v>VB 7428</v>
      </c>
      <c r="F21" s="25">
        <f>IFERROR(INDEX('Pasajeros Pre'!$E$2:E5014,MATCH(ROW()-ROW($B$1),'Pasajeros Pre'!$O$2:$O$4995,0)),"")</f>
        <v>45958.427083333336</v>
      </c>
      <c r="G21" s="16" t="str">
        <f>IFERROR(INDEX('Pasajeros Pre'!$F$2:F5014,MATCH(ROW()-ROW($B$1),'Pasajeros Pre'!$O$2:$O$4995,0)),"")</f>
        <v>Tijuana</v>
      </c>
      <c r="H21" s="16">
        <f>IFERROR(INDEX('Pasajeros Pre'!$G$2:G5014,MATCH(ROW()-ROW($B$1),'Pasajeros Pre'!$O$2:$O$4995,0)),"")</f>
        <v>1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7428</v>
      </c>
      <c r="K21" s="16" t="str">
        <f>IFERROR(INDEX('Pasajeros Pre'!$J$2:J5014,MATCH(ROW()-ROW($B$1),'Pasajeros Pre'!$O$2:$O$4995,0)),"")</f>
        <v>Tuxtla Gutierrez</v>
      </c>
      <c r="L21" s="25">
        <f>IFERROR(INDEX('Pasajeros Pre'!$K$2:K5014,MATCH(ROW()-ROW($B$1),'Pasajeros Pre'!$O$2:$O$4995,0)),"")</f>
        <v>45958.454861111109</v>
      </c>
      <c r="M21" s="16" t="str">
        <f>IFERROR(INDEX('Pasajeros Pre'!$L$2:L5014,MATCH(ROW()-ROW($B$1),'Pasajeros Pre'!$O$2:$O$4995,0)),"")</f>
        <v>J</v>
      </c>
      <c r="N21" s="25">
        <f t="shared" si="1"/>
        <v>11</v>
      </c>
      <c r="O21" s="15" t="str">
        <f>VLOOKUP(N21,'Time Chart'!$A$2:$D$25,4,0)</f>
        <v>10:00 A 10:59</v>
      </c>
      <c r="P21" s="25">
        <f t="shared" si="2"/>
        <v>11</v>
      </c>
      <c r="Q21" s="15" t="str">
        <f>VLOOKUP(P21,'Time Chart'!$A$2:$D$25,4,0)</f>
        <v>10:00 A 10:59</v>
      </c>
      <c r="R21" s="15" t="str">
        <f t="shared" si="3"/>
        <v>28/10/2025</v>
      </c>
      <c r="S21" s="16">
        <f>COUNTIFS(Hoja1!$R$2,"="&amp;R21)</f>
        <v>1</v>
      </c>
      <c r="T21" s="15" t="str">
        <f t="shared" si="4"/>
        <v>28/10/2025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 xml:space="preserve">Viva </v>
      </c>
      <c r="D22" s="16">
        <f>IFERROR(INDEX('Pasajeros Pre'!$C$2:C5015,MATCH(ROW()-ROW($B$1),'Pasajeros Pre'!$O$2:$O$4995,0)),"")</f>
        <v>320</v>
      </c>
      <c r="E22" s="16" t="str">
        <f>IFERROR(INDEX('Pasajeros Pre'!$D$2:D5015,MATCH(ROW()-ROW($B$1),'Pasajeros Pre'!$O$2:$O$4995,0)),"")</f>
        <v>VB 9401</v>
      </c>
      <c r="F22" s="25">
        <f>IFERROR(INDEX('Pasajeros Pre'!$E$2:E5015,MATCH(ROW()-ROW($B$1),'Pasajeros Pre'!$O$2:$O$4995,0)),"")</f>
        <v>45958.420138888891</v>
      </c>
      <c r="G22" s="16" t="str">
        <f>IFERROR(INDEX('Pasajeros Pre'!$F$2:F5015,MATCH(ROW()-ROW($B$1),'Pasajeros Pre'!$O$2:$O$4995,0)),"")</f>
        <v>Monterrey</v>
      </c>
      <c r="H22" s="16">
        <f>IFERROR(INDEX('Pasajeros Pre'!$G$2:G5015,MATCH(ROW()-ROW($B$1),'Pasajeros Pre'!$O$2:$O$4995,0)),"")</f>
        <v>2</v>
      </c>
      <c r="I22" s="16" t="str">
        <f>IFERROR(INDEX('Pasajeros Pre'!$H$2:H5015,MATCH(ROW()-ROW($B$1),'Pasajeros Pre'!$O$2:$O$4995,0)),"")</f>
        <v>107B</v>
      </c>
      <c r="J22" s="16" t="str">
        <f>IFERROR(INDEX('Pasajeros Pre'!$I$2:I5015,MATCH(ROW()-ROW($B$1),'Pasajeros Pre'!$O$2:$O$4995,0)),"")</f>
        <v>VB 9402</v>
      </c>
      <c r="K22" s="16" t="str">
        <f>IFERROR(INDEX('Pasajeros Pre'!$J$2:J5015,MATCH(ROW()-ROW($B$1),'Pasajeros Pre'!$O$2:$O$4995,0)),"")</f>
        <v>Monterrey</v>
      </c>
      <c r="L22" s="25">
        <f>IFERROR(INDEX('Pasajeros Pre'!$K$2:K5015,MATCH(ROW()-ROW($B$1),'Pasajeros Pre'!$O$2:$O$4995,0)),"")</f>
        <v>45958.454861111109</v>
      </c>
      <c r="M22" s="16" t="str">
        <f>IFERROR(INDEX('Pasajeros Pre'!$L$2:L5015,MATCH(ROW()-ROW($B$1),'Pasajeros Pre'!$O$2:$O$4995,0)),"")</f>
        <v>J</v>
      </c>
      <c r="N22" s="25">
        <f t="shared" si="1"/>
        <v>11</v>
      </c>
      <c r="O22" s="15" t="str">
        <f>VLOOKUP(N22,'Time Chart'!$A$2:$D$25,4,0)</f>
        <v>10:00 A 10:59</v>
      </c>
      <c r="P22" s="25">
        <f t="shared" si="2"/>
        <v>11</v>
      </c>
      <c r="Q22" s="15" t="str">
        <f>VLOOKUP(P22,'Time Chart'!$A$2:$D$25,4,0)</f>
        <v>10:00 A 10:59</v>
      </c>
      <c r="R22" s="15" t="str">
        <f t="shared" si="3"/>
        <v>28/10/2025</v>
      </c>
      <c r="S22" s="16">
        <f>COUNTIFS(Hoja1!$R$2,"="&amp;R22)</f>
        <v>1</v>
      </c>
      <c r="T22" s="15" t="str">
        <f t="shared" si="4"/>
        <v>28/10/2025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321</v>
      </c>
      <c r="E23" s="16" t="str">
        <f>IFERROR(INDEX('Pasajeros Pre'!$D$2:D5016,MATCH(ROW()-ROW($B$1),'Pasajeros Pre'!$O$2:$O$4995,0)),"")</f>
        <v>VB 9223</v>
      </c>
      <c r="F23" s="25">
        <f>IFERROR(INDEX('Pasajeros Pre'!$E$2:E5016,MATCH(ROW()-ROW($B$1),'Pasajeros Pre'!$O$2:$O$4995,0)),"")</f>
        <v>45958.430555555555</v>
      </c>
      <c r="G23" s="16" t="str">
        <f>IFERROR(INDEX('Pasajeros Pre'!$F$2:F5016,MATCH(ROW()-ROW($B$1),'Pasajeros Pre'!$O$2:$O$4995,0)),"")</f>
        <v>Puerto Escondido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106B</v>
      </c>
      <c r="J23" s="16" t="str">
        <f>IFERROR(INDEX('Pasajeros Pre'!$I$2:I5016,MATCH(ROW()-ROW($B$1),'Pasajeros Pre'!$O$2:$O$4995,0)),"")</f>
        <v>VB 9294</v>
      </c>
      <c r="K23" s="16" t="str">
        <f>IFERROR(INDEX('Pasajeros Pre'!$J$2:J5016,MATCH(ROW()-ROW($B$1),'Pasajeros Pre'!$O$2:$O$4995,0)),"")</f>
        <v>Huatulco</v>
      </c>
      <c r="L23" s="25">
        <f>IFERROR(INDEX('Pasajeros Pre'!$K$2:K5016,MATCH(ROW()-ROW($B$1),'Pasajeros Pre'!$O$2:$O$4995,0)),"")</f>
        <v>45958.461805555555</v>
      </c>
      <c r="M23" s="16" t="str">
        <f>IFERROR(INDEX('Pasajeros Pre'!$L$2:L5016,MATCH(ROW()-ROW($B$1),'Pasajeros Pre'!$O$2:$O$4995,0)),"")</f>
        <v>J</v>
      </c>
      <c r="N23" s="25">
        <f t="shared" si="1"/>
        <v>11</v>
      </c>
      <c r="O23" s="15" t="str">
        <f>VLOOKUP(N23,'Time Chart'!$A$2:$D$25,4,0)</f>
        <v>10:00 A 10:59</v>
      </c>
      <c r="P23" s="25">
        <f t="shared" si="2"/>
        <v>12</v>
      </c>
      <c r="Q23" s="15" t="str">
        <f>VLOOKUP(P23,'Time Chart'!$A$2:$D$25,4,0)</f>
        <v>11:00 A 11:59</v>
      </c>
      <c r="R23" s="15" t="str">
        <f t="shared" si="3"/>
        <v>28/10/2025</v>
      </c>
      <c r="S23" s="16">
        <f>COUNTIFS(Hoja1!$R$2,"="&amp;R23)</f>
        <v>1</v>
      </c>
      <c r="T23" s="15" t="str">
        <f t="shared" si="4"/>
        <v>28/10/2025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Arajet </v>
      </c>
      <c r="D24" s="16" t="str">
        <f>IFERROR(INDEX('Pasajeros Pre'!$C$2:C5017,MATCH(ROW()-ROW($B$1),'Pasajeros Pre'!$O$2:$O$4995,0)),"")</f>
        <v>7M8</v>
      </c>
      <c r="E24" s="16" t="str">
        <f>IFERROR(INDEX('Pasajeros Pre'!$D$2:D5017,MATCH(ROW()-ROW($B$1),'Pasajeros Pre'!$O$2:$O$4995,0)),"")</f>
        <v>DM 7104</v>
      </c>
      <c r="F24" s="25">
        <f>IFERROR(INDEX('Pasajeros Pre'!$E$2:E5017,MATCH(ROW()-ROW($B$1),'Pasajeros Pre'!$O$2:$O$4995,0)),"")</f>
        <v>45958.42083333333</v>
      </c>
      <c r="G24" s="16" t="str">
        <f>IFERROR(INDEX('Pasajeros Pre'!$F$2:F5017,MATCH(ROW()-ROW($B$1),'Pasajeros Pre'!$O$2:$O$4995,0)),"")</f>
        <v>Punta Cana</v>
      </c>
      <c r="H24" s="16">
        <f>IFERROR(INDEX('Pasajeros Pre'!$G$2:G5017,MATCH(ROW()-ROW($B$1),'Pasajeros Pre'!$O$2:$O$4995,0)),"")</f>
        <v>6</v>
      </c>
      <c r="I24" s="16" t="str">
        <f>IFERROR(INDEX('Pasajeros Pre'!$H$2:H5017,MATCH(ROW()-ROW($B$1),'Pasajeros Pre'!$O$2:$O$4995,0)),"")</f>
        <v>114A</v>
      </c>
      <c r="J24" s="16" t="str">
        <f>IFERROR(INDEX('Pasajeros Pre'!$I$2:I5017,MATCH(ROW()-ROW($B$1),'Pasajeros Pre'!$O$2:$O$4995,0)),"")</f>
        <v>DM 7105</v>
      </c>
      <c r="K24" s="16" t="str">
        <f>IFERROR(INDEX('Pasajeros Pre'!$J$2:J5017,MATCH(ROW()-ROW($B$1),'Pasajeros Pre'!$O$2:$O$4995,0)),"")</f>
        <v>Punta Cana</v>
      </c>
      <c r="L24" s="25">
        <f>IFERROR(INDEX('Pasajeros Pre'!$K$2:K5017,MATCH(ROW()-ROW($B$1),'Pasajeros Pre'!$O$2:$O$4995,0)),"")</f>
        <v>45958.462500000001</v>
      </c>
      <c r="M24" s="16" t="str">
        <f>IFERROR(INDEX('Pasajeros Pre'!$L$2:L5017,MATCH(ROW()-ROW($B$1),'Pasajeros Pre'!$O$2:$O$4995,0)),"")</f>
        <v>J</v>
      </c>
      <c r="N24" s="25">
        <f t="shared" si="1"/>
        <v>11</v>
      </c>
      <c r="O24" s="15" t="str">
        <f>VLOOKUP(N24,'Time Chart'!$A$2:$D$25,4,0)</f>
        <v>10:00 A 10:59</v>
      </c>
      <c r="P24" s="25">
        <f t="shared" si="2"/>
        <v>12</v>
      </c>
      <c r="Q24" s="15" t="str">
        <f>VLOOKUP(P24,'Time Chart'!$A$2:$D$25,4,0)</f>
        <v>11:00 A 11:59</v>
      </c>
      <c r="R24" s="15" t="str">
        <f t="shared" si="3"/>
        <v>28/10/2025</v>
      </c>
      <c r="S24" s="16">
        <f>COUNTIFS(Hoja1!$R$2,"="&amp;R24)</f>
        <v>1</v>
      </c>
      <c r="T24" s="15" t="str">
        <f t="shared" si="4"/>
        <v>28/10/2025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320</v>
      </c>
      <c r="E25" s="16" t="str">
        <f>IFERROR(INDEX('Pasajeros Pre'!$D$2:D5018,MATCH(ROW()-ROW($B$1),'Pasajeros Pre'!$O$2:$O$4995,0)),"")</f>
        <v>VB 9533</v>
      </c>
      <c r="F25" s="25">
        <f>IFERROR(INDEX('Pasajeros Pre'!$E$2:E5018,MATCH(ROW()-ROW($B$1),'Pasajeros Pre'!$O$2:$O$4995,0)),"")</f>
        <v>45958.427083333336</v>
      </c>
      <c r="G25" s="16" t="str">
        <f>IFERROR(INDEX('Pasajeros Pre'!$F$2:F5018,MATCH(ROW()-ROW($B$1),'Pasajeros Pre'!$O$2:$O$4995,0)),"")</f>
        <v>Matamoros</v>
      </c>
      <c r="H25" s="16">
        <f>IFERROR(INDEX('Pasajeros Pre'!$G$2:G5018,MATCH(ROW()-ROW($B$1),'Pasajeros Pre'!$O$2:$O$4995,0)),"")</f>
        <v>2</v>
      </c>
      <c r="I25" s="16" t="str">
        <f>IFERROR(INDEX('Pasajeros Pre'!$H$2:H5018,MATCH(ROW()-ROW($B$1),'Pasajeros Pre'!$O$2:$O$4995,0)),"")</f>
        <v>107A</v>
      </c>
      <c r="J25" s="16" t="str">
        <f>IFERROR(INDEX('Pasajeros Pre'!$I$2:I5018,MATCH(ROW()-ROW($B$1),'Pasajeros Pre'!$O$2:$O$4995,0)),"")</f>
        <v>VB 9428</v>
      </c>
      <c r="K25" s="16" t="str">
        <f>IFERROR(INDEX('Pasajeros Pre'!$J$2:J5018,MATCH(ROW()-ROW($B$1),'Pasajeros Pre'!$O$2:$O$4995,0)),"")</f>
        <v>Tepic</v>
      </c>
      <c r="L25" s="25">
        <f>IFERROR(INDEX('Pasajeros Pre'!$K$2:K5018,MATCH(ROW()-ROW($B$1),'Pasajeros Pre'!$O$2:$O$4995,0)),"")</f>
        <v>45958.465277777781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12</v>
      </c>
      <c r="Q25" s="15" t="str">
        <f>VLOOKUP(P25,'Time Chart'!$A$2:$D$25,4,0)</f>
        <v>11:00 A 11:59</v>
      </c>
      <c r="R25" s="15" t="str">
        <f t="shared" si="3"/>
        <v>28/10/2025</v>
      </c>
      <c r="S25" s="16">
        <f>COUNTIFS(Hoja1!$R$2,"="&amp;R25)</f>
        <v>1</v>
      </c>
      <c r="T25" s="15" t="str">
        <f t="shared" si="4"/>
        <v>28/10/2025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7442</v>
      </c>
      <c r="F26" s="25">
        <f>IFERROR(INDEX('Pasajeros Pre'!$E$2:E5019,MATCH(ROW()-ROW($B$1),'Pasajeros Pre'!$O$2:$O$4995,0)),"")</f>
        <v>45958.451388888891</v>
      </c>
      <c r="G26" s="16" t="str">
        <f>IFERROR(INDEX('Pasajeros Pre'!$F$2:F5019,MATCH(ROW()-ROW($B$1),'Pasajeros Pre'!$O$2:$O$4995,0)),"")</f>
        <v>San Jose Del Cabo</v>
      </c>
      <c r="H26" s="16">
        <f>IFERROR(INDEX('Pasajeros Pre'!$G$2:G5019,MATCH(ROW()-ROW($B$1),'Pasajeros Pre'!$O$2:$O$4995,0)),"")</f>
        <v>1</v>
      </c>
      <c r="I26" s="16">
        <f>IFERROR(INDEX('Pasajeros Pre'!$H$2:H5019,MATCH(ROW()-ROW($B$1),'Pasajeros Pre'!$O$2:$O$4995,0)),"")</f>
        <v>502</v>
      </c>
      <c r="J26" s="16" t="str">
        <f>IFERROR(INDEX('Pasajeros Pre'!$I$2:I5019,MATCH(ROW()-ROW($B$1),'Pasajeros Pre'!$O$2:$O$4995,0)),"")</f>
        <v>VB 7442</v>
      </c>
      <c r="K26" s="16" t="str">
        <f>IFERROR(INDEX('Pasajeros Pre'!$J$2:J5019,MATCH(ROW()-ROW($B$1),'Pasajeros Pre'!$O$2:$O$4995,0)),"")</f>
        <v>Cancun</v>
      </c>
      <c r="L26" s="25">
        <f>IFERROR(INDEX('Pasajeros Pre'!$K$2:K5019,MATCH(ROW()-ROW($B$1),'Pasajeros Pre'!$O$2:$O$4995,0)),"")</f>
        <v>45958.472222222219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12</v>
      </c>
      <c r="Q26" s="15" t="str">
        <f>VLOOKUP(P26,'Time Chart'!$A$2:$D$25,4,0)</f>
        <v>11:00 A 11:59</v>
      </c>
      <c r="R26" s="15" t="str">
        <f t="shared" si="3"/>
        <v>28/10/2025</v>
      </c>
      <c r="S26" s="16">
        <f>COUNTIFS(Hoja1!$R$2,"="&amp;R26)</f>
        <v>1</v>
      </c>
      <c r="T26" s="15" t="str">
        <f t="shared" si="4"/>
        <v>28/10/2025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Mexicana de Aviación </v>
      </c>
      <c r="D27" s="16">
        <f>IFERROR(INDEX('Pasajeros Pre'!$C$2:C5020,MATCH(ROW()-ROW($B$1),'Pasajeros Pre'!$O$2:$O$4995,0)),"")</f>
        <v>738</v>
      </c>
      <c r="E27" s="16" t="str">
        <f>IFERROR(INDEX('Pasajeros Pre'!$D$2:D5020,MATCH(ROW()-ROW($B$1),'Pasajeros Pre'!$O$2:$O$4995,0)),"")</f>
        <v>XN 1141</v>
      </c>
      <c r="F27" s="25">
        <f>IFERROR(INDEX('Pasajeros Pre'!$E$2:E5020,MATCH(ROW()-ROW($B$1),'Pasajeros Pre'!$O$2:$O$4995,0)),"")</f>
        <v>45958.458333333336</v>
      </c>
      <c r="G27" s="16" t="str">
        <f>IFERROR(INDEX('Pasajeros Pre'!$F$2:F5020,MATCH(ROW()-ROW($B$1),'Pasajeros Pre'!$O$2:$O$4995,0)),"")</f>
        <v>Ciudad Victoria</v>
      </c>
      <c r="H27" s="16">
        <f>IFERROR(INDEX('Pasajeros Pre'!$G$2:G5020,MATCH(ROW()-ROW($B$1),'Pasajeros Pre'!$O$2:$O$4995,0)),"")</f>
        <v>3</v>
      </c>
      <c r="I27" s="16" t="str">
        <f>IFERROR(INDEX('Pasajeros Pre'!$H$2:H5020,MATCH(ROW()-ROW($B$1),'Pasajeros Pre'!$O$2:$O$4995,0)),"")</f>
        <v>108A</v>
      </c>
      <c r="J27" s="16" t="str">
        <f>IFERROR(INDEX('Pasajeros Pre'!$I$2:I5020,MATCH(ROW()-ROW($B$1),'Pasajeros Pre'!$O$2:$O$4995,0)),"")</f>
        <v>XN 1922</v>
      </c>
      <c r="K27" s="16" t="str">
        <f>IFERROR(INDEX('Pasajeros Pre'!$J$2:J5020,MATCH(ROW()-ROW($B$1),'Pasajeros Pre'!$O$2:$O$4995,0)),"")</f>
        <v>Palenque</v>
      </c>
      <c r="L27" s="25">
        <f>IFERROR(INDEX('Pasajeros Pre'!$K$2:K5020,MATCH(ROW()-ROW($B$1),'Pasajeros Pre'!$O$2:$O$4995,0)),"")</f>
        <v>45958.493055555555</v>
      </c>
      <c r="M27" s="16" t="str">
        <f>IFERROR(INDEX('Pasajeros Pre'!$L$2:L5020,MATCH(ROW()-ROW($B$1),'Pasajeros Pre'!$O$2:$O$4995,0)),"")</f>
        <v>J</v>
      </c>
      <c r="N27" s="25">
        <f t="shared" si="1"/>
        <v>12</v>
      </c>
      <c r="O27" s="15" t="str">
        <f>VLOOKUP(N27,'Time Chart'!$A$2:$D$25,4,0)</f>
        <v>11:00 A 11:59</v>
      </c>
      <c r="P27" s="25">
        <f t="shared" si="2"/>
        <v>12</v>
      </c>
      <c r="Q27" s="15" t="str">
        <f>VLOOKUP(P27,'Time Chart'!$A$2:$D$25,4,0)</f>
        <v>11:00 A 11:59</v>
      </c>
      <c r="R27" s="15" t="str">
        <f t="shared" si="3"/>
        <v>28/10/2025</v>
      </c>
      <c r="S27" s="16">
        <f>COUNTIFS(Hoja1!$R$2,"="&amp;R27)</f>
        <v>1</v>
      </c>
      <c r="T27" s="15" t="str">
        <f t="shared" si="4"/>
        <v>28/10/2025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7438</v>
      </c>
      <c r="F28" s="25">
        <f>IFERROR(INDEX('Pasajeros Pre'!$E$2:E5021,MATCH(ROW()-ROW($B$1),'Pasajeros Pre'!$O$2:$O$4995,0)),"")</f>
        <v>45958.486111111109</v>
      </c>
      <c r="G28" s="16" t="str">
        <f>IFERROR(INDEX('Pasajeros Pre'!$F$2:F5021,MATCH(ROW()-ROW($B$1),'Pasajeros Pre'!$O$2:$O$4995,0)),"")</f>
        <v>Ciudad Juarez</v>
      </c>
      <c r="H28" s="16">
        <f>IFERROR(INDEX('Pasajeros Pre'!$G$2:G5021,MATCH(ROW()-ROW($B$1),'Pasajeros Pre'!$O$2:$O$4995,0)),"")</f>
        <v>1</v>
      </c>
      <c r="I28" s="16">
        <f>IFERROR(INDEX('Pasajeros Pre'!$H$2:H5021,MATCH(ROW()-ROW($B$1),'Pasajeros Pre'!$O$2:$O$4995,0)),"")</f>
        <v>504</v>
      </c>
      <c r="J28" s="16" t="str">
        <f>IFERROR(INDEX('Pasajeros Pre'!$I$2:I5021,MATCH(ROW()-ROW($B$1),'Pasajeros Pre'!$O$2:$O$4995,0)),"")</f>
        <v>VB 7438</v>
      </c>
      <c r="K28" s="16" t="str">
        <f>IFERROR(INDEX('Pasajeros Pre'!$J$2:J5021,MATCH(ROW()-ROW($B$1),'Pasajeros Pre'!$O$2:$O$4995,0)),"")</f>
        <v>Cancun</v>
      </c>
      <c r="L28" s="25">
        <f>IFERROR(INDEX('Pasajeros Pre'!$K$2:K5021,MATCH(ROW()-ROW($B$1),'Pasajeros Pre'!$O$2:$O$4995,0)),"")</f>
        <v>45958.506944444445</v>
      </c>
      <c r="M28" s="16" t="str">
        <f>IFERROR(INDEX('Pasajeros Pre'!$L$2:L5021,MATCH(ROW()-ROW($B$1),'Pasajeros Pre'!$O$2:$O$4995,0)),"")</f>
        <v>J</v>
      </c>
      <c r="N28" s="25">
        <f t="shared" si="1"/>
        <v>12</v>
      </c>
      <c r="O28" s="15" t="str">
        <f>VLOOKUP(N28,'Time Chart'!$A$2:$D$25,4,0)</f>
        <v>11:00 A 11:59</v>
      </c>
      <c r="P28" s="25">
        <f t="shared" si="2"/>
        <v>13</v>
      </c>
      <c r="Q28" s="15" t="str">
        <f>VLOOKUP(P28,'Time Chart'!$A$2:$D$25,4,0)</f>
        <v>12:00 A 12:59</v>
      </c>
      <c r="R28" s="15" t="str">
        <f t="shared" si="3"/>
        <v>28/10/2025</v>
      </c>
      <c r="S28" s="16">
        <f>COUNTIFS(Hoja1!$R$2,"="&amp;R28)</f>
        <v>1</v>
      </c>
      <c r="T28" s="15" t="str">
        <f t="shared" si="4"/>
        <v>28/10/2025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activated</v>
      </c>
      <c r="C29" s="16" t="str">
        <f>IFERROR(INDEX('Pasajeros Pre'!$B$2:$B$195,MATCH(ROW()-ROW($A$1),'Pasajeros Pre'!$O$2:$O$195,0)),"")</f>
        <v>Aeromexico</v>
      </c>
      <c r="D29" s="16" t="str">
        <f>IFERROR(INDEX('Pasajeros Pre'!$C$2:C5022,MATCH(ROW()-ROW($B$1),'Pasajeros Pre'!$O$2:$O$4995,0)),"")</f>
        <v>E90</v>
      </c>
      <c r="E29" s="16" t="str">
        <f>IFERROR(INDEX('Pasajeros Pre'!$D$2:D5022,MATCH(ROW()-ROW($B$1),'Pasajeros Pre'!$O$2:$O$4995,0)),"")</f>
        <v>AM 871</v>
      </c>
      <c r="F29" s="25">
        <f>IFERROR(INDEX('Pasajeros Pre'!$E$2:E5022,MATCH(ROW()-ROW($B$1),'Pasajeros Pre'!$O$2:$O$4995,0)),"")</f>
        <v>45957.885416666664</v>
      </c>
      <c r="G29" s="16" t="str">
        <f>IFERROR(INDEX('Pasajeros Pre'!$F$2:F5022,MATCH(ROW()-ROW($B$1),'Pasajeros Pre'!$O$2:$O$4995,0)),"")</f>
        <v>Veracruz</v>
      </c>
      <c r="H29" s="16">
        <f>IFERROR(INDEX('Pasajeros Pre'!$G$2:G5022,MATCH(ROW()-ROW($B$1),'Pasajeros Pre'!$O$2:$O$4995,0)),"")</f>
        <v>3</v>
      </c>
      <c r="I29" s="16" t="str">
        <f>IFERROR(INDEX('Pasajeros Pre'!$H$2:H5022,MATCH(ROW()-ROW($B$1),'Pasajeros Pre'!$O$2:$O$4995,0)),"")</f>
        <v>111A</v>
      </c>
      <c r="J29" s="16" t="str">
        <f>IFERROR(INDEX('Pasajeros Pre'!$I$2:I5022,MATCH(ROW()-ROW($B$1),'Pasajeros Pre'!$O$2:$O$4995,0)),"")</f>
        <v>AM 878</v>
      </c>
      <c r="K29" s="16" t="str">
        <f>IFERROR(INDEX('Pasajeros Pre'!$J$2:J5022,MATCH(ROW()-ROW($B$1),'Pasajeros Pre'!$O$2:$O$4995,0)),"")</f>
        <v>Merida</v>
      </c>
      <c r="L29" s="25">
        <f>IFERROR(INDEX('Pasajeros Pre'!$K$2:K5022,MATCH(ROW()-ROW($B$1),'Pasajeros Pre'!$O$2:$O$4995,0)),"")</f>
        <v>45958.510416666664</v>
      </c>
      <c r="M29" s="16" t="str">
        <f>IFERROR(INDEX('Pasajeros Pre'!$L$2:L5022,MATCH(ROW()-ROW($B$1),'Pasajeros Pre'!$O$2:$O$4995,0)),"")</f>
        <v>J</v>
      </c>
      <c r="N29" s="25">
        <f t="shared" si="1"/>
        <v>22</v>
      </c>
      <c r="O29" s="15" t="str">
        <f>VLOOKUP(N29,'Time Chart'!$A$2:$D$25,4,0)</f>
        <v>21:59 A 21:59</v>
      </c>
      <c r="P29" s="25">
        <f t="shared" si="2"/>
        <v>13</v>
      </c>
      <c r="Q29" s="15" t="str">
        <f>VLOOKUP(P29,'Time Chart'!$A$2:$D$25,4,0)</f>
        <v>12:00 A 12:59</v>
      </c>
      <c r="R29" s="15" t="str">
        <f t="shared" si="3"/>
        <v>27/10/2025</v>
      </c>
      <c r="S29" s="16">
        <f>COUNTIFS(Hoja1!$R$2,"="&amp;R29)</f>
        <v>0</v>
      </c>
      <c r="T29" s="15" t="str">
        <f t="shared" si="4"/>
        <v>28/10/2025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321</v>
      </c>
      <c r="E30" s="16" t="str">
        <f>IFERROR(INDEX('Pasajeros Pre'!$D$2:D5023,MATCH(ROW()-ROW($B$1),'Pasajeros Pre'!$O$2:$O$4995,0)),"")</f>
        <v>VB 7416</v>
      </c>
      <c r="F30" s="25">
        <f>IFERROR(INDEX('Pasajeros Pre'!$E$2:E5023,MATCH(ROW()-ROW($B$1),'Pasajeros Pre'!$O$2:$O$4995,0)),"")</f>
        <v>45958.489583333336</v>
      </c>
      <c r="G30" s="16" t="str">
        <f>IFERROR(INDEX('Pasajeros Pre'!$F$2:F5023,MATCH(ROW()-ROW($B$1),'Pasajeros Pre'!$O$2:$O$4995,0)),"")</f>
        <v>Cancun</v>
      </c>
      <c r="H30" s="16">
        <f>IFERROR(INDEX('Pasajeros Pre'!$G$2:G5023,MATCH(ROW()-ROW($B$1),'Pasajeros Pre'!$O$2:$O$4995,0)),"")</f>
        <v>2</v>
      </c>
      <c r="I30" s="16" t="str">
        <f>IFERROR(INDEX('Pasajeros Pre'!$H$2:H5023,MATCH(ROW()-ROW($B$1),'Pasajeros Pre'!$O$2:$O$4995,0)),"")</f>
        <v>115B</v>
      </c>
      <c r="J30" s="16" t="str">
        <f>IFERROR(INDEX('Pasajeros Pre'!$I$2:I5023,MATCH(ROW()-ROW($B$1),'Pasajeros Pre'!$O$2:$O$4995,0)),"")</f>
        <v>VB 7416</v>
      </c>
      <c r="K30" s="16" t="str">
        <f>IFERROR(INDEX('Pasajeros Pre'!$J$2:J5023,MATCH(ROW()-ROW($B$1),'Pasajeros Pre'!$O$2:$O$4995,0)),"")</f>
        <v>Culiacan</v>
      </c>
      <c r="L30" s="25">
        <f>IFERROR(INDEX('Pasajeros Pre'!$K$2:K5023,MATCH(ROW()-ROW($B$1),'Pasajeros Pre'!$O$2:$O$4995,0)),"")</f>
        <v>45958.517361111109</v>
      </c>
      <c r="M30" s="16" t="str">
        <f>IFERROR(INDEX('Pasajeros Pre'!$L$2:L5023,MATCH(ROW()-ROW($B$1),'Pasajeros Pre'!$O$2:$O$4995,0)),"")</f>
        <v>J</v>
      </c>
      <c r="N30" s="25">
        <f t="shared" si="1"/>
        <v>12</v>
      </c>
      <c r="O30" s="15" t="str">
        <f>VLOOKUP(N30,'Time Chart'!$A$2:$D$25,4,0)</f>
        <v>11:00 A 11:59</v>
      </c>
      <c r="P30" s="25">
        <f t="shared" si="2"/>
        <v>13</v>
      </c>
      <c r="Q30" s="15" t="str">
        <f>VLOOKUP(P30,'Time Chart'!$A$2:$D$25,4,0)</f>
        <v>12:00 A 12:59</v>
      </c>
      <c r="R30" s="15" t="str">
        <f t="shared" si="3"/>
        <v>28/10/2025</v>
      </c>
      <c r="S30" s="16">
        <f>COUNTIFS(Hoja1!$R$2,"="&amp;R30)</f>
        <v>1</v>
      </c>
      <c r="T30" s="15" t="str">
        <f t="shared" si="4"/>
        <v>28/10/2025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>Aeromexico</v>
      </c>
      <c r="D31" s="16" t="str">
        <f>IFERROR(INDEX('Pasajeros Pre'!$C$2:C5024,MATCH(ROW()-ROW($B$1),'Pasajeros Pre'!$O$2:$O$4995,0)),"")</f>
        <v>E90</v>
      </c>
      <c r="E31" s="16" t="str">
        <f>IFERROR(INDEX('Pasajeros Pre'!$D$2:D5024,MATCH(ROW()-ROW($B$1),'Pasajeros Pre'!$O$2:$O$4995,0)),"")</f>
        <v>AM 2781</v>
      </c>
      <c r="F31" s="25">
        <f>IFERROR(INDEX('Pasajeros Pre'!$E$2:E5024,MATCH(ROW()-ROW($B$1),'Pasajeros Pre'!$O$2:$O$4995,0)),"")</f>
        <v>45958.487500000003</v>
      </c>
      <c r="G31" s="16" t="str">
        <f>IFERROR(INDEX('Pasajeros Pre'!$F$2:F5024,MATCH(ROW()-ROW($B$1),'Pasajeros Pre'!$O$2:$O$4995,0)),"")</f>
        <v>Houston</v>
      </c>
      <c r="H31" s="16">
        <f>IFERROR(INDEX('Pasajeros Pre'!$G$2:G5024,MATCH(ROW()-ROW($B$1),'Pasajeros Pre'!$O$2:$O$4995,0)),"")</f>
        <v>7</v>
      </c>
      <c r="I31" s="16" t="str">
        <f>IFERROR(INDEX('Pasajeros Pre'!$H$2:H5024,MATCH(ROW()-ROW($B$1),'Pasajeros Pre'!$O$2:$O$4995,0)),"")</f>
        <v>113A</v>
      </c>
      <c r="J31" s="16" t="str">
        <f>IFERROR(INDEX('Pasajeros Pre'!$I$2:I5024,MATCH(ROW()-ROW($B$1),'Pasajeros Pre'!$O$2:$O$4995,0)),"")</f>
        <v>AM 2782</v>
      </c>
      <c r="K31" s="16" t="str">
        <f>IFERROR(INDEX('Pasajeros Pre'!$J$2:J5024,MATCH(ROW()-ROW($B$1),'Pasajeros Pre'!$O$2:$O$4995,0)),"")</f>
        <v>Mcallen Mission</v>
      </c>
      <c r="L31" s="25">
        <f>IFERROR(INDEX('Pasajeros Pre'!$K$2:K5024,MATCH(ROW()-ROW($B$1),'Pasajeros Pre'!$O$2:$O$4995,0)),"")</f>
        <v>45958.529166666667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28/10/2025</v>
      </c>
      <c r="S31" s="16">
        <f>COUNTIFS(Hoja1!$R$2,"="&amp;R31)</f>
        <v>1</v>
      </c>
      <c r="T31" s="15" t="str">
        <f t="shared" si="4"/>
        <v>28/10/2025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7333</v>
      </c>
      <c r="F32" s="25">
        <f>IFERROR(INDEX('Pasajeros Pre'!$E$2:E5025,MATCH(ROW()-ROW($B$1),'Pasajeros Pre'!$O$2:$O$4995,0)),"")</f>
        <v>45958.520833333336</v>
      </c>
      <c r="G32" s="16" t="str">
        <f>IFERROR(INDEX('Pasajeros Pre'!$F$2:F5025,MATCH(ROW()-ROW($B$1),'Pasajeros Pre'!$O$2:$O$4995,0)),"")</f>
        <v>Villahermosa</v>
      </c>
      <c r="H32" s="16">
        <f>IFERROR(INDEX('Pasajeros Pre'!$G$2:G5025,MATCH(ROW()-ROW($B$1),'Pasajeros Pre'!$O$2:$O$4995,0)),"")</f>
        <v>1</v>
      </c>
      <c r="I32" s="16">
        <f>IFERROR(INDEX('Pasajeros Pre'!$H$2:H5025,MATCH(ROW()-ROW($B$1),'Pasajeros Pre'!$O$2:$O$4995,0)),"")</f>
        <v>503</v>
      </c>
      <c r="J32" s="16" t="str">
        <f>IFERROR(INDEX('Pasajeros Pre'!$I$2:I5025,MATCH(ROW()-ROW($B$1),'Pasajeros Pre'!$O$2:$O$4995,0)),"")</f>
        <v>VB 7333</v>
      </c>
      <c r="K32" s="16" t="str">
        <f>IFERROR(INDEX('Pasajeros Pre'!$J$2:J5025,MATCH(ROW()-ROW($B$1),'Pasajeros Pre'!$O$2:$O$4995,0)),"")</f>
        <v>Monterrey</v>
      </c>
      <c r="L32" s="25">
        <f>IFERROR(INDEX('Pasajeros Pre'!$K$2:K5025,MATCH(ROW()-ROW($B$1),'Pasajeros Pre'!$O$2:$O$4995,0)),"")</f>
        <v>45958.541666666664</v>
      </c>
      <c r="M32" s="16" t="str">
        <f>IFERROR(INDEX('Pasajeros Pre'!$L$2:L5025,MATCH(ROW()-ROW($B$1),'Pasajeros Pre'!$O$2:$O$4995,0)),"")</f>
        <v>J</v>
      </c>
      <c r="N32" s="25">
        <f t="shared" si="1"/>
        <v>13</v>
      </c>
      <c r="O32" s="15" t="str">
        <f>VLOOKUP(N32,'Time Chart'!$A$2:$D$25,4,0)</f>
        <v>12:00 A 12:59</v>
      </c>
      <c r="P32" s="25">
        <f t="shared" si="2"/>
        <v>14</v>
      </c>
      <c r="Q32" s="15" t="str">
        <f>VLOOKUP(P32,'Time Chart'!$A$2:$D$25,4,0)</f>
        <v>13:00 A 13:59</v>
      </c>
      <c r="R32" s="15" t="str">
        <f t="shared" si="3"/>
        <v>28/10/2025</v>
      </c>
      <c r="S32" s="16">
        <f>COUNTIFS(Hoja1!$R$2,"="&amp;R32)</f>
        <v>1</v>
      </c>
      <c r="T32" s="15" t="str">
        <f t="shared" si="4"/>
        <v>28/10/2025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321</v>
      </c>
      <c r="E33" s="16" t="str">
        <f>IFERROR(INDEX('Pasajeros Pre'!$D$2:D5026,MATCH(ROW()-ROW($B$1),'Pasajeros Pre'!$O$2:$O$4995,0)),"")</f>
        <v>VB 7351</v>
      </c>
      <c r="F33" s="25">
        <f>IFERROR(INDEX('Pasajeros Pre'!$E$2:E5026,MATCH(ROW()-ROW($B$1),'Pasajeros Pre'!$O$2:$O$4995,0)),"")</f>
        <v>45958.510416666664</v>
      </c>
      <c r="G33" s="16" t="str">
        <f>IFERROR(INDEX('Pasajeros Pre'!$F$2:F5026,MATCH(ROW()-ROW($B$1),'Pasajeros Pre'!$O$2:$O$4995,0)),"")</f>
        <v>Puerto Vallarta</v>
      </c>
      <c r="H33" s="16">
        <f>IFERROR(INDEX('Pasajeros Pre'!$G$2:G5026,MATCH(ROW()-ROW($B$1),'Pasajeros Pre'!$O$2:$O$4995,0)),"")</f>
        <v>2</v>
      </c>
      <c r="I33" s="16" t="str">
        <f>IFERROR(INDEX('Pasajeros Pre'!$H$2:H5026,MATCH(ROW()-ROW($B$1),'Pasajeros Pre'!$O$2:$O$4995,0)),"")</f>
        <v>106B</v>
      </c>
      <c r="J33" s="16" t="str">
        <f>IFERROR(INDEX('Pasajeros Pre'!$I$2:I5026,MATCH(ROW()-ROW($B$1),'Pasajeros Pre'!$O$2:$O$4995,0)),"")</f>
        <v>VB 7351</v>
      </c>
      <c r="K33" s="16" t="str">
        <f>IFERROR(INDEX('Pasajeros Pre'!$J$2:J5026,MATCH(ROW()-ROW($B$1),'Pasajeros Pre'!$O$2:$O$4995,0)),"")</f>
        <v>Merida</v>
      </c>
      <c r="L33" s="25">
        <f>IFERROR(INDEX('Pasajeros Pre'!$K$2:K5026,MATCH(ROW()-ROW($B$1),'Pasajeros Pre'!$O$2:$O$4995,0)),"")</f>
        <v>45958.541666666664</v>
      </c>
      <c r="M33" s="16" t="str">
        <f>IFERROR(INDEX('Pasajeros Pre'!$L$2:L5026,MATCH(ROW()-ROW($B$1),'Pasajeros Pre'!$O$2:$O$4995,0)),"")</f>
        <v>J</v>
      </c>
      <c r="N33" s="25">
        <f t="shared" si="1"/>
        <v>13</v>
      </c>
      <c r="O33" s="15" t="str">
        <f>VLOOKUP(N33,'Time Chart'!$A$2:$D$25,4,0)</f>
        <v>12:00 A 12:59</v>
      </c>
      <c r="P33" s="25">
        <f t="shared" si="2"/>
        <v>14</v>
      </c>
      <c r="Q33" s="15" t="str">
        <f>VLOOKUP(P33,'Time Chart'!$A$2:$D$25,4,0)</f>
        <v>13:00 A 13:59</v>
      </c>
      <c r="R33" s="15" t="str">
        <f t="shared" si="3"/>
        <v>28/10/2025</v>
      </c>
      <c r="S33" s="16">
        <f>COUNTIFS(Hoja1!$R$2,"="&amp;R33)</f>
        <v>1</v>
      </c>
      <c r="T33" s="15" t="str">
        <f t="shared" si="4"/>
        <v>28/10/2025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Mexicana de Aviación </v>
      </c>
      <c r="D34" s="16" t="str">
        <f>IFERROR(INDEX('Pasajeros Pre'!$C$2:C5027,MATCH(ROW()-ROW($B$1),'Pasajeros Pre'!$O$2:$O$4995,0)),"")</f>
        <v>E95</v>
      </c>
      <c r="E34" s="16" t="str">
        <f>IFERROR(INDEX('Pasajeros Pre'!$D$2:D5027,MATCH(ROW()-ROW($B$1),'Pasajeros Pre'!$O$2:$O$4995,0)),"")</f>
        <v>XN 1105</v>
      </c>
      <c r="F34" s="25">
        <f>IFERROR(INDEX('Pasajeros Pre'!$E$2:E5027,MATCH(ROW()-ROW($B$1),'Pasajeros Pre'!$O$2:$O$4995,0)),"")</f>
        <v>45957.930555555555</v>
      </c>
      <c r="G34" s="16" t="str">
        <f>IFERROR(INDEX('Pasajeros Pre'!$F$2:F5027,MATCH(ROW()-ROW($B$1),'Pasajeros Pre'!$O$2:$O$4995,0)),"")</f>
        <v>Monterrey</v>
      </c>
      <c r="H34" s="16">
        <f>IFERROR(INDEX('Pasajeros Pre'!$G$2:G5027,MATCH(ROW()-ROW($B$1),'Pasajeros Pre'!$O$2:$O$4995,0)),"")</f>
        <v>3</v>
      </c>
      <c r="I34" s="16" t="str">
        <f>IFERROR(INDEX('Pasajeros Pre'!$H$2:H5027,MATCH(ROW()-ROW($B$1),'Pasajeros Pre'!$O$2:$O$4995,0)),"")</f>
        <v>108B</v>
      </c>
      <c r="J34" s="16" t="str">
        <f>IFERROR(INDEX('Pasajeros Pre'!$I$2:I5027,MATCH(ROW()-ROW($B$1),'Pasajeros Pre'!$O$2:$O$4995,0)),"")</f>
        <v>XN 1734</v>
      </c>
      <c r="K34" s="16" t="str">
        <f>IFERROR(INDEX('Pasajeros Pre'!$J$2:J5027,MATCH(ROW()-ROW($B$1),'Pasajeros Pre'!$O$2:$O$4995,0)),"")</f>
        <v>Chetumal</v>
      </c>
      <c r="L34" s="25">
        <f>IFERROR(INDEX('Pasajeros Pre'!$K$2:K5027,MATCH(ROW()-ROW($B$1),'Pasajeros Pre'!$O$2:$O$4995,0)),"")</f>
        <v>45958.552083333336</v>
      </c>
      <c r="M34" s="16" t="str">
        <f>IFERROR(INDEX('Pasajeros Pre'!$L$2:L5027,MATCH(ROW()-ROW($B$1),'Pasajeros Pre'!$O$2:$O$4995,0)),"")</f>
        <v>J</v>
      </c>
      <c r="N34" s="25">
        <f t="shared" si="1"/>
        <v>23</v>
      </c>
      <c r="O34" s="15" t="str">
        <f>VLOOKUP(N34,'Time Chart'!$A$2:$D$25,4,0)</f>
        <v>22:00 A 22:59</v>
      </c>
      <c r="P34" s="25">
        <f t="shared" si="2"/>
        <v>14</v>
      </c>
      <c r="Q34" s="15" t="str">
        <f>VLOOKUP(P34,'Time Chart'!$A$2:$D$25,4,0)</f>
        <v>13:00 A 13:59</v>
      </c>
      <c r="R34" s="15" t="str">
        <f t="shared" si="3"/>
        <v>27/10/2025</v>
      </c>
      <c r="S34" s="16">
        <f>COUNTIFS(Hoja1!$R$2,"="&amp;R34)</f>
        <v>0</v>
      </c>
      <c r="T34" s="15" t="str">
        <f t="shared" si="4"/>
        <v>28/10/2025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E90</v>
      </c>
      <c r="E35" s="16" t="str">
        <f>IFERROR(INDEX('Pasajeros Pre'!$D$2:D5028,MATCH(ROW()-ROW($B$1),'Pasajeros Pre'!$O$2:$O$4995,0)),"")</f>
        <v>AM 2437</v>
      </c>
      <c r="F35" s="25">
        <f>IFERROR(INDEX('Pasajeros Pre'!$E$2:E5028,MATCH(ROW()-ROW($B$1),'Pasajeros Pre'!$O$2:$O$4995,0)),"")</f>
        <v>45958.534722222219</v>
      </c>
      <c r="G35" s="16" t="str">
        <f>IFERROR(INDEX('Pasajeros Pre'!$F$2:F5028,MATCH(ROW()-ROW($B$1),'Pasajeros Pre'!$O$2:$O$4995,0)),"")</f>
        <v>Colima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110B</v>
      </c>
      <c r="J35" s="16" t="str">
        <f>IFERROR(INDEX('Pasajeros Pre'!$I$2:I5028,MATCH(ROW()-ROW($B$1),'Pasajeros Pre'!$O$2:$O$4995,0)),"")</f>
        <v>AM 2600</v>
      </c>
      <c r="K35" s="16" t="str">
        <f>IFERROR(INDEX('Pasajeros Pre'!$J$2:J5028,MATCH(ROW()-ROW($B$1),'Pasajeros Pre'!$O$2:$O$4995,0)),"")</f>
        <v>Durango</v>
      </c>
      <c r="L35" s="25">
        <f>IFERROR(INDEX('Pasajeros Pre'!$K$2:K5028,MATCH(ROW()-ROW($B$1),'Pasajeros Pre'!$O$2:$O$4995,0)),"")</f>
        <v>45958.559027777781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28/10/2025</v>
      </c>
      <c r="S35" s="16">
        <f>COUNTIFS(Hoja1!$R$2,"="&amp;R35)</f>
        <v>1</v>
      </c>
      <c r="T35" s="15" t="str">
        <f t="shared" si="4"/>
        <v>28/10/2025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320</v>
      </c>
      <c r="E36" s="16" t="str">
        <f>IFERROR(INDEX('Pasajeros Pre'!$D$2:D5029,MATCH(ROW()-ROW($B$1),'Pasajeros Pre'!$O$2:$O$4995,0)),"")</f>
        <v>VB 7241</v>
      </c>
      <c r="F36" s="25">
        <f>IFERROR(INDEX('Pasajeros Pre'!$E$2:E5029,MATCH(ROW()-ROW($B$1),'Pasajeros Pre'!$O$2:$O$4995,0)),"")</f>
        <v>45958.538194444445</v>
      </c>
      <c r="G36" s="16" t="str">
        <f>IFERROR(INDEX('Pasajeros Pre'!$F$2:F5029,MATCH(ROW()-ROW($B$1),'Pasajeros Pre'!$O$2:$O$4995,0)),"")</f>
        <v>Tulum</v>
      </c>
      <c r="H36" s="16">
        <f>IFERROR(INDEX('Pasajeros Pre'!$G$2:G5029,MATCH(ROW()-ROW($B$1),'Pasajeros Pre'!$O$2:$O$4995,0)),"")</f>
        <v>1</v>
      </c>
      <c r="I36" s="16">
        <f>IFERROR(INDEX('Pasajeros Pre'!$H$2:H5029,MATCH(ROW()-ROW($B$1),'Pasajeros Pre'!$O$2:$O$4995,0)),"")</f>
        <v>502</v>
      </c>
      <c r="J36" s="16" t="str">
        <f>IFERROR(INDEX('Pasajeros Pre'!$I$2:I5029,MATCH(ROW()-ROW($B$1),'Pasajeros Pre'!$O$2:$O$4995,0)),"")</f>
        <v>VB 7241</v>
      </c>
      <c r="K36" s="16" t="str">
        <f>IFERROR(INDEX('Pasajeros Pre'!$J$2:J5029,MATCH(ROW()-ROW($B$1),'Pasajeros Pre'!$O$2:$O$4995,0)),"")</f>
        <v>Guadalajara</v>
      </c>
      <c r="L36" s="25">
        <f>IFERROR(INDEX('Pasajeros Pre'!$K$2:K5029,MATCH(ROW()-ROW($B$1),'Pasajeros Pre'!$O$2:$O$4995,0)),"")</f>
        <v>45958.559027777781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14</v>
      </c>
      <c r="Q36" s="15" t="str">
        <f>VLOOKUP(P36,'Time Chart'!$A$2:$D$25,4,0)</f>
        <v>13:00 A 13:59</v>
      </c>
      <c r="R36" s="15" t="str">
        <f t="shared" si="3"/>
        <v>28/10/2025</v>
      </c>
      <c r="S36" s="16">
        <f>COUNTIFS(Hoja1!$R$2,"="&amp;R36)</f>
        <v>1</v>
      </c>
      <c r="T36" s="15" t="str">
        <f t="shared" si="4"/>
        <v>28/10/2025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>Aeromexico</v>
      </c>
      <c r="D37" s="16" t="str">
        <f>IFERROR(INDEX('Pasajeros Pre'!$C$2:C5030,MATCH(ROW()-ROW($B$1),'Pasajeros Pre'!$O$2:$O$4995,0)),"")</f>
        <v>7S8</v>
      </c>
      <c r="E37" s="16" t="str">
        <f>IFERROR(INDEX('Pasajeros Pre'!$D$2:D5030,MATCH(ROW()-ROW($B$1),'Pasajeros Pre'!$O$2:$O$4995,0)),"")</f>
        <v>AM 591</v>
      </c>
      <c r="F37" s="25">
        <f>IFERROR(INDEX('Pasajeros Pre'!$E$2:E5030,MATCH(ROW()-ROW($B$1),'Pasajeros Pre'!$O$2:$O$4995,0)),"")</f>
        <v>45958.489583333336</v>
      </c>
      <c r="G37" s="16" t="str">
        <f>IFERROR(INDEX('Pasajeros Pre'!$F$2:F5030,MATCH(ROW()-ROW($B$1),'Pasajeros Pre'!$O$2:$O$4995,0)),"")</f>
        <v>Cancun</v>
      </c>
      <c r="H37" s="16">
        <f>IFERROR(INDEX('Pasajeros Pre'!$G$2:G5030,MATCH(ROW()-ROW($B$1),'Pasajeros Pre'!$O$2:$O$4995,0)),"")</f>
        <v>3</v>
      </c>
      <c r="I37" s="16" t="str">
        <f>IFERROR(INDEX('Pasajeros Pre'!$H$2:H5030,MATCH(ROW()-ROW($B$1),'Pasajeros Pre'!$O$2:$O$4995,0)),"")</f>
        <v>110A</v>
      </c>
      <c r="J37" s="16" t="str">
        <f>IFERROR(INDEX('Pasajeros Pre'!$I$2:I5030,MATCH(ROW()-ROW($B$1),'Pasajeros Pre'!$O$2:$O$4995,0)),"")</f>
        <v>AM 596</v>
      </c>
      <c r="K37" s="16" t="str">
        <f>IFERROR(INDEX('Pasajeros Pre'!$J$2:J5030,MATCH(ROW()-ROW($B$1),'Pasajeros Pre'!$O$2:$O$4995,0)),"")</f>
        <v>Cancun</v>
      </c>
      <c r="L37" s="25">
        <f>IFERROR(INDEX('Pasajeros Pre'!$K$2:K5030,MATCH(ROW()-ROW($B$1),'Pasajeros Pre'!$O$2:$O$4995,0)),"")</f>
        <v>45958.565972222219</v>
      </c>
      <c r="M37" s="16" t="str">
        <f>IFERROR(INDEX('Pasajeros Pre'!$L$2:L5030,MATCH(ROW()-ROW($B$1),'Pasajeros Pre'!$O$2:$O$4995,0)),"")</f>
        <v>J</v>
      </c>
      <c r="N37" s="25">
        <f t="shared" si="1"/>
        <v>12</v>
      </c>
      <c r="O37" s="15" t="str">
        <f>VLOOKUP(N37,'Time Chart'!$A$2:$D$25,4,0)</f>
        <v>11:00 A 11:59</v>
      </c>
      <c r="P37" s="25">
        <f t="shared" si="2"/>
        <v>14</v>
      </c>
      <c r="Q37" s="15" t="str">
        <f>VLOOKUP(P37,'Time Chart'!$A$2:$D$25,4,0)</f>
        <v>13:00 A 13:59</v>
      </c>
      <c r="R37" s="15" t="str">
        <f t="shared" si="3"/>
        <v>28/10/2025</v>
      </c>
      <c r="S37" s="16">
        <f>COUNTIFS(Hoja1!$R$2,"="&amp;R37)</f>
        <v>1</v>
      </c>
      <c r="T37" s="15" t="str">
        <f t="shared" si="4"/>
        <v>28/10/2025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7345</v>
      </c>
      <c r="F38" s="25">
        <f>IFERROR(INDEX('Pasajeros Pre'!$E$2:E5031,MATCH(ROW()-ROW($B$1),'Pasajeros Pre'!$O$2:$O$4995,0)),"")</f>
        <v>45958.548611111109</v>
      </c>
      <c r="G38" s="16" t="str">
        <f>IFERROR(INDEX('Pasajeros Pre'!$F$2:F5031,MATCH(ROW()-ROW($B$1),'Pasajeros Pre'!$O$2:$O$4995,0)),"")</f>
        <v>Chihuahua</v>
      </c>
      <c r="H38" s="16">
        <f>IFERROR(INDEX('Pasajeros Pre'!$G$2:G5031,MATCH(ROW()-ROW($B$1),'Pasajeros Pre'!$O$2:$O$4995,0)),"")</f>
        <v>2</v>
      </c>
      <c r="I38" s="16">
        <f>IFERROR(INDEX('Pasajeros Pre'!$H$2:H5031,MATCH(ROW()-ROW($B$1),'Pasajeros Pre'!$O$2:$O$4995,0)),"")</f>
        <v>505</v>
      </c>
      <c r="J38" s="16" t="str">
        <f>IFERROR(INDEX('Pasajeros Pre'!$I$2:I5031,MATCH(ROW()-ROW($B$1),'Pasajeros Pre'!$O$2:$O$4995,0)),"")</f>
        <v>VB 7345</v>
      </c>
      <c r="K38" s="16" t="str">
        <f>IFERROR(INDEX('Pasajeros Pre'!$J$2:J5031,MATCH(ROW()-ROW($B$1),'Pasajeros Pre'!$O$2:$O$4995,0)),"")</f>
        <v xml:space="preserve">Bajio </v>
      </c>
      <c r="L38" s="25">
        <f>IFERROR(INDEX('Pasajeros Pre'!$K$2:K5031,MATCH(ROW()-ROW($B$1),'Pasajeros Pre'!$O$2:$O$4995,0)),"")</f>
        <v>45958.569444444445</v>
      </c>
      <c r="M38" s="16" t="str">
        <f>IFERROR(INDEX('Pasajeros Pre'!$L$2:L5031,MATCH(ROW()-ROW($B$1),'Pasajeros Pre'!$O$2:$O$4995,0)),"")</f>
        <v>J</v>
      </c>
      <c r="N38" s="25">
        <f t="shared" si="1"/>
        <v>14</v>
      </c>
      <c r="O38" s="15" t="str">
        <f>VLOOKUP(N38,'Time Chart'!$A$2:$D$25,4,0)</f>
        <v>13:00 A 13:59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28/10/2025</v>
      </c>
      <c r="S38" s="16">
        <f>COUNTIFS(Hoja1!$R$2,"="&amp;R38)</f>
        <v>1</v>
      </c>
      <c r="T38" s="15" t="str">
        <f t="shared" si="4"/>
        <v>28/10/2025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>Aeromexico</v>
      </c>
      <c r="D39" s="16" t="str">
        <f>IFERROR(INDEX('Pasajeros Pre'!$C$2:C5032,MATCH(ROW()-ROW($B$1),'Pasajeros Pre'!$O$2:$O$4995,0)),"")</f>
        <v>E90</v>
      </c>
      <c r="E39" s="16" t="str">
        <f>IFERROR(INDEX('Pasajeros Pre'!$D$2:D5032,MATCH(ROW()-ROW($B$1),'Pasajeros Pre'!$O$2:$O$4995,0)),"")</f>
        <v>AM 593</v>
      </c>
      <c r="F39" s="25">
        <f>IFERROR(INDEX('Pasajeros Pre'!$E$2:E5032,MATCH(ROW()-ROW($B$1),'Pasajeros Pre'!$O$2:$O$4995,0)),"")</f>
        <v>45958.565972222219</v>
      </c>
      <c r="G39" s="16" t="str">
        <f>IFERROR(INDEX('Pasajeros Pre'!$F$2:F5032,MATCH(ROW()-ROW($B$1),'Pasajeros Pre'!$O$2:$O$4995,0)),"")</f>
        <v>Tulum</v>
      </c>
      <c r="H39" s="16">
        <f>IFERROR(INDEX('Pasajeros Pre'!$G$2:G5032,MATCH(ROW()-ROW($B$1),'Pasajeros Pre'!$O$2:$O$4995,0)),"")</f>
        <v>3</v>
      </c>
      <c r="I39" s="16" t="str">
        <f>IFERROR(INDEX('Pasajeros Pre'!$H$2:H5032,MATCH(ROW()-ROW($B$1),'Pasajeros Pre'!$O$2:$O$4995,0)),"")</f>
        <v>111A</v>
      </c>
      <c r="J39" s="16" t="str">
        <f>IFERROR(INDEX('Pasajeros Pre'!$I$2:I5032,MATCH(ROW()-ROW($B$1),'Pasajeros Pre'!$O$2:$O$4995,0)),"")</f>
        <v>AM 880</v>
      </c>
      <c r="K39" s="16" t="str">
        <f>IFERROR(INDEX('Pasajeros Pre'!$J$2:J5032,MATCH(ROW()-ROW($B$1),'Pasajeros Pre'!$O$2:$O$4995,0)),"")</f>
        <v>Puerto Vallarta</v>
      </c>
      <c r="L39" s="25">
        <f>IFERROR(INDEX('Pasajeros Pre'!$K$2:K5032,MATCH(ROW()-ROW($B$1),'Pasajeros Pre'!$O$2:$O$4995,0)),"")</f>
        <v>45958.59375</v>
      </c>
      <c r="M39" s="16" t="str">
        <f>IFERROR(INDEX('Pasajeros Pre'!$L$2:L5032,MATCH(ROW()-ROW($B$1),'Pasajeros Pre'!$O$2:$O$4995,0)),"")</f>
        <v>J</v>
      </c>
      <c r="N39" s="25">
        <f t="shared" si="1"/>
        <v>14</v>
      </c>
      <c r="O39" s="15" t="str">
        <f>VLOOKUP(N39,'Time Chart'!$A$2:$D$25,4,0)</f>
        <v>13:00 A 13:59</v>
      </c>
      <c r="P39" s="25">
        <f t="shared" si="2"/>
        <v>15</v>
      </c>
      <c r="Q39" s="15" t="str">
        <f>VLOOKUP(P39,'Time Chart'!$A$2:$D$25,4,0)</f>
        <v>14:00 A 14:59</v>
      </c>
      <c r="R39" s="15" t="str">
        <f t="shared" si="3"/>
        <v>28/10/2025</v>
      </c>
      <c r="S39" s="16">
        <f>COUNTIFS(Hoja1!$R$2,"="&amp;R39)</f>
        <v>1</v>
      </c>
      <c r="T39" s="15" t="str">
        <f t="shared" si="4"/>
        <v>28/10/2025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Volaris</v>
      </c>
      <c r="D40" s="16" t="str">
        <f>IFERROR(INDEX('Pasajeros Pre'!$C$2:C5033,MATCH(ROW()-ROW($B$1),'Pasajeros Pre'!$O$2:$O$4995,0)),"")</f>
        <v>32N</v>
      </c>
      <c r="E40" s="16" t="str">
        <f>IFERROR(INDEX('Pasajeros Pre'!$D$2:D5033,MATCH(ROW()-ROW($B$1),'Pasajeros Pre'!$O$2:$O$4995,0)),"")</f>
        <v>Y4 3532</v>
      </c>
      <c r="F40" s="25">
        <f>IFERROR(INDEX('Pasajeros Pre'!$E$2:E5033,MATCH(ROW()-ROW($B$1),'Pasajeros Pre'!$O$2:$O$4995,0)),"")</f>
        <v>45958.580555555556</v>
      </c>
      <c r="G40" s="16" t="str">
        <f>IFERROR(INDEX('Pasajeros Pre'!$F$2:F5033,MATCH(ROW()-ROW($B$1),'Pasajeros Pre'!$O$2:$O$4995,0)),"")</f>
        <v>Cancun</v>
      </c>
      <c r="H40" s="16">
        <f>IFERROR(INDEX('Pasajeros Pre'!$G$2:G5033,MATCH(ROW()-ROW($B$1),'Pasajeros Pre'!$O$2:$O$4995,0)),"")</f>
        <v>2</v>
      </c>
      <c r="I40" s="16" t="str">
        <f>IFERROR(INDEX('Pasajeros Pre'!$H$2:H5033,MATCH(ROW()-ROW($B$1),'Pasajeros Pre'!$O$2:$O$4995,0)),"")</f>
        <v>109A</v>
      </c>
      <c r="J40" s="16" t="str">
        <f>IFERROR(INDEX('Pasajeros Pre'!$I$2:I5033,MATCH(ROW()-ROW($B$1),'Pasajeros Pre'!$O$2:$O$4995,0)),"")</f>
        <v>Y4 7170</v>
      </c>
      <c r="K40" s="16" t="str">
        <f>IFERROR(INDEX('Pasajeros Pre'!$J$2:J5033,MATCH(ROW()-ROW($B$1),'Pasajeros Pre'!$O$2:$O$4995,0)),"")</f>
        <v>La Paz</v>
      </c>
      <c r="L40" s="25">
        <f>IFERROR(INDEX('Pasajeros Pre'!$K$2:K5033,MATCH(ROW()-ROW($B$1),'Pasajeros Pre'!$O$2:$O$4995,0)),"")</f>
        <v>45958.612500000003</v>
      </c>
      <c r="M40" s="16" t="str">
        <f>IFERROR(INDEX('Pasajeros Pre'!$L$2:L5033,MATCH(ROW()-ROW($B$1),'Pasajeros Pre'!$O$2:$O$4995,0)),"")</f>
        <v>J</v>
      </c>
      <c r="N40" s="25">
        <f t="shared" si="1"/>
        <v>14</v>
      </c>
      <c r="O40" s="15" t="str">
        <f>VLOOKUP(N40,'Time Chart'!$A$2:$D$25,4,0)</f>
        <v>13:00 A 13:59</v>
      </c>
      <c r="P40" s="25">
        <f t="shared" si="2"/>
        <v>15</v>
      </c>
      <c r="Q40" s="15" t="str">
        <f>VLOOKUP(P40,'Time Chart'!$A$2:$D$25,4,0)</f>
        <v>14:00 A 14:59</v>
      </c>
      <c r="R40" s="15" t="str">
        <f t="shared" si="3"/>
        <v>28/10/2025</v>
      </c>
      <c r="S40" s="16">
        <f>COUNTIFS(Hoja1!$R$2,"="&amp;R40)</f>
        <v>1</v>
      </c>
      <c r="T40" s="15" t="str">
        <f t="shared" si="4"/>
        <v>28/10/2025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Mexicana de Aviación </v>
      </c>
      <c r="D41" s="16">
        <f>IFERROR(INDEX('Pasajeros Pre'!$C$2:C5034,MATCH(ROW()-ROW($B$1),'Pasajeros Pre'!$O$2:$O$4995,0)),"")</f>
        <v>738</v>
      </c>
      <c r="E41" s="16" t="str">
        <f>IFERROR(INDEX('Pasajeros Pre'!$D$2:D5034,MATCH(ROW()-ROW($B$1),'Pasajeros Pre'!$O$2:$O$4995,0)),"")</f>
        <v>XN 1781</v>
      </c>
      <c r="F41" s="25">
        <f>IFERROR(INDEX('Pasajeros Pre'!$E$2:E5034,MATCH(ROW()-ROW($B$1),'Pasajeros Pre'!$O$2:$O$4995,0)),"")</f>
        <v>45958.614583333336</v>
      </c>
      <c r="G41" s="16" t="str">
        <f>IFERROR(INDEX('Pasajeros Pre'!$F$2:F5034,MATCH(ROW()-ROW($B$1),'Pasajeros Pre'!$O$2:$O$4995,0)),"")</f>
        <v>Tulum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108A</v>
      </c>
      <c r="J41" s="16" t="str">
        <f>IFERROR(INDEX('Pasajeros Pre'!$I$2:I5034,MATCH(ROW()-ROW($B$1),'Pasajeros Pre'!$O$2:$O$4995,0)),"")</f>
        <v>XN 1762</v>
      </c>
      <c r="K41" s="16" t="str">
        <f>IFERROR(INDEX('Pasajeros Pre'!$J$2:J5034,MATCH(ROW()-ROW($B$1),'Pasajeros Pre'!$O$2:$O$4995,0)),"")</f>
        <v>Merida</v>
      </c>
      <c r="L41" s="25">
        <f>IFERROR(INDEX('Pasajeros Pre'!$K$2:K5034,MATCH(ROW()-ROW($B$1),'Pasajeros Pre'!$O$2:$O$4995,0)),"")</f>
        <v>45958.649305555555</v>
      </c>
      <c r="M41" s="16" t="str">
        <f>IFERROR(INDEX('Pasajeros Pre'!$L$2:L5034,MATCH(ROW()-ROW($B$1),'Pasajeros Pre'!$O$2:$O$4995,0)),"")</f>
        <v>J</v>
      </c>
      <c r="N41" s="25">
        <f t="shared" si="1"/>
        <v>15</v>
      </c>
      <c r="O41" s="15" t="str">
        <f>VLOOKUP(N41,'Time Chart'!$A$2:$D$25,4,0)</f>
        <v>14:00 A 14:59</v>
      </c>
      <c r="P41" s="25">
        <f t="shared" si="2"/>
        <v>16</v>
      </c>
      <c r="Q41" s="15" t="str">
        <f>VLOOKUP(P41,'Time Chart'!$A$2:$D$25,4,0)</f>
        <v>15:00 A 15:59</v>
      </c>
      <c r="R41" s="15" t="str">
        <f t="shared" si="3"/>
        <v>28/10/2025</v>
      </c>
      <c r="S41" s="16">
        <f>COUNTIFS(Hoja1!$R$2,"="&amp;R41)</f>
        <v>1</v>
      </c>
      <c r="T41" s="15" t="str">
        <f t="shared" si="4"/>
        <v>28/10/2025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9429</v>
      </c>
      <c r="F42" s="25">
        <f>IFERROR(INDEX('Pasajeros Pre'!$E$2:E5035,MATCH(ROW()-ROW($B$1),'Pasajeros Pre'!$O$2:$O$4995,0)),"")</f>
        <v>45958.614583333336</v>
      </c>
      <c r="G42" s="16" t="str">
        <f>IFERROR(INDEX('Pasajeros Pre'!$F$2:F5035,MATCH(ROW()-ROW($B$1),'Pasajeros Pre'!$O$2:$O$4995,0)),"")</f>
        <v>Tepic</v>
      </c>
      <c r="H42" s="16">
        <f>IFERROR(INDEX('Pasajeros Pre'!$G$2:G5035,MATCH(ROW()-ROW($B$1),'Pasajeros Pre'!$O$2:$O$4995,0)),"")</f>
        <v>2</v>
      </c>
      <c r="I42" s="16" t="str">
        <f>IFERROR(INDEX('Pasajeros Pre'!$H$2:H5035,MATCH(ROW()-ROW($B$1),'Pasajeros Pre'!$O$2:$O$4995,0)),"")</f>
        <v>107B</v>
      </c>
      <c r="J42" s="16" t="str">
        <f>IFERROR(INDEX('Pasajeros Pre'!$I$2:I5035,MATCH(ROW()-ROW($B$1),'Pasajeros Pre'!$O$2:$O$4995,0)),"")</f>
        <v>VB 9452</v>
      </c>
      <c r="K42" s="16" t="str">
        <f>IFERROR(INDEX('Pasajeros Pre'!$J$2:J5035,MATCH(ROW()-ROW($B$1),'Pasajeros Pre'!$O$2:$O$4995,0)),"")</f>
        <v>Nuevo Laredo</v>
      </c>
      <c r="L42" s="25">
        <f>IFERROR(INDEX('Pasajeros Pre'!$K$2:K5035,MATCH(ROW()-ROW($B$1),'Pasajeros Pre'!$O$2:$O$4995,0)),"")</f>
        <v>45958.652777777781</v>
      </c>
      <c r="M42" s="16" t="str">
        <f>IFERROR(INDEX('Pasajeros Pre'!$L$2:L5035,MATCH(ROW()-ROW($B$1),'Pasajeros Pre'!$O$2:$O$4995,0)),"")</f>
        <v>J</v>
      </c>
      <c r="N42" s="25">
        <f t="shared" si="1"/>
        <v>15</v>
      </c>
      <c r="O42" s="15" t="str">
        <f>VLOOKUP(N42,'Time Chart'!$A$2:$D$25,4,0)</f>
        <v>14:00 A 14:59</v>
      </c>
      <c r="P42" s="25">
        <f t="shared" si="2"/>
        <v>16</v>
      </c>
      <c r="Q42" s="15" t="str">
        <f>VLOOKUP(P42,'Time Chart'!$A$2:$D$25,4,0)</f>
        <v>15:00 A 15:59</v>
      </c>
      <c r="R42" s="15" t="str">
        <f t="shared" si="3"/>
        <v>28/10/2025</v>
      </c>
      <c r="S42" s="16">
        <f>COUNTIFS(Hoja1!$R$2,"="&amp;R42)</f>
        <v>1</v>
      </c>
      <c r="T42" s="15" t="str">
        <f t="shared" si="4"/>
        <v>28/10/2025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321</v>
      </c>
      <c r="E43" s="16" t="str">
        <f>IFERROR(INDEX('Pasajeros Pre'!$D$2:D5036,MATCH(ROW()-ROW($B$1),'Pasajeros Pre'!$O$2:$O$4995,0)),"")</f>
        <v>VB 7429</v>
      </c>
      <c r="F43" s="25">
        <f>IFERROR(INDEX('Pasajeros Pre'!$E$2:E5036,MATCH(ROW()-ROW($B$1),'Pasajeros Pre'!$O$2:$O$4995,0)),"")</f>
        <v>45958.625</v>
      </c>
      <c r="G43" s="16" t="str">
        <f>IFERROR(INDEX('Pasajeros Pre'!$F$2:F5036,MATCH(ROW()-ROW($B$1),'Pasajeros Pre'!$O$2:$O$4995,0)),"")</f>
        <v>Tuxtla Gutierrez</v>
      </c>
      <c r="H43" s="16">
        <f>IFERROR(INDEX('Pasajeros Pre'!$G$2:G5036,MATCH(ROW()-ROW($B$1),'Pasajeros Pre'!$O$2:$O$4995,0)),"")</f>
        <v>2</v>
      </c>
      <c r="I43" s="16" t="str">
        <f>IFERROR(INDEX('Pasajeros Pre'!$H$2:H5036,MATCH(ROW()-ROW($B$1),'Pasajeros Pre'!$O$2:$O$4995,0)),"")</f>
        <v>115B</v>
      </c>
      <c r="J43" s="16" t="str">
        <f>IFERROR(INDEX('Pasajeros Pre'!$I$2:I5036,MATCH(ROW()-ROW($B$1),'Pasajeros Pre'!$O$2:$O$4995,0)),"")</f>
        <v>VB 7429</v>
      </c>
      <c r="K43" s="16" t="str">
        <f>IFERROR(INDEX('Pasajeros Pre'!$J$2:J5036,MATCH(ROW()-ROW($B$1),'Pasajeros Pre'!$O$2:$O$4995,0)),"")</f>
        <v>Tijuana</v>
      </c>
      <c r="L43" s="25">
        <f>IFERROR(INDEX('Pasajeros Pre'!$K$2:K5036,MATCH(ROW()-ROW($B$1),'Pasajeros Pre'!$O$2:$O$4995,0)),"")</f>
        <v>45958.652777777781</v>
      </c>
      <c r="M43" s="16" t="str">
        <f>IFERROR(INDEX('Pasajeros Pre'!$L$2:L5036,MATCH(ROW()-ROW($B$1),'Pasajeros Pre'!$O$2:$O$4995,0)),"")</f>
        <v>J</v>
      </c>
      <c r="N43" s="25">
        <f t="shared" si="1"/>
        <v>16</v>
      </c>
      <c r="O43" s="15" t="str">
        <f>VLOOKUP(N43,'Time Chart'!$A$2:$D$25,4,0)</f>
        <v>15:00 A 15:59</v>
      </c>
      <c r="P43" s="25">
        <f t="shared" si="2"/>
        <v>16</v>
      </c>
      <c r="Q43" s="15" t="str">
        <f>VLOOKUP(P43,'Time Chart'!$A$2:$D$25,4,0)</f>
        <v>15:00 A 15:59</v>
      </c>
      <c r="R43" s="15" t="str">
        <f t="shared" si="3"/>
        <v>28/10/2025</v>
      </c>
      <c r="S43" s="16">
        <f>COUNTIFS(Hoja1!$R$2,"="&amp;R43)</f>
        <v>1</v>
      </c>
      <c r="T43" s="15" t="str">
        <f t="shared" si="4"/>
        <v>28/10/2025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VB 7443</v>
      </c>
      <c r="F44" s="25">
        <f>IFERROR(INDEX('Pasajeros Pre'!$E$2:E5037,MATCH(ROW()-ROW($B$1),'Pasajeros Pre'!$O$2:$O$4995,0)),"")</f>
        <v>45958.708333333336</v>
      </c>
      <c r="G44" s="16" t="str">
        <f>IFERROR(INDEX('Pasajeros Pre'!$F$2:F5037,MATCH(ROW()-ROW($B$1),'Pasajeros Pre'!$O$2:$O$4995,0)),"")</f>
        <v>Cancun</v>
      </c>
      <c r="H44" s="16">
        <f>IFERROR(INDEX('Pasajeros Pre'!$G$2:G5037,MATCH(ROW()-ROW($B$1),'Pasajeros Pre'!$O$2:$O$4995,0)),"")</f>
        <v>1</v>
      </c>
      <c r="I44" s="16">
        <f>IFERROR(INDEX('Pasajeros Pre'!$H$2:H5037,MATCH(ROW()-ROW($B$1),'Pasajeros Pre'!$O$2:$O$4995,0)),"")</f>
        <v>504</v>
      </c>
      <c r="J44" s="16" t="str">
        <f>IFERROR(INDEX('Pasajeros Pre'!$I$2:I5037,MATCH(ROW()-ROW($B$1),'Pasajeros Pre'!$O$2:$O$4995,0)),"")</f>
        <v>VB 7443</v>
      </c>
      <c r="K44" s="16" t="str">
        <f>IFERROR(INDEX('Pasajeros Pre'!$J$2:J5037,MATCH(ROW()-ROW($B$1),'Pasajeros Pre'!$O$2:$O$4995,0)),"")</f>
        <v>San Jose Del Cabo</v>
      </c>
      <c r="L44" s="25">
        <f>IFERROR(INDEX('Pasajeros Pre'!$K$2:K5037,MATCH(ROW()-ROW($B$1),'Pasajeros Pre'!$O$2:$O$4995,0)),"")</f>
        <v>45958.729166666664</v>
      </c>
      <c r="M44" s="16" t="str">
        <f>IFERROR(INDEX('Pasajeros Pre'!$L$2:L5037,MATCH(ROW()-ROW($B$1),'Pasajeros Pre'!$O$2:$O$4995,0)),"")</f>
        <v>J</v>
      </c>
      <c r="N44" s="25">
        <f t="shared" si="1"/>
        <v>18</v>
      </c>
      <c r="O44" s="15" t="str">
        <f>VLOOKUP(N44,'Time Chart'!$A$2:$D$25,4,0)</f>
        <v>17:00 A 17:59</v>
      </c>
      <c r="P44" s="25">
        <f t="shared" si="2"/>
        <v>18</v>
      </c>
      <c r="Q44" s="15" t="str">
        <f>VLOOKUP(P44,'Time Chart'!$A$2:$D$25,4,0)</f>
        <v>17:00 A 17:59</v>
      </c>
      <c r="R44" s="15" t="str">
        <f t="shared" si="3"/>
        <v>28/10/2025</v>
      </c>
      <c r="S44" s="16">
        <f>COUNTIFS(Hoja1!$R$2,"="&amp;R44)</f>
        <v>1</v>
      </c>
      <c r="T44" s="15" t="str">
        <f t="shared" si="4"/>
        <v>28/10/2025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Aeromexico</v>
      </c>
      <c r="D45" s="16" t="str">
        <f>IFERROR(INDEX('Pasajeros Pre'!$C$2:C5038,MATCH(ROW()-ROW($B$1),'Pasajeros Pre'!$O$2:$O$4995,0)),"")</f>
        <v>E90</v>
      </c>
      <c r="E45" s="16" t="str">
        <f>IFERROR(INDEX('Pasajeros Pre'!$D$2:D5038,MATCH(ROW()-ROW($B$1),'Pasajeros Pre'!$O$2:$O$4995,0)),"")</f>
        <v>AM 875</v>
      </c>
      <c r="F45" s="25">
        <f>IFERROR(INDEX('Pasajeros Pre'!$E$2:E5038,MATCH(ROW()-ROW($B$1),'Pasajeros Pre'!$O$2:$O$4995,0)),"")</f>
        <v>45958.697916666664</v>
      </c>
      <c r="G45" s="16" t="str">
        <f>IFERROR(INDEX('Pasajeros Pre'!$F$2:F5038,MATCH(ROW()-ROW($B$1),'Pasajeros Pre'!$O$2:$O$4995,0)),"")</f>
        <v>Merida</v>
      </c>
      <c r="H45" s="16">
        <f>IFERROR(INDEX('Pasajeros Pre'!$G$2:G5038,MATCH(ROW()-ROW($B$1),'Pasajeros Pre'!$O$2:$O$4995,0)),"")</f>
        <v>3</v>
      </c>
      <c r="I45" s="16" t="str">
        <f>IFERROR(INDEX('Pasajeros Pre'!$H$2:H5038,MATCH(ROW()-ROW($B$1),'Pasajeros Pre'!$O$2:$O$4995,0)),"")</f>
        <v>110A</v>
      </c>
      <c r="J45" s="16" t="str">
        <f>IFERROR(INDEX('Pasajeros Pre'!$I$2:I5038,MATCH(ROW()-ROW($B$1),'Pasajeros Pre'!$O$2:$O$4995,0)),"")</f>
        <v>AM 2780</v>
      </c>
      <c r="K45" s="16" t="str">
        <f>IFERROR(INDEX('Pasajeros Pre'!$J$2:J5038,MATCH(ROW()-ROW($B$1),'Pasajeros Pre'!$O$2:$O$4995,0)),"")</f>
        <v>Houston</v>
      </c>
      <c r="L45" s="25">
        <f>IFERROR(INDEX('Pasajeros Pre'!$K$2:K5038,MATCH(ROW()-ROW($B$1),'Pasajeros Pre'!$O$2:$O$4995,0)),"")</f>
        <v>45958.732638888891</v>
      </c>
      <c r="M45" s="16" t="str">
        <f>IFERROR(INDEX('Pasajeros Pre'!$L$2:L5038,MATCH(ROW()-ROW($B$1),'Pasajeros Pre'!$O$2:$O$4995,0)),"")</f>
        <v>J</v>
      </c>
      <c r="N45" s="25">
        <f t="shared" si="1"/>
        <v>17</v>
      </c>
      <c r="O45" s="15" t="str">
        <f>VLOOKUP(N45,'Time Chart'!$A$2:$D$25,4,0)</f>
        <v>16:00 A 16:59</v>
      </c>
      <c r="P45" s="25">
        <f t="shared" si="2"/>
        <v>18</v>
      </c>
      <c r="Q45" s="15" t="str">
        <f>VLOOKUP(P45,'Time Chart'!$A$2:$D$25,4,0)</f>
        <v>17:00 A 17:59</v>
      </c>
      <c r="R45" s="15" t="str">
        <f t="shared" si="3"/>
        <v>28/10/2025</v>
      </c>
      <c r="S45" s="16">
        <f>COUNTIFS(Hoja1!$R$2,"="&amp;R45)</f>
        <v>1</v>
      </c>
      <c r="T45" s="15" t="str">
        <f t="shared" si="4"/>
        <v>28/10/2025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Volaris</v>
      </c>
      <c r="D46" s="16">
        <f>IFERROR(INDEX('Pasajeros Pre'!$C$2:C5039,MATCH(ROW()-ROW($B$1),'Pasajeros Pre'!$O$2:$O$4995,0)),"")</f>
        <v>320</v>
      </c>
      <c r="E46" s="16" t="str">
        <f>IFERROR(INDEX('Pasajeros Pre'!$D$2:D5039,MATCH(ROW()-ROW($B$1),'Pasajeros Pre'!$O$2:$O$4995,0)),"")</f>
        <v>Y4 7113</v>
      </c>
      <c r="F46" s="25">
        <f>IFERROR(INDEX('Pasajeros Pre'!$E$2:E5039,MATCH(ROW()-ROW($B$1),'Pasajeros Pre'!$O$2:$O$4995,0)),"")</f>
        <v>45958.667361111111</v>
      </c>
      <c r="G46" s="16" t="str">
        <f>IFERROR(INDEX('Pasajeros Pre'!$F$2:F5039,MATCH(ROW()-ROW($B$1),'Pasajeros Pre'!$O$2:$O$4995,0)),"")</f>
        <v>Merida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109A</v>
      </c>
      <c r="J46" s="16" t="str">
        <f>IFERROR(INDEX('Pasajeros Pre'!$I$2:I5039,MATCH(ROW()-ROW($B$1),'Pasajeros Pre'!$O$2:$O$4995,0)),"")</f>
        <v>Y4 3535</v>
      </c>
      <c r="K46" s="16" t="str">
        <f>IFERROR(INDEX('Pasajeros Pre'!$J$2:J5039,MATCH(ROW()-ROW($B$1),'Pasajeros Pre'!$O$2:$O$4995,0)),"")</f>
        <v>Cancun</v>
      </c>
      <c r="L46" s="25">
        <f>IFERROR(INDEX('Pasajeros Pre'!$K$2:K5039,MATCH(ROW()-ROW($B$1),'Pasajeros Pre'!$O$2:$O$4995,0)),"")</f>
        <v>45958.736805555556</v>
      </c>
      <c r="M46" s="16" t="str">
        <f>IFERROR(INDEX('Pasajeros Pre'!$L$2:L5039,MATCH(ROW()-ROW($B$1),'Pasajeros Pre'!$O$2:$O$4995,0)),"")</f>
        <v>J</v>
      </c>
      <c r="N46" s="25">
        <f t="shared" si="1"/>
        <v>17</v>
      </c>
      <c r="O46" s="15" t="str">
        <f>VLOOKUP(N46,'Time Chart'!$A$2:$D$25,4,0)</f>
        <v>16:00 A 16:59</v>
      </c>
      <c r="P46" s="25">
        <f t="shared" si="2"/>
        <v>18</v>
      </c>
      <c r="Q46" s="15" t="str">
        <f>VLOOKUP(P46,'Time Chart'!$A$2:$D$25,4,0)</f>
        <v>17:00 A 17:59</v>
      </c>
      <c r="R46" s="15" t="str">
        <f t="shared" si="3"/>
        <v>28/10/2025</v>
      </c>
      <c r="S46" s="16">
        <f>COUNTIFS(Hoja1!$R$2,"="&amp;R46)</f>
        <v>1</v>
      </c>
      <c r="T46" s="15" t="str">
        <f t="shared" si="4"/>
        <v>28/10/2025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Aeromexico</v>
      </c>
      <c r="D47" s="16" t="str">
        <f>IFERROR(INDEX('Pasajeros Pre'!$C$2:C5040,MATCH(ROW()-ROW($B$1),'Pasajeros Pre'!$O$2:$O$4995,0)),"")</f>
        <v>E90</v>
      </c>
      <c r="E47" s="16" t="str">
        <f>IFERROR(INDEX('Pasajeros Pre'!$D$2:D5040,MATCH(ROW()-ROW($B$1),'Pasajeros Pre'!$O$2:$O$4995,0)),"")</f>
        <v>AM 2469</v>
      </c>
      <c r="F47" s="25">
        <f>IFERROR(INDEX('Pasajeros Pre'!$E$2:E5040,MATCH(ROW()-ROW($B$1),'Pasajeros Pre'!$O$2:$O$4995,0)),"")</f>
        <v>45958.711111111108</v>
      </c>
      <c r="G47" s="16" t="str">
        <f>IFERROR(INDEX('Pasajeros Pre'!$F$2:F5040,MATCH(ROW()-ROW($B$1),'Pasajeros Pre'!$O$2:$O$4995,0)),"")</f>
        <v>Durango</v>
      </c>
      <c r="H47" s="16">
        <f>IFERROR(INDEX('Pasajeros Pre'!$G$2:G5040,MATCH(ROW()-ROW($B$1),'Pasajeros Pre'!$O$2:$O$4995,0)),"")</f>
        <v>3</v>
      </c>
      <c r="I47" s="16" t="str">
        <f>IFERROR(INDEX('Pasajeros Pre'!$H$2:H5040,MATCH(ROW()-ROW($B$1),'Pasajeros Pre'!$O$2:$O$4995,0)),"")</f>
        <v>110B</v>
      </c>
      <c r="J47" s="16" t="str">
        <f>IFERROR(INDEX('Pasajeros Pre'!$I$2:I5040,MATCH(ROW()-ROW($B$1),'Pasajeros Pre'!$O$2:$O$4995,0)),"")</f>
        <v>AM 872</v>
      </c>
      <c r="K47" s="16" t="str">
        <f>IFERROR(INDEX('Pasajeros Pre'!$J$2:J5040,MATCH(ROW()-ROW($B$1),'Pasajeros Pre'!$O$2:$O$4995,0)),"")</f>
        <v>Veracruz</v>
      </c>
      <c r="L47" s="25">
        <f>IFERROR(INDEX('Pasajeros Pre'!$K$2:K5040,MATCH(ROW()-ROW($B$1),'Pasajeros Pre'!$O$2:$O$4995,0)),"")</f>
        <v>45958.737500000003</v>
      </c>
      <c r="M47" s="16" t="str">
        <f>IFERROR(INDEX('Pasajeros Pre'!$L$2:L5040,MATCH(ROW()-ROW($B$1),'Pasajeros Pre'!$O$2:$O$4995,0)),"")</f>
        <v>J</v>
      </c>
      <c r="N47" s="25">
        <f t="shared" si="1"/>
        <v>18</v>
      </c>
      <c r="O47" s="15" t="str">
        <f>VLOOKUP(N47,'Time Chart'!$A$2:$D$25,4,0)</f>
        <v>17:00 A 17:59</v>
      </c>
      <c r="P47" s="25">
        <f t="shared" si="2"/>
        <v>18</v>
      </c>
      <c r="Q47" s="15" t="str">
        <f>VLOOKUP(P47,'Time Chart'!$A$2:$D$25,4,0)</f>
        <v>17:00 A 17:59</v>
      </c>
      <c r="R47" s="15" t="str">
        <f t="shared" si="3"/>
        <v>28/10/2025</v>
      </c>
      <c r="S47" s="16">
        <f>COUNTIFS(Hoja1!$R$2,"="&amp;R47)</f>
        <v>1</v>
      </c>
      <c r="T47" s="15" t="str">
        <f t="shared" si="4"/>
        <v>28/10/2025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7417</v>
      </c>
      <c r="F48" s="25">
        <f>IFERROR(INDEX('Pasajeros Pre'!$E$2:E5041,MATCH(ROW()-ROW($B$1),'Pasajeros Pre'!$O$2:$O$4995,0)),"")</f>
        <v>45958.711805555555</v>
      </c>
      <c r="G48" s="16" t="str">
        <f>IFERROR(INDEX('Pasajeros Pre'!$F$2:F5041,MATCH(ROW()-ROW($B$1),'Pasajeros Pre'!$O$2:$O$4995,0)),"")</f>
        <v>Culiacan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112A</v>
      </c>
      <c r="J48" s="16" t="str">
        <f>IFERROR(INDEX('Pasajeros Pre'!$I$2:I5041,MATCH(ROW()-ROW($B$1),'Pasajeros Pre'!$O$2:$O$4995,0)),"")</f>
        <v>VB 7417</v>
      </c>
      <c r="K48" s="16" t="str">
        <f>IFERROR(INDEX('Pasajeros Pre'!$J$2:J5041,MATCH(ROW()-ROW($B$1),'Pasajeros Pre'!$O$2:$O$4995,0)),"")</f>
        <v>Cancun</v>
      </c>
      <c r="L48" s="25">
        <f>IFERROR(INDEX('Pasajeros Pre'!$K$2:K5041,MATCH(ROW()-ROW($B$1),'Pasajeros Pre'!$O$2:$O$4995,0)),"")</f>
        <v>45958.739583333336</v>
      </c>
      <c r="M48" s="16" t="str">
        <f>IFERROR(INDEX('Pasajeros Pre'!$L$2:L5041,MATCH(ROW()-ROW($B$1),'Pasajeros Pre'!$O$2:$O$4995,0)),"")</f>
        <v>J</v>
      </c>
      <c r="N48" s="25">
        <f t="shared" si="1"/>
        <v>18</v>
      </c>
      <c r="O48" s="15" t="str">
        <f>VLOOKUP(N48,'Time Chart'!$A$2:$D$25,4,0)</f>
        <v>17:00 A 17:59</v>
      </c>
      <c r="P48" s="25">
        <f t="shared" si="2"/>
        <v>18</v>
      </c>
      <c r="Q48" s="15" t="str">
        <f>VLOOKUP(P48,'Time Chart'!$A$2:$D$25,4,0)</f>
        <v>17:00 A 17:59</v>
      </c>
      <c r="R48" s="15" t="str">
        <f t="shared" si="3"/>
        <v>28/10/2025</v>
      </c>
      <c r="S48" s="16">
        <f>COUNTIFS(Hoja1!$R$2,"="&amp;R48)</f>
        <v>1</v>
      </c>
      <c r="T48" s="15" t="str">
        <f t="shared" si="4"/>
        <v>28/10/2025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7294</v>
      </c>
      <c r="F49" s="25">
        <f>IFERROR(INDEX('Pasajeros Pre'!$E$2:E5042,MATCH(ROW()-ROW($B$1),'Pasajeros Pre'!$O$2:$O$4995,0)),"")</f>
        <v>45958.732638888891</v>
      </c>
      <c r="G49" s="16" t="str">
        <f>IFERROR(INDEX('Pasajeros Pre'!$F$2:F5042,MATCH(ROW()-ROW($B$1),'Pasajeros Pre'!$O$2:$O$4995,0)),"")</f>
        <v>Monterrey</v>
      </c>
      <c r="H49" s="16">
        <f>IFERROR(INDEX('Pasajeros Pre'!$G$2:G5042,MATCH(ROW()-ROW($B$1),'Pasajeros Pre'!$O$2:$O$4995,0)),"")</f>
        <v>2</v>
      </c>
      <c r="I49" s="16">
        <f>IFERROR(INDEX('Pasajeros Pre'!$H$2:H5042,MATCH(ROW()-ROW($B$1),'Pasajeros Pre'!$O$2:$O$4995,0)),"")</f>
        <v>502</v>
      </c>
      <c r="J49" s="16" t="str">
        <f>IFERROR(INDEX('Pasajeros Pre'!$I$2:I5042,MATCH(ROW()-ROW($B$1),'Pasajeros Pre'!$O$2:$O$4995,0)),"")</f>
        <v>VB 7294</v>
      </c>
      <c r="K49" s="16" t="str">
        <f>IFERROR(INDEX('Pasajeros Pre'!$J$2:J5042,MATCH(ROW()-ROW($B$1),'Pasajeros Pre'!$O$2:$O$4995,0)),"")</f>
        <v>Ixtapa Zihuatanejo</v>
      </c>
      <c r="L49" s="25">
        <f>IFERROR(INDEX('Pasajeros Pre'!$K$2:K5042,MATCH(ROW()-ROW($B$1),'Pasajeros Pre'!$O$2:$O$4995,0)),"")</f>
        <v>45958.753472222219</v>
      </c>
      <c r="M49" s="16" t="str">
        <f>IFERROR(INDEX('Pasajeros Pre'!$L$2:L5042,MATCH(ROW()-ROW($B$1),'Pasajeros Pre'!$O$2:$O$4995,0)),"")</f>
        <v>J</v>
      </c>
      <c r="N49" s="25">
        <f t="shared" si="1"/>
        <v>18</v>
      </c>
      <c r="O49" s="15" t="str">
        <f>VLOOKUP(N49,'Time Chart'!$A$2:$D$25,4,0)</f>
        <v>17:00 A 17:59</v>
      </c>
      <c r="P49" s="25">
        <f t="shared" si="2"/>
        <v>19</v>
      </c>
      <c r="Q49" s="15" t="str">
        <f>VLOOKUP(P49,'Time Chart'!$A$2:$D$25,4,0)</f>
        <v>18:00 A 18:59</v>
      </c>
      <c r="R49" s="15" t="str">
        <f t="shared" si="3"/>
        <v>28/10/2025</v>
      </c>
      <c r="S49" s="16">
        <f>COUNTIFS(Hoja1!$R$2,"="&amp;R49)</f>
        <v>1</v>
      </c>
      <c r="T49" s="15" t="str">
        <f t="shared" si="4"/>
        <v>28/10/2025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>Aeromexico</v>
      </c>
      <c r="D50" s="16" t="str">
        <f>IFERROR(INDEX('Pasajeros Pre'!$C$2:C5043,MATCH(ROW()-ROW($B$1),'Pasajeros Pre'!$O$2:$O$4995,0)),"")</f>
        <v>E90</v>
      </c>
      <c r="E50" s="16" t="str">
        <f>IFERROR(INDEX('Pasajeros Pre'!$D$2:D5043,MATCH(ROW()-ROW($B$1),'Pasajeros Pre'!$O$2:$O$4995,0)),"")</f>
        <v>AM 2783</v>
      </c>
      <c r="F50" s="25">
        <f>IFERROR(INDEX('Pasajeros Pre'!$E$2:E5043,MATCH(ROW()-ROW($B$1),'Pasajeros Pre'!$O$2:$O$4995,0)),"")</f>
        <v>45958.716666666667</v>
      </c>
      <c r="G50" s="16" t="str">
        <f>IFERROR(INDEX('Pasajeros Pre'!$F$2:F5043,MATCH(ROW()-ROW($B$1),'Pasajeros Pre'!$O$2:$O$4995,0)),"")</f>
        <v>Mcallen Mission</v>
      </c>
      <c r="H50" s="16">
        <f>IFERROR(INDEX('Pasajeros Pre'!$G$2:G5043,MATCH(ROW()-ROW($B$1),'Pasajeros Pre'!$O$2:$O$4995,0)),"")</f>
        <v>7</v>
      </c>
      <c r="I50" s="16" t="str">
        <f>IFERROR(INDEX('Pasajeros Pre'!$H$2:H5043,MATCH(ROW()-ROW($B$1),'Pasajeros Pre'!$O$2:$O$4995,0)),"")</f>
        <v>114B</v>
      </c>
      <c r="J50" s="16" t="str">
        <f>IFERROR(INDEX('Pasajeros Pre'!$I$2:I5043,MATCH(ROW()-ROW($B$1),'Pasajeros Pre'!$O$2:$O$4995,0)),"")</f>
        <v>AM 2042</v>
      </c>
      <c r="K50" s="16" t="str">
        <f>IFERROR(INDEX('Pasajeros Pre'!$J$2:J5043,MATCH(ROW()-ROW($B$1),'Pasajeros Pre'!$O$2:$O$4995,0)),"")</f>
        <v>Oaxaca</v>
      </c>
      <c r="L50" s="25">
        <f>IFERROR(INDEX('Pasajeros Pre'!$K$2:K5043,MATCH(ROW()-ROW($B$1),'Pasajeros Pre'!$O$2:$O$4995,0)),"")</f>
        <v>45958.760416666664</v>
      </c>
      <c r="M50" s="16" t="str">
        <f>IFERROR(INDEX('Pasajeros Pre'!$L$2:L5043,MATCH(ROW()-ROW($B$1),'Pasajeros Pre'!$O$2:$O$4995,0)),"")</f>
        <v>J</v>
      </c>
      <c r="N50" s="25">
        <f t="shared" si="1"/>
        <v>18</v>
      </c>
      <c r="O50" s="15" t="str">
        <f>VLOOKUP(N50,'Time Chart'!$A$2:$D$25,4,0)</f>
        <v>17:00 A 17:59</v>
      </c>
      <c r="P50" s="25">
        <f t="shared" si="2"/>
        <v>19</v>
      </c>
      <c r="Q50" s="15" t="str">
        <f>VLOOKUP(P50,'Time Chart'!$A$2:$D$25,4,0)</f>
        <v>18:00 A 18:59</v>
      </c>
      <c r="R50" s="15" t="str">
        <f t="shared" si="3"/>
        <v>28/10/2025</v>
      </c>
      <c r="S50" s="16">
        <f>COUNTIFS(Hoja1!$R$2,"="&amp;R50)</f>
        <v>1</v>
      </c>
      <c r="T50" s="15" t="str">
        <f t="shared" si="4"/>
        <v>28/10/2025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320</v>
      </c>
      <c r="E51" s="16" t="str">
        <f>IFERROR(INDEX('Pasajeros Pre'!$D$2:D5044,MATCH(ROW()-ROW($B$1),'Pasajeros Pre'!$O$2:$O$4995,0)),"")</f>
        <v>VB 7439</v>
      </c>
      <c r="F51" s="25">
        <f>IFERROR(INDEX('Pasajeros Pre'!$E$2:E5044,MATCH(ROW()-ROW($B$1),'Pasajeros Pre'!$O$2:$O$4995,0)),"")</f>
        <v>45958.739583333336</v>
      </c>
      <c r="G51" s="16" t="str">
        <f>IFERROR(INDEX('Pasajeros Pre'!$F$2:F5044,MATCH(ROW()-ROW($B$1),'Pasajeros Pre'!$O$2:$O$4995,0)),"")</f>
        <v>Cancun</v>
      </c>
      <c r="H51" s="16">
        <f>IFERROR(INDEX('Pasajeros Pre'!$G$2:G5044,MATCH(ROW()-ROW($B$1),'Pasajeros Pre'!$O$2:$O$4995,0)),"")</f>
        <v>1</v>
      </c>
      <c r="I51" s="16">
        <f>IFERROR(INDEX('Pasajeros Pre'!$H$2:H5044,MATCH(ROW()-ROW($B$1),'Pasajeros Pre'!$O$2:$O$4995,0)),"")</f>
        <v>505</v>
      </c>
      <c r="J51" s="16" t="str">
        <f>IFERROR(INDEX('Pasajeros Pre'!$I$2:I5044,MATCH(ROW()-ROW($B$1),'Pasajeros Pre'!$O$2:$O$4995,0)),"")</f>
        <v>VB 7439</v>
      </c>
      <c r="K51" s="16" t="str">
        <f>IFERROR(INDEX('Pasajeros Pre'!$J$2:J5044,MATCH(ROW()-ROW($B$1),'Pasajeros Pre'!$O$2:$O$4995,0)),"")</f>
        <v>Ciudad Juarez</v>
      </c>
      <c r="L51" s="25">
        <f>IFERROR(INDEX('Pasajeros Pre'!$K$2:K5044,MATCH(ROW()-ROW($B$1),'Pasajeros Pre'!$O$2:$O$4995,0)),"")</f>
        <v>45958.760416666664</v>
      </c>
      <c r="M51" s="16" t="str">
        <f>IFERROR(INDEX('Pasajeros Pre'!$L$2:L5044,MATCH(ROW()-ROW($B$1),'Pasajeros Pre'!$O$2:$O$4995,0)),"")</f>
        <v>J</v>
      </c>
      <c r="N51" s="25">
        <f t="shared" si="1"/>
        <v>18</v>
      </c>
      <c r="O51" s="15" t="str">
        <f>VLOOKUP(N51,'Time Chart'!$A$2:$D$25,4,0)</f>
        <v>17:00 A 17:59</v>
      </c>
      <c r="P51" s="25">
        <f t="shared" si="2"/>
        <v>19</v>
      </c>
      <c r="Q51" s="15" t="str">
        <f>VLOOKUP(P51,'Time Chart'!$A$2:$D$25,4,0)</f>
        <v>18:00 A 18:59</v>
      </c>
      <c r="R51" s="15" t="str">
        <f t="shared" si="3"/>
        <v>28/10/2025</v>
      </c>
      <c r="S51" s="16">
        <f>COUNTIFS(Hoja1!$R$2,"="&amp;R51)</f>
        <v>1</v>
      </c>
      <c r="T51" s="15" t="str">
        <f t="shared" si="4"/>
        <v>28/10/2025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9301</v>
      </c>
      <c r="F52" s="25">
        <f>IFERROR(INDEX('Pasajeros Pre'!$E$2:E5045,MATCH(ROW()-ROW($B$1),'Pasajeros Pre'!$O$2:$O$4995,0)),"")</f>
        <v>45958.503472222219</v>
      </c>
      <c r="G52" s="16" t="str">
        <f>IFERROR(INDEX('Pasajeros Pre'!$F$2:F5045,MATCH(ROW()-ROW($B$1),'Pasajeros Pre'!$O$2:$O$4995,0)),"")</f>
        <v>Hermosillo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106A</v>
      </c>
      <c r="J52" s="16" t="str">
        <f>IFERROR(INDEX('Pasajeros Pre'!$I$2:I5045,MATCH(ROW()-ROW($B$1),'Pasajeros Pre'!$O$2:$O$4995,0)),"")</f>
        <v>VB 9300</v>
      </c>
      <c r="K52" s="16" t="str">
        <f>IFERROR(INDEX('Pasajeros Pre'!$J$2:J5045,MATCH(ROW()-ROW($B$1),'Pasajeros Pre'!$O$2:$O$4995,0)),"")</f>
        <v>Hermosillo</v>
      </c>
      <c r="L52" s="25">
        <f>IFERROR(INDEX('Pasajeros Pre'!$K$2:K5045,MATCH(ROW()-ROW($B$1),'Pasajeros Pre'!$O$2:$O$4995,0)),"")</f>
        <v>45958.760416666664</v>
      </c>
      <c r="M52" s="16" t="str">
        <f>IFERROR(INDEX('Pasajeros Pre'!$L$2:L5045,MATCH(ROW()-ROW($B$1),'Pasajeros Pre'!$O$2:$O$4995,0)),"")</f>
        <v>J</v>
      </c>
      <c r="N52" s="25">
        <f t="shared" si="1"/>
        <v>13</v>
      </c>
      <c r="O52" s="15" t="str">
        <f>VLOOKUP(N52,'Time Chart'!$A$2:$D$25,4,0)</f>
        <v>12:00 A 12:59</v>
      </c>
      <c r="P52" s="25">
        <f t="shared" si="2"/>
        <v>19</v>
      </c>
      <c r="Q52" s="15" t="str">
        <f>VLOOKUP(P52,'Time Chart'!$A$2:$D$25,4,0)</f>
        <v>18:00 A 18:59</v>
      </c>
      <c r="R52" s="15" t="str">
        <f t="shared" si="3"/>
        <v>28/10/2025</v>
      </c>
      <c r="S52" s="16">
        <f>COUNTIFS(Hoja1!$R$2,"="&amp;R52)</f>
        <v>1</v>
      </c>
      <c r="T52" s="15" t="str">
        <f t="shared" si="4"/>
        <v>28/10/2025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7420</v>
      </c>
      <c r="F53" s="25">
        <f>IFERROR(INDEX('Pasajeros Pre'!$E$2:E5046,MATCH(ROW()-ROW($B$1),'Pasajeros Pre'!$O$2:$O$4995,0)),"")</f>
        <v>45958.746527777781</v>
      </c>
      <c r="G53" s="16" t="str">
        <f>IFERROR(INDEX('Pasajeros Pre'!$F$2:F5046,MATCH(ROW()-ROW($B$1),'Pasajeros Pre'!$O$2:$O$4995,0)),"")</f>
        <v>Guadalajara</v>
      </c>
      <c r="H53" s="16">
        <f>IFERROR(INDEX('Pasajeros Pre'!$G$2:G5046,MATCH(ROW()-ROW($B$1),'Pasajeros Pre'!$O$2:$O$4995,0)),"")</f>
        <v>2</v>
      </c>
      <c r="I53" s="16">
        <f>IFERROR(INDEX('Pasajeros Pre'!$H$2:H5046,MATCH(ROW()-ROW($B$1),'Pasajeros Pre'!$O$2:$O$4995,0)),"")</f>
        <v>503</v>
      </c>
      <c r="J53" s="16" t="str">
        <f>IFERROR(INDEX('Pasajeros Pre'!$I$2:I5046,MATCH(ROW()-ROW($B$1),'Pasajeros Pre'!$O$2:$O$4995,0)),"")</f>
        <v>VB 7420</v>
      </c>
      <c r="K53" s="16" t="str">
        <f>IFERROR(INDEX('Pasajeros Pre'!$J$2:J5046,MATCH(ROW()-ROW($B$1),'Pasajeros Pre'!$O$2:$O$4995,0)),"")</f>
        <v>Oaxaca</v>
      </c>
      <c r="L53" s="25">
        <f>IFERROR(INDEX('Pasajeros Pre'!$K$2:K5046,MATCH(ROW()-ROW($B$1),'Pasajeros Pre'!$O$2:$O$4995,0)),"")</f>
        <v>45958.767361111109</v>
      </c>
      <c r="M53" s="16" t="str">
        <f>IFERROR(INDEX('Pasajeros Pre'!$L$2:L5046,MATCH(ROW()-ROW($B$1),'Pasajeros Pre'!$O$2:$O$4995,0)),"")</f>
        <v>J</v>
      </c>
      <c r="N53" s="25">
        <f t="shared" si="1"/>
        <v>18</v>
      </c>
      <c r="O53" s="15" t="str">
        <f>VLOOKUP(N53,'Time Chart'!$A$2:$D$25,4,0)</f>
        <v>17:00 A 17:59</v>
      </c>
      <c r="P53" s="25">
        <f t="shared" si="2"/>
        <v>19</v>
      </c>
      <c r="Q53" s="15" t="str">
        <f>VLOOKUP(P53,'Time Chart'!$A$2:$D$25,4,0)</f>
        <v>18:00 A 18:59</v>
      </c>
      <c r="R53" s="15" t="str">
        <f t="shared" si="3"/>
        <v>28/10/2025</v>
      </c>
      <c r="S53" s="16">
        <f>COUNTIFS(Hoja1!$R$2,"="&amp;R53)</f>
        <v>1</v>
      </c>
      <c r="T53" s="15" t="str">
        <f t="shared" si="4"/>
        <v>28/10/2025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881</v>
      </c>
      <c r="F54" s="25">
        <f>IFERROR(INDEX('Pasajeros Pre'!$E$2:E5047,MATCH(ROW()-ROW($B$1),'Pasajeros Pre'!$O$2:$O$4995,0)),"")</f>
        <v>45958.754166666666</v>
      </c>
      <c r="G54" s="16" t="str">
        <f>IFERROR(INDEX('Pasajeros Pre'!$F$2:F5047,MATCH(ROW()-ROW($B$1),'Pasajeros Pre'!$O$2:$O$4995,0)),"")</f>
        <v>Puerto Vallarta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111A</v>
      </c>
      <c r="J54" s="16" t="str">
        <f>IFERROR(INDEX('Pasajeros Pre'!$I$2:I5047,MATCH(ROW()-ROW($B$1),'Pasajeros Pre'!$O$2:$O$4995,0)),"")</f>
        <v>AM 284</v>
      </c>
      <c r="K54" s="16" t="str">
        <f>IFERROR(INDEX('Pasajeros Pre'!$J$2:J5047,MATCH(ROW()-ROW($B$1),'Pasajeros Pre'!$O$2:$O$4995,0)),"")</f>
        <v>Guadalajara</v>
      </c>
      <c r="L54" s="25">
        <f>IFERROR(INDEX('Pasajeros Pre'!$K$2:K5047,MATCH(ROW()-ROW($B$1),'Pasajeros Pre'!$O$2:$O$4995,0)),"")</f>
        <v>45958.781944444447</v>
      </c>
      <c r="M54" s="16" t="str">
        <f>IFERROR(INDEX('Pasajeros Pre'!$L$2:L5047,MATCH(ROW()-ROW($B$1),'Pasajeros Pre'!$O$2:$O$4995,0)),"")</f>
        <v>J</v>
      </c>
      <c r="N54" s="25">
        <f t="shared" si="1"/>
        <v>19</v>
      </c>
      <c r="O54" s="15" t="str">
        <f>VLOOKUP(N54,'Time Chart'!$A$2:$D$25,4,0)</f>
        <v>18:00 A 18:59</v>
      </c>
      <c r="P54" s="25">
        <f t="shared" si="2"/>
        <v>19</v>
      </c>
      <c r="Q54" s="15" t="str">
        <f>VLOOKUP(P54,'Time Chart'!$A$2:$D$25,4,0)</f>
        <v>18:00 A 18:59</v>
      </c>
      <c r="R54" s="15" t="str">
        <f t="shared" si="3"/>
        <v>28/10/2025</v>
      </c>
      <c r="S54" s="16">
        <f>COUNTIFS(Hoja1!$R$2,"="&amp;R54)</f>
        <v>1</v>
      </c>
      <c r="T54" s="15" t="str">
        <f t="shared" si="4"/>
        <v>28/10/2025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 xml:space="preserve">Viva </v>
      </c>
      <c r="D55" s="16">
        <f>IFERROR(INDEX('Pasajeros Pre'!$C$2:C5048,MATCH(ROW()-ROW($B$1),'Pasajeros Pre'!$O$2:$O$4995,0)),"")</f>
        <v>321</v>
      </c>
      <c r="E55" s="16" t="str">
        <f>IFERROR(INDEX('Pasajeros Pre'!$D$2:D5048,MATCH(ROW()-ROW($B$1),'Pasajeros Pre'!$O$2:$O$4995,0)),"")</f>
        <v>VB 6016</v>
      </c>
      <c r="F55" s="25">
        <f>IFERROR(INDEX('Pasajeros Pre'!$E$2:E5048,MATCH(ROW()-ROW($B$1),'Pasajeros Pre'!$O$2:$O$4995,0)),"")</f>
        <v>45958.756944444445</v>
      </c>
      <c r="G55" s="16" t="str">
        <f>IFERROR(INDEX('Pasajeros Pre'!$F$2:F5048,MATCH(ROW()-ROW($B$1),'Pasajeros Pre'!$O$2:$O$4995,0)),"")</f>
        <v>Merida</v>
      </c>
      <c r="H55" s="16">
        <f>IFERROR(INDEX('Pasajeros Pre'!$G$2:G5048,MATCH(ROW()-ROW($B$1),'Pasajeros Pre'!$O$2:$O$4995,0)),"")</f>
        <v>1</v>
      </c>
      <c r="I55" s="16" t="str">
        <f>IFERROR(INDEX('Pasajeros Pre'!$H$2:H5048,MATCH(ROW()-ROW($B$1),'Pasajeros Pre'!$O$2:$O$4995,0)),"")</f>
        <v>112B</v>
      </c>
      <c r="J55" s="16" t="str">
        <f>IFERROR(INDEX('Pasajeros Pre'!$I$2:I5048,MATCH(ROW()-ROW($B$1),'Pasajeros Pre'!$O$2:$O$4995,0)),"")</f>
        <v>VB 6017</v>
      </c>
      <c r="K55" s="16" t="str">
        <f>IFERROR(INDEX('Pasajeros Pre'!$J$2:J5048,MATCH(ROW()-ROW($B$1),'Pasajeros Pre'!$O$2:$O$4995,0)),"")</f>
        <v>Merida</v>
      </c>
      <c r="L55" s="25">
        <f>IFERROR(INDEX('Pasajeros Pre'!$K$2:K5048,MATCH(ROW()-ROW($B$1),'Pasajeros Pre'!$O$2:$O$4995,0)),"")</f>
        <v>45958.788194444445</v>
      </c>
      <c r="M55" s="16" t="str">
        <f>IFERROR(INDEX('Pasajeros Pre'!$L$2:L5048,MATCH(ROW()-ROW($B$1),'Pasajeros Pre'!$O$2:$O$4995,0)),"")</f>
        <v>J</v>
      </c>
      <c r="N55" s="25">
        <f t="shared" si="1"/>
        <v>19</v>
      </c>
      <c r="O55" s="15" t="str">
        <f>VLOOKUP(N55,'Time Chart'!$A$2:$D$25,4,0)</f>
        <v>18:00 A 18:59</v>
      </c>
      <c r="P55" s="25">
        <f t="shared" si="2"/>
        <v>19</v>
      </c>
      <c r="Q55" s="15" t="str">
        <f>VLOOKUP(P55,'Time Chart'!$A$2:$D$25,4,0)</f>
        <v>18:00 A 18:59</v>
      </c>
      <c r="R55" s="15" t="str">
        <f t="shared" si="3"/>
        <v>28/10/2025</v>
      </c>
      <c r="S55" s="16">
        <f>COUNTIFS(Hoja1!$R$2,"="&amp;R55)</f>
        <v>1</v>
      </c>
      <c r="T55" s="15" t="str">
        <f t="shared" si="4"/>
        <v>28/10/2025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 xml:space="preserve">Mexicana de Aviación </v>
      </c>
      <c r="D56" s="16">
        <f>IFERROR(INDEX('Pasajeros Pre'!$C$2:C5049,MATCH(ROW()-ROW($B$1),'Pasajeros Pre'!$O$2:$O$4995,0)),"")</f>
        <v>738</v>
      </c>
      <c r="E56" s="16" t="str">
        <f>IFERROR(INDEX('Pasajeros Pre'!$D$2:D5049,MATCH(ROW()-ROW($B$1),'Pasajeros Pre'!$O$2:$O$4995,0)),"")</f>
        <v>XN 1735</v>
      </c>
      <c r="F56" s="25">
        <f>IFERROR(INDEX('Pasajeros Pre'!$E$2:E5049,MATCH(ROW()-ROW($B$1),'Pasajeros Pre'!$O$2:$O$4995,0)),"")</f>
        <v>45958.743055555555</v>
      </c>
      <c r="G56" s="16" t="str">
        <f>IFERROR(INDEX('Pasajeros Pre'!$F$2:F5049,MATCH(ROW()-ROW($B$1),'Pasajeros Pre'!$O$2:$O$4995,0)),"")</f>
        <v>Chetumal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108A</v>
      </c>
      <c r="J56" s="16" t="str">
        <f>IFERROR(INDEX('Pasajeros Pre'!$I$2:I5049,MATCH(ROW()-ROW($B$1),'Pasajeros Pre'!$O$2:$O$4995,0)),"")</f>
        <v>XN 1204</v>
      </c>
      <c r="K56" s="16" t="str">
        <f>IFERROR(INDEX('Pasajeros Pre'!$J$2:J5049,MATCH(ROW()-ROW($B$1),'Pasajeros Pre'!$O$2:$O$4995,0)),"")</f>
        <v>Tijuana</v>
      </c>
      <c r="L56" s="25">
        <f>IFERROR(INDEX('Pasajeros Pre'!$K$2:K5049,MATCH(ROW()-ROW($B$1),'Pasajeros Pre'!$O$2:$O$4995,0)),"")</f>
        <v>45958.819444444445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20</v>
      </c>
      <c r="Q56" s="15" t="str">
        <f>VLOOKUP(P56,'Time Chart'!$A$2:$D$25,4,0)</f>
        <v>19:00 A 19:59</v>
      </c>
      <c r="R56" s="15" t="str">
        <f t="shared" si="3"/>
        <v>28/10/2025</v>
      </c>
      <c r="S56" s="16">
        <f>COUNTIFS(Hoja1!$R$2,"="&amp;R56)</f>
        <v>1</v>
      </c>
      <c r="T56" s="15" t="str">
        <f t="shared" si="4"/>
        <v>28/10/2025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7379</v>
      </c>
      <c r="F57" s="25">
        <f>IFERROR(INDEX('Pasajeros Pre'!$E$2:E5050,MATCH(ROW()-ROW($B$1),'Pasajeros Pre'!$O$2:$O$4995,0)),"")</f>
        <v>45958.614583333336</v>
      </c>
      <c r="G57" s="16" t="str">
        <f>IFERROR(INDEX('Pasajeros Pre'!$F$2:F5050,MATCH(ROW()-ROW($B$1),'Pasajeros Pre'!$O$2:$O$4995,0)),"")</f>
        <v>Monterrey</v>
      </c>
      <c r="H57" s="16">
        <f>IFERROR(INDEX('Pasajeros Pre'!$G$2:G5050,MATCH(ROW()-ROW($B$1),'Pasajeros Pre'!$O$2:$O$4995,0)),"")</f>
        <v>1</v>
      </c>
      <c r="I57" s="16" t="str">
        <f>IFERROR(INDEX('Pasajeros Pre'!$H$2:H5050,MATCH(ROW()-ROW($B$1),'Pasajeros Pre'!$O$2:$O$4995,0)),"")</f>
        <v>107A</v>
      </c>
      <c r="J57" s="16" t="str">
        <f>IFERROR(INDEX('Pasajeros Pre'!$I$2:I5050,MATCH(ROW()-ROW($B$1),'Pasajeros Pre'!$O$2:$O$4995,0)),"")</f>
        <v>VB 9522</v>
      </c>
      <c r="K57" s="16" t="str">
        <f>IFERROR(INDEX('Pasajeros Pre'!$J$2:J5050,MATCH(ROW()-ROW($B$1),'Pasajeros Pre'!$O$2:$O$4995,0)),"")</f>
        <v>Guadalajara</v>
      </c>
      <c r="L57" s="25">
        <f>IFERROR(INDEX('Pasajeros Pre'!$K$2:K5050,MATCH(ROW()-ROW($B$1),'Pasajeros Pre'!$O$2:$O$4995,0)),"")</f>
        <v>45958.854166666664</v>
      </c>
      <c r="M57" s="16" t="str">
        <f>IFERROR(INDEX('Pasajeros Pre'!$L$2:L5050,MATCH(ROW()-ROW($B$1),'Pasajeros Pre'!$O$2:$O$4995,0)),"")</f>
        <v>J</v>
      </c>
      <c r="N57" s="25">
        <f t="shared" si="1"/>
        <v>15</v>
      </c>
      <c r="O57" s="15" t="str">
        <f>VLOOKUP(N57,'Time Chart'!$A$2:$D$25,4,0)</f>
        <v>14:00 A 14:59</v>
      </c>
      <c r="P57" s="25">
        <f t="shared" si="2"/>
        <v>21</v>
      </c>
      <c r="Q57" s="15" t="str">
        <f>VLOOKUP(P57,'Time Chart'!$A$2:$D$25,4,0)</f>
        <v>20:00 A 20:59</v>
      </c>
      <c r="R57" s="15" t="str">
        <f t="shared" si="3"/>
        <v>28/10/2025</v>
      </c>
      <c r="S57" s="16">
        <f>COUNTIFS(Hoja1!$R$2,"="&amp;R57)</f>
        <v>1</v>
      </c>
      <c r="T57" s="15" t="str">
        <f t="shared" si="4"/>
        <v>28/10/2025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995</v>
      </c>
      <c r="F58" s="25">
        <f>IFERROR(INDEX('Pasajeros Pre'!$E$2:E5051,MATCH(ROW()-ROW($B$1),'Pasajeros Pre'!$O$2:$O$4995,0)),"")</f>
        <v>45958.829861111109</v>
      </c>
      <c r="G58" s="16" t="str">
        <f>IFERROR(INDEX('Pasajeros Pre'!$F$2:F5051,MATCH(ROW()-ROW($B$1),'Pasajeros Pre'!$O$2:$O$4995,0)),"")</f>
        <v>Monterrey</v>
      </c>
      <c r="H58" s="16">
        <f>IFERROR(INDEX('Pasajeros Pre'!$G$2:G5051,MATCH(ROW()-ROW($B$1),'Pasajeros Pre'!$O$2:$O$4995,0)),"")</f>
        <v>3</v>
      </c>
      <c r="I58" s="16" t="str">
        <f>IFERROR(INDEX('Pasajeros Pre'!$H$2:H5051,MATCH(ROW()-ROW($B$1),'Pasajeros Pre'!$O$2:$O$4995,0)),"")</f>
        <v>110B</v>
      </c>
      <c r="J58" s="16" t="str">
        <f>IFERROR(INDEX('Pasajeros Pre'!$I$2:I5051,MATCH(ROW()-ROW($B$1),'Pasajeros Pre'!$O$2:$O$4995,0)),"")</f>
        <v>AM 998</v>
      </c>
      <c r="K58" s="16" t="str">
        <f>IFERROR(INDEX('Pasajeros Pre'!$J$2:J5051,MATCH(ROW()-ROW($B$1),'Pasajeros Pre'!$O$2:$O$4995,0)),"")</f>
        <v>Monterrey</v>
      </c>
      <c r="L58" s="25">
        <f>IFERROR(INDEX('Pasajeros Pre'!$K$2:K5051,MATCH(ROW()-ROW($B$1),'Pasajeros Pre'!$O$2:$O$4995,0)),"")</f>
        <v>45958.857638888891</v>
      </c>
      <c r="M58" s="16" t="str">
        <f>IFERROR(INDEX('Pasajeros Pre'!$L$2:L5051,MATCH(ROW()-ROW($B$1),'Pasajeros Pre'!$O$2:$O$4995,0)),"")</f>
        <v>J</v>
      </c>
      <c r="N58" s="25">
        <f t="shared" si="1"/>
        <v>20</v>
      </c>
      <c r="O58" s="15" t="str">
        <f>VLOOKUP(N58,'Time Chart'!$A$2:$D$25,4,0)</f>
        <v>19:00 A 19:59</v>
      </c>
      <c r="P58" s="25">
        <f t="shared" si="2"/>
        <v>21</v>
      </c>
      <c r="Q58" s="15" t="str">
        <f>VLOOKUP(P58,'Time Chart'!$A$2:$D$25,4,0)</f>
        <v>20:00 A 20:59</v>
      </c>
      <c r="R58" s="15" t="str">
        <f t="shared" si="3"/>
        <v>28/10/2025</v>
      </c>
      <c r="S58" s="16">
        <f>COUNTIFS(Hoja1!$R$2,"="&amp;R58)</f>
        <v>1</v>
      </c>
      <c r="T58" s="15" t="str">
        <f t="shared" si="4"/>
        <v>28/10/2025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Volaris</v>
      </c>
      <c r="D59" s="16" t="str">
        <f>IFERROR(INDEX('Pasajeros Pre'!$C$2:C5052,MATCH(ROW()-ROW($B$1),'Pasajeros Pre'!$O$2:$O$4995,0)),"")</f>
        <v>32N</v>
      </c>
      <c r="E59" s="16" t="str">
        <f>IFERROR(INDEX('Pasajeros Pre'!$D$2:D5052,MATCH(ROW()-ROW($B$1),'Pasajeros Pre'!$O$2:$O$4995,0)),"")</f>
        <v>Y4 7171</v>
      </c>
      <c r="F59" s="25">
        <f>IFERROR(INDEX('Pasajeros Pre'!$E$2:E5052,MATCH(ROW()-ROW($B$1),'Pasajeros Pre'!$O$2:$O$4995,0)),"")</f>
        <v>45958.821527777778</v>
      </c>
      <c r="G59" s="16" t="str">
        <f>IFERROR(INDEX('Pasajeros Pre'!$F$2:F5052,MATCH(ROW()-ROW($B$1),'Pasajeros Pre'!$O$2:$O$4995,0)),"")</f>
        <v>La Paz</v>
      </c>
      <c r="H59" s="16">
        <f>IFERROR(INDEX('Pasajeros Pre'!$G$2:G5052,MATCH(ROW()-ROW($B$1),'Pasajeros Pre'!$O$2:$O$4995,0)),"")</f>
        <v>2</v>
      </c>
      <c r="I59" s="16" t="str">
        <f>IFERROR(INDEX('Pasajeros Pre'!$H$2:H5052,MATCH(ROW()-ROW($B$1),'Pasajeros Pre'!$O$2:$O$4995,0)),"")</f>
        <v>109A</v>
      </c>
      <c r="J59" s="16" t="str">
        <f>IFERROR(INDEX('Pasajeros Pre'!$I$2:I5052,MATCH(ROW()-ROW($B$1),'Pasajeros Pre'!$O$2:$O$4995,0)),"")</f>
        <v>Y4 1293</v>
      </c>
      <c r="K59" s="16" t="str">
        <f>IFERROR(INDEX('Pasajeros Pre'!$J$2:J5052,MATCH(ROW()-ROW($B$1),'Pasajeros Pre'!$O$2:$O$4995,0)),"")</f>
        <v>Guadalajara</v>
      </c>
      <c r="L59" s="25">
        <f>IFERROR(INDEX('Pasajeros Pre'!$K$2:K5052,MATCH(ROW()-ROW($B$1),'Pasajeros Pre'!$O$2:$O$4995,0)),"")</f>
        <v>45958.881249999999</v>
      </c>
      <c r="M59" s="16" t="str">
        <f>IFERROR(INDEX('Pasajeros Pre'!$L$2:L5052,MATCH(ROW()-ROW($B$1),'Pasajeros Pre'!$O$2:$O$4995,0)),"")</f>
        <v>J</v>
      </c>
      <c r="N59" s="25">
        <f t="shared" si="1"/>
        <v>20</v>
      </c>
      <c r="O59" s="15" t="str">
        <f>VLOOKUP(N59,'Time Chart'!$A$2:$D$25,4,0)</f>
        <v>19:00 A 19:59</v>
      </c>
      <c r="P59" s="25">
        <f t="shared" si="2"/>
        <v>22</v>
      </c>
      <c r="Q59" s="15" t="str">
        <f>VLOOKUP(P59,'Time Chart'!$A$2:$D$25,4,0)</f>
        <v>21:59 A 21:59</v>
      </c>
      <c r="R59" s="15" t="str">
        <f t="shared" si="3"/>
        <v>28/10/2025</v>
      </c>
      <c r="S59" s="16">
        <f>COUNTIFS(Hoja1!$R$2,"="&amp;R59)</f>
        <v>1</v>
      </c>
      <c r="T59" s="15" t="str">
        <f t="shared" si="4"/>
        <v>28/10/2025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7295</v>
      </c>
      <c r="F60" s="25">
        <f>IFERROR(INDEX('Pasajeros Pre'!$E$2:E5053,MATCH(ROW()-ROW($B$1),'Pasajeros Pre'!$O$2:$O$4995,0)),"")</f>
        <v>45958.875</v>
      </c>
      <c r="G60" s="16" t="str">
        <f>IFERROR(INDEX('Pasajeros Pre'!$F$2:F5053,MATCH(ROW()-ROW($B$1),'Pasajeros Pre'!$O$2:$O$4995,0)),"")</f>
        <v>Ixtapa Zihuatanejo</v>
      </c>
      <c r="H60" s="16">
        <f>IFERROR(INDEX('Pasajeros Pre'!$G$2:G5053,MATCH(ROW()-ROW($B$1),'Pasajeros Pre'!$O$2:$O$4995,0)),"")</f>
        <v>1</v>
      </c>
      <c r="I60" s="16">
        <f>IFERROR(INDEX('Pasajeros Pre'!$H$2:H5053,MATCH(ROW()-ROW($B$1),'Pasajeros Pre'!$O$2:$O$4995,0)),"")</f>
        <v>502</v>
      </c>
      <c r="J60" s="16" t="str">
        <f>IFERROR(INDEX('Pasajeros Pre'!$I$2:I5053,MATCH(ROW()-ROW($B$1),'Pasajeros Pre'!$O$2:$O$4995,0)),"")</f>
        <v>VB 7295</v>
      </c>
      <c r="K60" s="16" t="str">
        <f>IFERROR(INDEX('Pasajeros Pre'!$J$2:J5053,MATCH(ROW()-ROW($B$1),'Pasajeros Pre'!$O$2:$O$4995,0)),"")</f>
        <v>Monterrey</v>
      </c>
      <c r="L60" s="25">
        <f>IFERROR(INDEX('Pasajeros Pre'!$K$2:K5053,MATCH(ROW()-ROW($B$1),'Pasajeros Pre'!$O$2:$O$4995,0)),"")</f>
        <v>45958.895833333336</v>
      </c>
      <c r="M60" s="16" t="str">
        <f>IFERROR(INDEX('Pasajeros Pre'!$L$2:L5053,MATCH(ROW()-ROW($B$1),'Pasajeros Pre'!$O$2:$O$4995,0)),"")</f>
        <v>J</v>
      </c>
      <c r="N60" s="25">
        <f t="shared" si="1"/>
        <v>22</v>
      </c>
      <c r="O60" s="15" t="str">
        <f>VLOOKUP(N60,'Time Chart'!$A$2:$D$25,4,0)</f>
        <v>21:59 A 21:59</v>
      </c>
      <c r="P60" s="25">
        <f t="shared" si="2"/>
        <v>22</v>
      </c>
      <c r="Q60" s="15" t="str">
        <f>VLOOKUP(P60,'Time Chart'!$A$2:$D$25,4,0)</f>
        <v>21:59 A 21:59</v>
      </c>
      <c r="R60" s="15" t="str">
        <f t="shared" si="3"/>
        <v>28/10/2025</v>
      </c>
      <c r="S60" s="16">
        <f>COUNTIFS(Hoja1!$R$2,"="&amp;R60)</f>
        <v>1</v>
      </c>
      <c r="T60" s="15" t="str">
        <f t="shared" si="4"/>
        <v>28/10/2025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7421</v>
      </c>
      <c r="F61" s="25">
        <f>IFERROR(INDEX('Pasajeros Pre'!$E$2:E5054,MATCH(ROW()-ROW($B$1),'Pasajeros Pre'!$O$2:$O$4995,0)),"")</f>
        <v>45958.895833333336</v>
      </c>
      <c r="G61" s="16" t="str">
        <f>IFERROR(INDEX('Pasajeros Pre'!$F$2:F5054,MATCH(ROW()-ROW($B$1),'Pasajeros Pre'!$O$2:$O$4995,0)),"")</f>
        <v>Oaxaca</v>
      </c>
      <c r="H61" s="16">
        <f>IFERROR(INDEX('Pasajeros Pre'!$G$2:G5054,MATCH(ROW()-ROW($B$1),'Pasajeros Pre'!$O$2:$O$4995,0)),"")</f>
        <v>1</v>
      </c>
      <c r="I61" s="16">
        <f>IFERROR(INDEX('Pasajeros Pre'!$H$2:H5054,MATCH(ROW()-ROW($B$1),'Pasajeros Pre'!$O$2:$O$4995,0)),"")</f>
        <v>504</v>
      </c>
      <c r="J61" s="16" t="str">
        <f>IFERROR(INDEX('Pasajeros Pre'!$I$2:I5054,MATCH(ROW()-ROW($B$1),'Pasajeros Pre'!$O$2:$O$4995,0)),"")</f>
        <v>VB 7421</v>
      </c>
      <c r="K61" s="16" t="str">
        <f>IFERROR(INDEX('Pasajeros Pre'!$J$2:J5054,MATCH(ROW()-ROW($B$1),'Pasajeros Pre'!$O$2:$O$4995,0)),"")</f>
        <v>Guadalajara</v>
      </c>
      <c r="L61" s="25">
        <f>IFERROR(INDEX('Pasajeros Pre'!$K$2:K5054,MATCH(ROW()-ROW($B$1),'Pasajeros Pre'!$O$2:$O$4995,0)),"")</f>
        <v>45958.916666666664</v>
      </c>
      <c r="M61" s="16" t="str">
        <f>IFERROR(INDEX('Pasajeros Pre'!$L$2:L5054,MATCH(ROW()-ROW($B$1),'Pasajeros Pre'!$O$2:$O$4995,0)),"")</f>
        <v>J</v>
      </c>
      <c r="N61" s="25">
        <f t="shared" si="1"/>
        <v>22</v>
      </c>
      <c r="O61" s="15" t="str">
        <f>VLOOKUP(N61,'Time Chart'!$A$2:$D$25,4,0)</f>
        <v>21:59 A 21:59</v>
      </c>
      <c r="P61" s="25">
        <f t="shared" si="2"/>
        <v>23</v>
      </c>
      <c r="Q61" s="15" t="str">
        <f>VLOOKUP(P61,'Time Chart'!$A$2:$D$25,4,0)</f>
        <v>22:00 A 22:59</v>
      </c>
      <c r="R61" s="15" t="str">
        <f t="shared" si="3"/>
        <v>28/10/2025</v>
      </c>
      <c r="S61" s="16">
        <f>COUNTIFS(Hoja1!$R$2,"="&amp;R61)</f>
        <v>1</v>
      </c>
      <c r="T61" s="15" t="str">
        <f t="shared" si="4"/>
        <v>28/10/2025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321</v>
      </c>
      <c r="E62" s="16" t="str">
        <f>IFERROR(INDEX('Pasajeros Pre'!$D$2:D5055,MATCH(ROW()-ROW($B$1),'Pasajeros Pre'!$O$2:$O$4995,0)),"")</f>
        <v>VB 2288</v>
      </c>
      <c r="F62" s="25">
        <f>IFERROR(INDEX('Pasajeros Pre'!$E$2:E5055,MATCH(ROW()-ROW($B$1),'Pasajeros Pre'!$O$2:$O$4995,0)),"")</f>
        <v>45958.975694444445</v>
      </c>
      <c r="G62" s="16" t="str">
        <f>IFERROR(INDEX('Pasajeros Pre'!$F$2:F5055,MATCH(ROW()-ROW($B$1),'Pasajeros Pre'!$O$2:$O$4995,0)),"")</f>
        <v>Cancun</v>
      </c>
      <c r="H62" s="16">
        <f>IFERROR(INDEX('Pasajeros Pre'!$G$2:G5055,MATCH(ROW()-ROW($B$1),'Pasajeros Pre'!$O$2:$O$4995,0)),"")</f>
        <v>1</v>
      </c>
      <c r="I62" s="16">
        <f>IFERROR(INDEX('Pasajeros Pre'!$H$2:H5055,MATCH(ROW()-ROW($B$1),'Pasajeros Pre'!$O$2:$O$4995,0)),"")</f>
        <v>502</v>
      </c>
      <c r="J62" s="16" t="str">
        <f>IFERROR(INDEX('Pasajeros Pre'!$I$2:I5055,MATCH(ROW()-ROW($B$1),'Pasajeros Pre'!$O$2:$O$4995,0)),"")</f>
        <v>VB 9400</v>
      </c>
      <c r="K62" s="16" t="str">
        <f>IFERROR(INDEX('Pasajeros Pre'!$J$2:J5055,MATCH(ROW()-ROW($B$1),'Pasajeros Pre'!$O$2:$O$4995,0)),"")</f>
        <v>Monterrey</v>
      </c>
      <c r="L62" s="25">
        <f>IFERROR(INDEX('Pasajeros Pre'!$K$2:K5055,MATCH(ROW()-ROW($B$1),'Pasajeros Pre'!$O$2:$O$4995,0)),"")</f>
        <v>45959.25</v>
      </c>
      <c r="M62" s="16" t="str">
        <f>IFERROR(INDEX('Pasajeros Pre'!$L$2:L5055,MATCH(ROW()-ROW($B$1),'Pasajeros Pre'!$O$2:$O$4995,0)),"")</f>
        <v>J</v>
      </c>
      <c r="N62" s="25">
        <f t="shared" si="1"/>
        <v>24</v>
      </c>
      <c r="O62" s="15" t="str">
        <f>VLOOKUP(N62,'Time Chart'!$A$2:$D$25,4,0)</f>
        <v>23:00 A 23:59</v>
      </c>
      <c r="P62" s="25">
        <f t="shared" si="2"/>
        <v>7</v>
      </c>
      <c r="Q62" s="15" t="str">
        <f>VLOOKUP(P62,'Time Chart'!$A$2:$D$25,4,0)</f>
        <v>06:00 A 06:59</v>
      </c>
      <c r="R62" s="15" t="str">
        <f t="shared" si="3"/>
        <v>28/10/2025</v>
      </c>
      <c r="S62" s="16">
        <f>COUNTIFS(Hoja1!$R$2,"="&amp;R62)</f>
        <v>1</v>
      </c>
      <c r="T62" s="15" t="str">
        <f t="shared" si="4"/>
        <v>29/10/2025</v>
      </c>
      <c r="U62" s="16">
        <f>COUNTIFS(Hoja1!$R$2,"="&amp;T62)</f>
        <v>0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9453</v>
      </c>
      <c r="F63" s="25">
        <f>IFERROR(INDEX('Pasajeros Pre'!$E$2:E5056,MATCH(ROW()-ROW($B$1),'Pasajeros Pre'!$O$2:$O$4995,0)),"")</f>
        <v>45958.819444444445</v>
      </c>
      <c r="G63" s="16" t="str">
        <f>IFERROR(INDEX('Pasajeros Pre'!$F$2:F5056,MATCH(ROW()-ROW($B$1),'Pasajeros Pre'!$O$2:$O$4995,0)),"")</f>
        <v>Nuevo Laredo</v>
      </c>
      <c r="H63" s="16">
        <f>IFERROR(INDEX('Pasajeros Pre'!$G$2:G5056,MATCH(ROW()-ROW($B$1),'Pasajeros Pre'!$O$2:$O$4995,0)),"")</f>
        <v>1</v>
      </c>
      <c r="I63" s="16">
        <f>IFERROR(INDEX('Pasajeros Pre'!$H$2:H5056,MATCH(ROW()-ROW($B$1),'Pasajeros Pre'!$O$2:$O$4995,0)),"")</f>
        <v>505</v>
      </c>
      <c r="J63" s="16" t="str">
        <f>IFERROR(INDEX('Pasajeros Pre'!$I$2:I5056,MATCH(ROW()-ROW($B$1),'Pasajeros Pre'!$O$2:$O$4995,0)),"")</f>
        <v>VB 9520</v>
      </c>
      <c r="K63" s="16" t="str">
        <f>IFERROR(INDEX('Pasajeros Pre'!$J$2:J5056,MATCH(ROW()-ROW($B$1),'Pasajeros Pre'!$O$2:$O$4995,0)),"")</f>
        <v>Guadalajara</v>
      </c>
      <c r="L63" s="25">
        <f>IFERROR(INDEX('Pasajeros Pre'!$K$2:K5056,MATCH(ROW()-ROW($B$1),'Pasajeros Pre'!$O$2:$O$4995,0)),"")</f>
        <v>45959.25</v>
      </c>
      <c r="M63" s="16" t="str">
        <f>IFERROR(INDEX('Pasajeros Pre'!$L$2:L5056,MATCH(ROW()-ROW($B$1),'Pasajeros Pre'!$O$2:$O$4995,0)),"")</f>
        <v>J</v>
      </c>
      <c r="N63" s="25">
        <f t="shared" si="1"/>
        <v>20</v>
      </c>
      <c r="O63" s="15" t="str">
        <f>VLOOKUP(N63,'Time Chart'!$A$2:$D$25,4,0)</f>
        <v>19:00 A 19:59</v>
      </c>
      <c r="P63" s="25">
        <f t="shared" si="2"/>
        <v>7</v>
      </c>
      <c r="Q63" s="15" t="str">
        <f>VLOOKUP(P63,'Time Chart'!$A$2:$D$25,4,0)</f>
        <v>06:00 A 06:59</v>
      </c>
      <c r="R63" s="15" t="str">
        <f t="shared" si="3"/>
        <v>28/10/2025</v>
      </c>
      <c r="S63" s="16">
        <f>COUNTIFS(Hoja1!$R$2,"="&amp;R63)</f>
        <v>1</v>
      </c>
      <c r="T63" s="15" t="str">
        <f t="shared" si="4"/>
        <v>29/10/2025</v>
      </c>
      <c r="U63" s="16">
        <f>COUNTIFS(Hoja1!$R$2,"="&amp;T63)</f>
        <v>0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321</v>
      </c>
      <c r="E64" s="16" t="str">
        <f>IFERROR(INDEX('Pasajeros Pre'!$D$2:D5057,MATCH(ROW()-ROW($B$1),'Pasajeros Pre'!$O$2:$O$4995,0)),"")</f>
        <v>VB 9523</v>
      </c>
      <c r="F64" s="25">
        <f>IFERROR(INDEX('Pasajeros Pre'!$E$2:E5057,MATCH(ROW()-ROW($B$1),'Pasajeros Pre'!$O$2:$O$4995,0)),"")</f>
        <v>45958.996527777781</v>
      </c>
      <c r="G64" s="16" t="str">
        <f>IFERROR(INDEX('Pasajeros Pre'!$F$2:F5057,MATCH(ROW()-ROW($B$1),'Pasajeros Pre'!$O$2:$O$4995,0)),"")</f>
        <v>Guadalajara</v>
      </c>
      <c r="H64" s="16">
        <f>IFERROR(INDEX('Pasajeros Pre'!$G$2:G5057,MATCH(ROW()-ROW($B$1),'Pasajeros Pre'!$O$2:$O$4995,0)),"")</f>
        <v>3</v>
      </c>
      <c r="I64" s="16" t="str">
        <f>IFERROR(INDEX('Pasajeros Pre'!$H$2:H5057,MATCH(ROW()-ROW($B$1),'Pasajeros Pre'!$O$2:$O$4995,0)),"")</f>
        <v>107A</v>
      </c>
      <c r="J64" s="16" t="str">
        <f>IFERROR(INDEX('Pasajeros Pre'!$I$2:I5057,MATCH(ROW()-ROW($B$1),'Pasajeros Pre'!$O$2:$O$4995,0)),"")</f>
        <v>VB 9480</v>
      </c>
      <c r="K64" s="16" t="str">
        <f>IFERROR(INDEX('Pasajeros Pre'!$J$2:J5057,MATCH(ROW()-ROW($B$1),'Pasajeros Pre'!$O$2:$O$4995,0)),"")</f>
        <v>Ciudad Obregon</v>
      </c>
      <c r="L64" s="25">
        <f>IFERROR(INDEX('Pasajeros Pre'!$K$2:K5057,MATCH(ROW()-ROW($B$1),'Pasajeros Pre'!$O$2:$O$4995,0)),"")</f>
        <v>45959.270833333336</v>
      </c>
      <c r="M64" s="16" t="str">
        <f>IFERROR(INDEX('Pasajeros Pre'!$L$2:L5057,MATCH(ROW()-ROW($B$1),'Pasajeros Pre'!$O$2:$O$4995,0)),"")</f>
        <v>J</v>
      </c>
      <c r="N64" s="25">
        <f t="shared" si="1"/>
        <v>24</v>
      </c>
      <c r="O64" s="15" t="str">
        <f>VLOOKUP(N64,'Time Chart'!$A$2:$D$25,4,0)</f>
        <v>23:00 A 23:59</v>
      </c>
      <c r="P64" s="25">
        <f t="shared" si="2"/>
        <v>7</v>
      </c>
      <c r="Q64" s="15" t="str">
        <f>VLOOKUP(P64,'Time Chart'!$A$2:$D$25,4,0)</f>
        <v>06:00 A 06:59</v>
      </c>
      <c r="R64" s="15" t="str">
        <f t="shared" si="3"/>
        <v>28/10/2025</v>
      </c>
      <c r="S64" s="16">
        <f>COUNTIFS(Hoja1!$R$2,"="&amp;R64)</f>
        <v>1</v>
      </c>
      <c r="T64" s="15" t="str">
        <f t="shared" si="4"/>
        <v>29/10/2025</v>
      </c>
      <c r="U64" s="16">
        <f>COUNTIFS(Hoja1!$R$2,"="&amp;T64)</f>
        <v>0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5070</v>
      </c>
      <c r="F65" s="25">
        <f>IFERROR(INDEX('Pasajeros Pre'!$E$2:E5058,MATCH(ROW()-ROW($B$1),'Pasajeros Pre'!$O$2:$O$4995,0)),"")</f>
        <v>45958.736111111109</v>
      </c>
      <c r="G65" s="16" t="str">
        <f>IFERROR(INDEX('Pasajeros Pre'!$F$2:F5058,MATCH(ROW()-ROW($B$1),'Pasajeros Pre'!$O$2:$O$4995,0)),"")</f>
        <v>Tijuana</v>
      </c>
      <c r="H65" s="16">
        <f>IFERROR(INDEX('Pasajeros Pre'!$G$2:G5058,MATCH(ROW()-ROW($B$1),'Pasajeros Pre'!$O$2:$O$4995,0)),"")</f>
        <v>1</v>
      </c>
      <c r="I65" s="16" t="str">
        <f>IFERROR(INDEX('Pasajeros Pre'!$H$2:H5058,MATCH(ROW()-ROW($B$1),'Pasajeros Pre'!$O$2:$O$4995,0)),"")</f>
        <v>107B</v>
      </c>
      <c r="J65" s="16" t="str">
        <f>IFERROR(INDEX('Pasajeros Pre'!$I$2:I5058,MATCH(ROW()-ROW($B$1),'Pasajeros Pre'!$O$2:$O$4995,0)),"")</f>
        <v>VB 9532</v>
      </c>
      <c r="K65" s="16" t="str">
        <f>IFERROR(INDEX('Pasajeros Pre'!$J$2:J5058,MATCH(ROW()-ROW($B$1),'Pasajeros Pre'!$O$2:$O$4995,0)),"")</f>
        <v>Matamoros</v>
      </c>
      <c r="L65" s="25">
        <f>IFERROR(INDEX('Pasajeros Pre'!$K$2:K5058,MATCH(ROW()-ROW($B$1),'Pasajeros Pre'!$O$2:$O$4995,0)),"")</f>
        <v>45959.277777777781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7</v>
      </c>
      <c r="Q65" s="15" t="str">
        <f>VLOOKUP(P65,'Time Chart'!$A$2:$D$25,4,0)</f>
        <v>06:00 A 06:59</v>
      </c>
      <c r="R65" s="15" t="str">
        <f t="shared" si="3"/>
        <v>28/10/2025</v>
      </c>
      <c r="S65" s="16">
        <f>COUNTIFS(Hoja1!$R$2,"="&amp;R65)</f>
        <v>1</v>
      </c>
      <c r="T65" s="15" t="str">
        <f t="shared" si="4"/>
        <v>29/10/2025</v>
      </c>
      <c r="U65" s="16">
        <f>COUNTIFS(Hoja1!$R$2,"="&amp;T65)</f>
        <v>0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Mexicana de Aviación </v>
      </c>
      <c r="D66" s="16">
        <f>IFERROR(INDEX('Pasajeros Pre'!$C$2:C5059,MATCH(ROW()-ROW($B$1),'Pasajeros Pre'!$O$2:$O$4995,0)),"")</f>
        <v>738</v>
      </c>
      <c r="E66" s="16" t="str">
        <f>IFERROR(INDEX('Pasajeros Pre'!$D$2:D5059,MATCH(ROW()-ROW($B$1),'Pasajeros Pre'!$O$2:$O$4995,0)),"")</f>
        <v>XN 1763</v>
      </c>
      <c r="F66" s="25">
        <f>IFERROR(INDEX('Pasajeros Pre'!$E$2:E5059,MATCH(ROW()-ROW($B$1),'Pasajeros Pre'!$O$2:$O$4995,0)),"")</f>
        <v>45958.829861111109</v>
      </c>
      <c r="G66" s="16" t="str">
        <f>IFERROR(INDEX('Pasajeros Pre'!$F$2:F5059,MATCH(ROW()-ROW($B$1),'Pasajeros Pre'!$O$2:$O$4995,0)),"")</f>
        <v>Merida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108B</v>
      </c>
      <c r="J66" s="16" t="str">
        <f>IFERROR(INDEX('Pasajeros Pre'!$I$2:I5059,MATCH(ROW()-ROW($B$1),'Pasajeros Pre'!$O$2:$O$4995,0)),"")</f>
        <v>XN 1700</v>
      </c>
      <c r="K66" s="16" t="str">
        <f>IFERROR(INDEX('Pasajeros Pre'!$J$2:J5059,MATCH(ROW()-ROW($B$1),'Pasajeros Pre'!$O$2:$O$4995,0)),"")</f>
        <v>Campeche</v>
      </c>
      <c r="L66" s="25">
        <f>IFERROR(INDEX('Pasajeros Pre'!$K$2:K5059,MATCH(ROW()-ROW($B$1),'Pasajeros Pre'!$O$2:$O$4995,0)),"")</f>
        <v>45959.3125</v>
      </c>
      <c r="M66" s="16" t="str">
        <f>IFERROR(INDEX('Pasajeros Pre'!$L$2:L5059,MATCH(ROW()-ROW($B$1),'Pasajeros Pre'!$O$2:$O$4995,0)),"")</f>
        <v>J</v>
      </c>
      <c r="N66" s="25">
        <f t="shared" si="1"/>
        <v>20</v>
      </c>
      <c r="O66" s="15" t="str">
        <f>VLOOKUP(N66,'Time Chart'!$A$2:$D$25,4,0)</f>
        <v>19:00 A 19:59</v>
      </c>
      <c r="P66" s="25">
        <f t="shared" si="2"/>
        <v>8</v>
      </c>
      <c r="Q66" s="15" t="str">
        <f>VLOOKUP(P66,'Time Chart'!$A$2:$D$25,4,0)</f>
        <v>07:00 A 07:59</v>
      </c>
      <c r="R66" s="15" t="str">
        <f t="shared" si="3"/>
        <v>28/10/2025</v>
      </c>
      <c r="S66" s="16">
        <f>COUNTIFS(Hoja1!$R$2,"="&amp;R66)</f>
        <v>1</v>
      </c>
      <c r="T66" s="15" t="str">
        <f t="shared" si="4"/>
        <v>29/10/2025</v>
      </c>
      <c r="U66" s="16">
        <f>COUNTIFS(Hoja1!$R$2,"="&amp;T66)</f>
        <v>0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>Aeromexico</v>
      </c>
      <c r="D67" s="16" t="str">
        <f>IFERROR(INDEX('Pasajeros Pre'!$C$2:C5060,MATCH(ROW()-ROW($B$1),'Pasajeros Pre'!$O$2:$O$4995,0)),"")</f>
        <v>E90</v>
      </c>
      <c r="E67" s="16" t="str">
        <f>IFERROR(INDEX('Pasajeros Pre'!$D$2:D5060,MATCH(ROW()-ROW($B$1),'Pasajeros Pre'!$O$2:$O$4995,0)),"")</f>
        <v>AM 871</v>
      </c>
      <c r="F67" s="25">
        <f>IFERROR(INDEX('Pasajeros Pre'!$E$2:E5060,MATCH(ROW()-ROW($B$1),'Pasajeros Pre'!$O$2:$O$4995,0)),"")</f>
        <v>45958.885416666664</v>
      </c>
      <c r="G67" s="16" t="str">
        <f>IFERROR(INDEX('Pasajeros Pre'!$F$2:F5060,MATCH(ROW()-ROW($B$1),'Pasajeros Pre'!$O$2:$O$4995,0)),"")</f>
        <v>Veracruz</v>
      </c>
      <c r="H67" s="16">
        <f>IFERROR(INDEX('Pasajeros Pre'!$G$2:G5060,MATCH(ROW()-ROW($B$1),'Pasajeros Pre'!$O$2:$O$4995,0)),"")</f>
        <v>3</v>
      </c>
      <c r="I67" s="16" t="str">
        <f>IFERROR(INDEX('Pasajeros Pre'!$H$2:H5060,MATCH(ROW()-ROW($B$1),'Pasajeros Pre'!$O$2:$O$4995,0)),"")</f>
        <v>111A</v>
      </c>
      <c r="J67" s="16" t="str">
        <f>IFERROR(INDEX('Pasajeros Pre'!$I$2:I5060,MATCH(ROW()-ROW($B$1),'Pasajeros Pre'!$O$2:$O$4995,0)),"")</f>
        <v>AM 592</v>
      </c>
      <c r="K67" s="16" t="str">
        <f>IFERROR(INDEX('Pasajeros Pre'!$J$2:J5060,MATCH(ROW()-ROW($B$1),'Pasajeros Pre'!$O$2:$O$4995,0)),"")</f>
        <v>Tulum</v>
      </c>
      <c r="L67" s="25">
        <f>IFERROR(INDEX('Pasajeros Pre'!$K$2:K5060,MATCH(ROW()-ROW($B$1),'Pasajeros Pre'!$O$2:$O$4995,0)),"")</f>
        <v>45959.354861111111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22</v>
      </c>
      <c r="O67" s="15" t="str">
        <f>VLOOKUP(N67,'Time Chart'!$A$2:$D$25,4,0)</f>
        <v>21:59 A 21:59</v>
      </c>
      <c r="P67" s="25">
        <f t="shared" ref="P67:P130" si="7">ROUNDDOWN(HOUR(L67),1)+1</f>
        <v>9</v>
      </c>
      <c r="Q67" s="15" t="str">
        <f>VLOOKUP(P67,'Time Chart'!$A$2:$D$25,4,0)</f>
        <v>08:00 A 08:59</v>
      </c>
      <c r="R67" s="15" t="str">
        <f t="shared" ref="R67:R130" si="8">TEXT(F67,"dd/mm/aaaa")</f>
        <v>28/10/2025</v>
      </c>
      <c r="S67" s="16">
        <f>COUNTIFS(Hoja1!$R$2,"="&amp;R67)</f>
        <v>1</v>
      </c>
      <c r="T67" s="15" t="str">
        <f t="shared" ref="T67:T130" si="9">TEXT(L67,"dd/mm/aaaa")</f>
        <v>29/10/2025</v>
      </c>
      <c r="U67" s="16">
        <f>COUNTIFS(Hoja1!$R$2,"="&amp;T67)</f>
        <v>0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>Aeromexico</v>
      </c>
      <c r="D68" s="16" t="str">
        <f>IFERROR(INDEX('Pasajeros Pre'!$C$2:C5061,MATCH(ROW()-ROW($B$1),'Pasajeros Pre'!$O$2:$O$4995,0)),"")</f>
        <v>E90</v>
      </c>
      <c r="E68" s="16" t="str">
        <f>IFERROR(INDEX('Pasajeros Pre'!$D$2:D5061,MATCH(ROW()-ROW($B$1),'Pasajeros Pre'!$O$2:$O$4995,0)),"")</f>
        <v>AM 2041</v>
      </c>
      <c r="F68" s="25">
        <f>IFERROR(INDEX('Pasajeros Pre'!$E$2:E5061,MATCH(ROW()-ROW($B$1),'Pasajeros Pre'!$O$2:$O$4995,0)),"")</f>
        <v>45958.85833333333</v>
      </c>
      <c r="G68" s="16" t="str">
        <f>IFERROR(INDEX('Pasajeros Pre'!$F$2:F5061,MATCH(ROW()-ROW($B$1),'Pasajeros Pre'!$O$2:$O$4995,0)),"")</f>
        <v>Oaxaca</v>
      </c>
      <c r="H68" s="16">
        <f>IFERROR(INDEX('Pasajeros Pre'!$G$2:G5061,MATCH(ROW()-ROW($B$1),'Pasajeros Pre'!$O$2:$O$4995,0)),"")</f>
        <v>3</v>
      </c>
      <c r="I68" s="16" t="str">
        <f>IFERROR(INDEX('Pasajeros Pre'!$H$2:H5061,MATCH(ROW()-ROW($B$1),'Pasajeros Pre'!$O$2:$O$4995,0)),"")</f>
        <v>110A</v>
      </c>
      <c r="J68" s="16" t="str">
        <f>IFERROR(INDEX('Pasajeros Pre'!$I$2:I5061,MATCH(ROW()-ROW($B$1),'Pasajeros Pre'!$O$2:$O$4995,0)),"")</f>
        <v>AM 878</v>
      </c>
      <c r="K68" s="16" t="str">
        <f>IFERROR(INDEX('Pasajeros Pre'!$J$2:J5061,MATCH(ROW()-ROW($B$1),'Pasajeros Pre'!$O$2:$O$4995,0)),"")</f>
        <v>Merida</v>
      </c>
      <c r="L68" s="25">
        <f>IFERROR(INDEX('Pasajeros Pre'!$K$2:K5061,MATCH(ROW()-ROW($B$1),'Pasajeros Pre'!$O$2:$O$4995,0)),"")</f>
        <v>45959.510416666664</v>
      </c>
      <c r="M68" s="16" t="str">
        <f>IFERROR(INDEX('Pasajeros Pre'!$L$2:L5061,MATCH(ROW()-ROW($B$1),'Pasajeros Pre'!$O$2:$O$4995,0)),"")</f>
        <v>J</v>
      </c>
      <c r="N68" s="25">
        <f t="shared" si="6"/>
        <v>21</v>
      </c>
      <c r="O68" s="15" t="str">
        <f>VLOOKUP(N68,'Time Chart'!$A$2:$D$25,4,0)</f>
        <v>20:00 A 20:59</v>
      </c>
      <c r="P68" s="25">
        <f t="shared" si="7"/>
        <v>13</v>
      </c>
      <c r="Q68" s="15" t="str">
        <f>VLOOKUP(P68,'Time Chart'!$A$2:$D$25,4,0)</f>
        <v>12:00 A 12:59</v>
      </c>
      <c r="R68" s="15" t="str">
        <f t="shared" si="8"/>
        <v>28/10/2025</v>
      </c>
      <c r="S68" s="16">
        <f>COUNTIFS(Hoja1!$R$2,"="&amp;R68)</f>
        <v>1</v>
      </c>
      <c r="T68" s="15" t="str">
        <f t="shared" si="9"/>
        <v>29/10/2025</v>
      </c>
      <c r="U68" s="16">
        <f>COUNTIFS(Hoja1!$R$2,"="&amp;T68)</f>
        <v>0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/>
      </c>
      <c r="C69" s="16" t="str">
        <f>IFERROR(INDEX('Pasajeros Pre'!$B$2:$B$195,MATCH(ROW()-ROW($A$1),'Pasajeros Pre'!$O$2:$O$195,0)),"")</f>
        <v/>
      </c>
      <c r="D69" s="16" t="str">
        <f>IFERROR(INDEX('Pasajeros Pre'!$C$2:C5062,MATCH(ROW()-ROW($B$1),'Pasajeros Pre'!$O$2:$O$4995,0)),"")</f>
        <v/>
      </c>
      <c r="E69" s="16" t="str">
        <f>IFERROR(INDEX('Pasajeros Pre'!$D$2:D5062,MATCH(ROW()-ROW($B$1),'Pasajeros Pre'!$O$2:$O$4995,0)),"")</f>
        <v/>
      </c>
      <c r="F69" s="25" t="str">
        <f>IFERROR(INDEX('Pasajeros Pre'!$E$2:E5062,MATCH(ROW()-ROW($B$1),'Pasajeros Pre'!$O$2:$O$4995,0)),"")</f>
        <v/>
      </c>
      <c r="G69" s="16" t="str">
        <f>IFERROR(INDEX('Pasajeros Pre'!$F$2:F5062,MATCH(ROW()-ROW($B$1),'Pasajeros Pre'!$O$2:$O$4995,0)),"")</f>
        <v/>
      </c>
      <c r="H69" s="16" t="str">
        <f>IFERROR(INDEX('Pasajeros Pre'!$G$2:G5062,MATCH(ROW()-ROW($B$1),'Pasajeros Pre'!$O$2:$O$4995,0)),"")</f>
        <v/>
      </c>
      <c r="I69" s="16" t="str">
        <f>IFERROR(INDEX('Pasajeros Pre'!$H$2:H5062,MATCH(ROW()-ROW($B$1),'Pasajeros Pre'!$O$2:$O$4995,0)),"")</f>
        <v/>
      </c>
      <c r="J69" s="16" t="str">
        <f>IFERROR(INDEX('Pasajeros Pre'!$I$2:I5062,MATCH(ROW()-ROW($B$1),'Pasajeros Pre'!$O$2:$O$4995,0)),"")</f>
        <v/>
      </c>
      <c r="K69" s="16" t="str">
        <f>IFERROR(INDEX('Pasajeros Pre'!$J$2:J5062,MATCH(ROW()-ROW($B$1),'Pasajeros Pre'!$O$2:$O$4995,0)),"")</f>
        <v/>
      </c>
      <c r="L69" s="25" t="str">
        <f>IFERROR(INDEX('Pasajeros Pre'!$K$2:K5062,MATCH(ROW()-ROW($B$1),'Pasajeros Pre'!$O$2:$O$4995,0)),"")</f>
        <v/>
      </c>
      <c r="M69" s="16" t="str">
        <f>IFERROR(INDEX('Pasajeros Pre'!$L$2:L5062,MATCH(ROW()-ROW($B$1),'Pasajeros Pre'!$O$2:$O$4995,0)),"")</f>
        <v/>
      </c>
      <c r="N69" s="25" t="e">
        <f t="shared" si="6"/>
        <v>#VALUE!</v>
      </c>
      <c r="O69" s="15" t="e">
        <f>VLOOKUP(N69,'Time Chart'!$A$2:$D$25,4,0)</f>
        <v>#VALUE!</v>
      </c>
      <c r="P69" s="25" t="e">
        <f t="shared" si="7"/>
        <v>#VALUE!</v>
      </c>
      <c r="Q69" s="15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/>
      </c>
      <c r="C70" s="16" t="str">
        <f>IFERROR(INDEX('Pasajeros Pre'!$B$2:$B$195,MATCH(ROW()-ROW($A$1),'Pasajeros Pre'!$O$2:$O$195,0)),"")</f>
        <v/>
      </c>
      <c r="D70" s="16" t="str">
        <f>IFERROR(INDEX('Pasajeros Pre'!$C$2:C5063,MATCH(ROW()-ROW($B$1),'Pasajeros Pre'!$O$2:$O$4995,0)),"")</f>
        <v/>
      </c>
      <c r="E70" s="16" t="str">
        <f>IFERROR(INDEX('Pasajeros Pre'!$D$2:D5063,MATCH(ROW()-ROW($B$1),'Pasajeros Pre'!$O$2:$O$4995,0)),"")</f>
        <v/>
      </c>
      <c r="F70" s="25" t="str">
        <f>IFERROR(INDEX('Pasajeros Pre'!$E$2:E5063,MATCH(ROW()-ROW($B$1),'Pasajeros Pre'!$O$2:$O$4995,0)),"")</f>
        <v/>
      </c>
      <c r="G70" s="16" t="str">
        <f>IFERROR(INDEX('Pasajeros Pre'!$F$2:F5063,MATCH(ROW()-ROW($B$1),'Pasajeros Pre'!$O$2:$O$4995,0)),"")</f>
        <v/>
      </c>
      <c r="H70" s="16" t="str">
        <f>IFERROR(INDEX('Pasajeros Pre'!$G$2:G5063,MATCH(ROW()-ROW($B$1),'Pasajeros Pre'!$O$2:$O$4995,0)),"")</f>
        <v/>
      </c>
      <c r="I70" s="16" t="str">
        <f>IFERROR(INDEX('Pasajeros Pre'!$H$2:H5063,MATCH(ROW()-ROW($B$1),'Pasajeros Pre'!$O$2:$O$4995,0)),"")</f>
        <v/>
      </c>
      <c r="J70" s="16" t="str">
        <f>IFERROR(INDEX('Pasajeros Pre'!$I$2:I5063,MATCH(ROW()-ROW($B$1),'Pasajeros Pre'!$O$2:$O$4995,0)),"")</f>
        <v/>
      </c>
      <c r="K70" s="16" t="str">
        <f>IFERROR(INDEX('Pasajeros Pre'!$J$2:J5063,MATCH(ROW()-ROW($B$1),'Pasajeros Pre'!$O$2:$O$4995,0)),"")</f>
        <v/>
      </c>
      <c r="L70" s="25" t="str">
        <f>IFERROR(INDEX('Pasajeros Pre'!$K$2:K5063,MATCH(ROW()-ROW($B$1),'Pasajeros Pre'!$O$2:$O$4995,0)),"")</f>
        <v/>
      </c>
      <c r="M70" s="16" t="str">
        <f>IFERROR(INDEX('Pasajeros Pre'!$L$2:L5063,MATCH(ROW()-ROW($B$1),'Pasajeros Pre'!$O$2:$O$4995,0)),"")</f>
        <v/>
      </c>
      <c r="N70" s="25" t="e">
        <f t="shared" si="6"/>
        <v>#VALUE!</v>
      </c>
      <c r="O70" s="15" t="e">
        <f>VLOOKUP(N70,'Time Chart'!$A$2:$D$25,4,0)</f>
        <v>#VALUE!</v>
      </c>
      <c r="P70" s="25" t="e">
        <f t="shared" si="7"/>
        <v>#VALUE!</v>
      </c>
      <c r="Q70" s="15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/>
      </c>
      <c r="C71" s="16" t="str">
        <f>IFERROR(INDEX('Pasajeros Pre'!$B$2:$B$195,MATCH(ROW()-ROW($A$1),'Pasajeros Pre'!$O$2:$O$195,0)),"")</f>
        <v/>
      </c>
      <c r="D71" s="16" t="str">
        <f>IFERROR(INDEX('Pasajeros Pre'!$C$2:C5064,MATCH(ROW()-ROW($B$1),'Pasajeros Pre'!$O$2:$O$4995,0)),"")</f>
        <v/>
      </c>
      <c r="E71" s="16" t="str">
        <f>IFERROR(INDEX('Pasajeros Pre'!$D$2:D5064,MATCH(ROW()-ROW($B$1),'Pasajeros Pre'!$O$2:$O$4995,0)),"")</f>
        <v/>
      </c>
      <c r="F71" s="25" t="str">
        <f>IFERROR(INDEX('Pasajeros Pre'!$E$2:E5064,MATCH(ROW()-ROW($B$1),'Pasajeros Pre'!$O$2:$O$4995,0)),"")</f>
        <v/>
      </c>
      <c r="G71" s="16" t="str">
        <f>IFERROR(INDEX('Pasajeros Pre'!$F$2:F5064,MATCH(ROW()-ROW($B$1),'Pasajeros Pre'!$O$2:$O$4995,0)),"")</f>
        <v/>
      </c>
      <c r="H71" s="16" t="str">
        <f>IFERROR(INDEX('Pasajeros Pre'!$G$2:G5064,MATCH(ROW()-ROW($B$1),'Pasajeros Pre'!$O$2:$O$4995,0)),"")</f>
        <v/>
      </c>
      <c r="I71" s="16" t="str">
        <f>IFERROR(INDEX('Pasajeros Pre'!$H$2:H5064,MATCH(ROW()-ROW($B$1),'Pasajeros Pre'!$O$2:$O$4995,0)),"")</f>
        <v/>
      </c>
      <c r="J71" s="16" t="str">
        <f>IFERROR(INDEX('Pasajeros Pre'!$I$2:I5064,MATCH(ROW()-ROW($B$1),'Pasajeros Pre'!$O$2:$O$4995,0)),"")</f>
        <v/>
      </c>
      <c r="K71" s="16" t="str">
        <f>IFERROR(INDEX('Pasajeros Pre'!$J$2:J5064,MATCH(ROW()-ROW($B$1),'Pasajeros Pre'!$O$2:$O$4995,0)),"")</f>
        <v/>
      </c>
      <c r="L71" s="25" t="str">
        <f>IFERROR(INDEX('Pasajeros Pre'!$K$2:K5064,MATCH(ROW()-ROW($B$1),'Pasajeros Pre'!$O$2:$O$4995,0)),"")</f>
        <v/>
      </c>
      <c r="M71" s="16" t="str">
        <f>IFERROR(INDEX('Pasajeros Pre'!$L$2:L5064,MATCH(ROW()-ROW($B$1),'Pasajeros Pre'!$O$2:$O$4995,0)),"")</f>
        <v/>
      </c>
      <c r="N71" s="25" t="e">
        <f t="shared" si="6"/>
        <v>#VALUE!</v>
      </c>
      <c r="O71" s="15" t="e">
        <f>VLOOKUP(N71,'Time Chart'!$A$2:$D$25,4,0)</f>
        <v>#VALUE!</v>
      </c>
      <c r="P71" s="25" t="e">
        <f t="shared" si="7"/>
        <v>#VALUE!</v>
      </c>
      <c r="Q71" s="15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/>
      </c>
      <c r="C72" s="16" t="str">
        <f>IFERROR(INDEX('Pasajeros Pre'!$B$2:$B$195,MATCH(ROW()-ROW($A$1),'Pasajeros Pre'!$O$2:$O$195,0)),"")</f>
        <v/>
      </c>
      <c r="D72" s="16" t="str">
        <f>IFERROR(INDEX('Pasajeros Pre'!$C$2:C5065,MATCH(ROW()-ROW($B$1),'Pasajeros Pre'!$O$2:$O$4995,0)),"")</f>
        <v/>
      </c>
      <c r="E72" s="16" t="str">
        <f>IFERROR(INDEX('Pasajeros Pre'!$D$2:D5065,MATCH(ROW()-ROW($B$1),'Pasajeros Pre'!$O$2:$O$4995,0)),"")</f>
        <v/>
      </c>
      <c r="F72" s="25" t="str">
        <f>IFERROR(INDEX('Pasajeros Pre'!$E$2:E5065,MATCH(ROW()-ROW($B$1),'Pasajeros Pre'!$O$2:$O$4995,0)),"")</f>
        <v/>
      </c>
      <c r="G72" s="16" t="str">
        <f>IFERROR(INDEX('Pasajeros Pre'!$F$2:F5065,MATCH(ROW()-ROW($B$1),'Pasajeros Pre'!$O$2:$O$4995,0)),"")</f>
        <v/>
      </c>
      <c r="H72" s="16" t="str">
        <f>IFERROR(INDEX('Pasajeros Pre'!$G$2:G5065,MATCH(ROW()-ROW($B$1),'Pasajeros Pre'!$O$2:$O$4995,0)),"")</f>
        <v/>
      </c>
      <c r="I72" s="16" t="str">
        <f>IFERROR(INDEX('Pasajeros Pre'!$H$2:H5065,MATCH(ROW()-ROW($B$1),'Pasajeros Pre'!$O$2:$O$4995,0)),"")</f>
        <v/>
      </c>
      <c r="J72" s="16" t="str">
        <f>IFERROR(INDEX('Pasajeros Pre'!$I$2:I5065,MATCH(ROW()-ROW($B$1),'Pasajeros Pre'!$O$2:$O$4995,0)),"")</f>
        <v/>
      </c>
      <c r="K72" s="16" t="str">
        <f>IFERROR(INDEX('Pasajeros Pre'!$J$2:J5065,MATCH(ROW()-ROW($B$1),'Pasajeros Pre'!$O$2:$O$4995,0)),"")</f>
        <v/>
      </c>
      <c r="L72" s="25" t="str">
        <f>IFERROR(INDEX('Pasajeros Pre'!$K$2:K5065,MATCH(ROW()-ROW($B$1),'Pasajeros Pre'!$O$2:$O$4995,0)),"")</f>
        <v/>
      </c>
      <c r="M72" s="16" t="str">
        <f>IFERROR(INDEX('Pasajeros Pre'!$L$2:L5065,MATCH(ROW()-ROW($B$1),'Pasajeros Pre'!$O$2:$O$4995,0)),"")</f>
        <v/>
      </c>
      <c r="N72" s="25" t="e">
        <f t="shared" si="6"/>
        <v>#VALUE!</v>
      </c>
      <c r="O72" s="15" t="e">
        <f>VLOOKUP(N72,'Time Chart'!$A$2:$D$25,4,0)</f>
        <v>#VALUE!</v>
      </c>
      <c r="P72" s="25" t="e">
        <f t="shared" si="7"/>
        <v>#VALUE!</v>
      </c>
      <c r="Q72" s="15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/>
      </c>
      <c r="C73" s="16" t="str">
        <f>IFERROR(INDEX('Pasajeros Pre'!$B$2:$B$195,MATCH(ROW()-ROW($A$1),'Pasajeros Pre'!$O$2:$O$195,0)),"")</f>
        <v/>
      </c>
      <c r="D73" s="16" t="str">
        <f>IFERROR(INDEX('Pasajeros Pre'!$C$2:C5066,MATCH(ROW()-ROW($B$1),'Pasajeros Pre'!$O$2:$O$4995,0)),"")</f>
        <v/>
      </c>
      <c r="E73" s="16" t="str">
        <f>IFERROR(INDEX('Pasajeros Pre'!$D$2:D5066,MATCH(ROW()-ROW($B$1),'Pasajeros Pre'!$O$2:$O$4995,0)),"")</f>
        <v/>
      </c>
      <c r="F73" s="25" t="str">
        <f>IFERROR(INDEX('Pasajeros Pre'!$E$2:E5066,MATCH(ROW()-ROW($B$1),'Pasajeros Pre'!$O$2:$O$4995,0)),"")</f>
        <v/>
      </c>
      <c r="G73" s="16" t="str">
        <f>IFERROR(INDEX('Pasajeros Pre'!$F$2:F5066,MATCH(ROW()-ROW($B$1),'Pasajeros Pre'!$O$2:$O$4995,0)),"")</f>
        <v/>
      </c>
      <c r="H73" s="16" t="str">
        <f>IFERROR(INDEX('Pasajeros Pre'!$G$2:G5066,MATCH(ROW()-ROW($B$1),'Pasajeros Pre'!$O$2:$O$4995,0)),"")</f>
        <v/>
      </c>
      <c r="I73" s="16" t="str">
        <f>IFERROR(INDEX('Pasajeros Pre'!$H$2:H5066,MATCH(ROW()-ROW($B$1),'Pasajeros Pre'!$O$2:$O$4995,0)),"")</f>
        <v/>
      </c>
      <c r="J73" s="16" t="str">
        <f>IFERROR(INDEX('Pasajeros Pre'!$I$2:I5066,MATCH(ROW()-ROW($B$1),'Pasajeros Pre'!$O$2:$O$4995,0)),"")</f>
        <v/>
      </c>
      <c r="K73" s="16" t="str">
        <f>IFERROR(INDEX('Pasajeros Pre'!$J$2:J5066,MATCH(ROW()-ROW($B$1),'Pasajeros Pre'!$O$2:$O$4995,0)),"")</f>
        <v/>
      </c>
      <c r="L73" s="25" t="str">
        <f>IFERROR(INDEX('Pasajeros Pre'!$K$2:K5066,MATCH(ROW()-ROW($B$1),'Pasajeros Pre'!$O$2:$O$4995,0)),"")</f>
        <v/>
      </c>
      <c r="M73" s="16" t="str">
        <f>IFERROR(INDEX('Pasajeros Pre'!$L$2:L5066,MATCH(ROW()-ROW($B$1),'Pasajeros Pre'!$O$2:$O$4995,0)),"")</f>
        <v/>
      </c>
      <c r="N73" s="25" t="e">
        <f t="shared" si="6"/>
        <v>#VALUE!</v>
      </c>
      <c r="O73" s="15" t="e">
        <f>VLOOKUP(N73,'Time Chart'!$A$2:$D$25,4,0)</f>
        <v>#VALUE!</v>
      </c>
      <c r="P73" s="25" t="e">
        <f t="shared" si="7"/>
        <v>#VALUE!</v>
      </c>
      <c r="Q73" s="15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/>
      </c>
      <c r="C74" s="16" t="str">
        <f>IFERROR(INDEX('Pasajeros Pre'!$B$2:$B$195,MATCH(ROW()-ROW($A$1),'Pasajeros Pre'!$O$2:$O$195,0)),"")</f>
        <v/>
      </c>
      <c r="D74" s="16" t="str">
        <f>IFERROR(INDEX('Pasajeros Pre'!$C$2:C5067,MATCH(ROW()-ROW($B$1),'Pasajeros Pre'!$O$2:$O$4995,0)),"")</f>
        <v/>
      </c>
      <c r="E74" s="16" t="str">
        <f>IFERROR(INDEX('Pasajeros Pre'!$D$2:D5067,MATCH(ROW()-ROW($B$1),'Pasajeros Pre'!$O$2:$O$4995,0)),"")</f>
        <v/>
      </c>
      <c r="F74" s="25" t="str">
        <f>IFERROR(INDEX('Pasajeros Pre'!$E$2:E5067,MATCH(ROW()-ROW($B$1),'Pasajeros Pre'!$O$2:$O$4995,0)),"")</f>
        <v/>
      </c>
      <c r="G74" s="16" t="str">
        <f>IFERROR(INDEX('Pasajeros Pre'!$F$2:F5067,MATCH(ROW()-ROW($B$1),'Pasajeros Pre'!$O$2:$O$4995,0)),"")</f>
        <v/>
      </c>
      <c r="H74" s="16" t="str">
        <f>IFERROR(INDEX('Pasajeros Pre'!$G$2:G5067,MATCH(ROW()-ROW($B$1),'Pasajeros Pre'!$O$2:$O$4995,0)),"")</f>
        <v/>
      </c>
      <c r="I74" s="16" t="str">
        <f>IFERROR(INDEX('Pasajeros Pre'!$H$2:H5067,MATCH(ROW()-ROW($B$1),'Pasajeros Pre'!$O$2:$O$4995,0)),"")</f>
        <v/>
      </c>
      <c r="J74" s="16" t="str">
        <f>IFERROR(INDEX('Pasajeros Pre'!$I$2:I5067,MATCH(ROW()-ROW($B$1),'Pasajeros Pre'!$O$2:$O$4995,0)),"")</f>
        <v/>
      </c>
      <c r="K74" s="16" t="str">
        <f>IFERROR(INDEX('Pasajeros Pre'!$J$2:J5067,MATCH(ROW()-ROW($B$1),'Pasajeros Pre'!$O$2:$O$4995,0)),"")</f>
        <v/>
      </c>
      <c r="L74" s="25" t="str">
        <f>IFERROR(INDEX('Pasajeros Pre'!$K$2:K5067,MATCH(ROW()-ROW($B$1),'Pasajeros Pre'!$O$2:$O$4995,0)),"")</f>
        <v/>
      </c>
      <c r="M74" s="16" t="str">
        <f>IFERROR(INDEX('Pasajeros Pre'!$L$2:L5067,MATCH(ROW()-ROW($B$1),'Pasajeros Pre'!$O$2:$O$4995,0)),"")</f>
        <v/>
      </c>
      <c r="N74" s="25" t="e">
        <f t="shared" si="6"/>
        <v>#VALUE!</v>
      </c>
      <c r="O74" s="15" t="e">
        <f>VLOOKUP(N74,'Time Chart'!$A$2:$D$25,4,0)</f>
        <v>#VALUE!</v>
      </c>
      <c r="P74" s="25" t="e">
        <f t="shared" si="7"/>
        <v>#VALUE!</v>
      </c>
      <c r="Q74" s="15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/>
      </c>
      <c r="C75" s="16" t="str">
        <f>IFERROR(INDEX('Pasajeros Pre'!$B$2:$B$195,MATCH(ROW()-ROW($A$1),'Pasajeros Pre'!$O$2:$O$195,0)),"")</f>
        <v/>
      </c>
      <c r="D75" s="16" t="str">
        <f>IFERROR(INDEX('Pasajeros Pre'!$C$2:C5068,MATCH(ROW()-ROW($B$1),'Pasajeros Pre'!$O$2:$O$4995,0)),"")</f>
        <v/>
      </c>
      <c r="E75" s="16" t="str">
        <f>IFERROR(INDEX('Pasajeros Pre'!$D$2:D5068,MATCH(ROW()-ROW($B$1),'Pasajeros Pre'!$O$2:$O$4995,0)),"")</f>
        <v/>
      </c>
      <c r="F75" s="25" t="str">
        <f>IFERROR(INDEX('Pasajeros Pre'!$E$2:E5068,MATCH(ROW()-ROW($B$1),'Pasajeros Pre'!$O$2:$O$4995,0)),"")</f>
        <v/>
      </c>
      <c r="G75" s="16" t="str">
        <f>IFERROR(INDEX('Pasajeros Pre'!$F$2:F5068,MATCH(ROW()-ROW($B$1),'Pasajeros Pre'!$O$2:$O$4995,0)),"")</f>
        <v/>
      </c>
      <c r="H75" s="16" t="str">
        <f>IFERROR(INDEX('Pasajeros Pre'!$G$2:G5068,MATCH(ROW()-ROW($B$1),'Pasajeros Pre'!$O$2:$O$4995,0)),"")</f>
        <v/>
      </c>
      <c r="I75" s="16" t="str">
        <f>IFERROR(INDEX('Pasajeros Pre'!$H$2:H5068,MATCH(ROW()-ROW($B$1),'Pasajeros Pre'!$O$2:$O$4995,0)),"")</f>
        <v/>
      </c>
      <c r="J75" s="16" t="str">
        <f>IFERROR(INDEX('Pasajeros Pre'!$I$2:I5068,MATCH(ROW()-ROW($B$1),'Pasajeros Pre'!$O$2:$O$4995,0)),"")</f>
        <v/>
      </c>
      <c r="K75" s="16" t="str">
        <f>IFERROR(INDEX('Pasajeros Pre'!$J$2:J5068,MATCH(ROW()-ROW($B$1),'Pasajeros Pre'!$O$2:$O$4995,0)),"")</f>
        <v/>
      </c>
      <c r="L75" s="25" t="str">
        <f>IFERROR(INDEX('Pasajeros Pre'!$K$2:K5068,MATCH(ROW()-ROW($B$1),'Pasajeros Pre'!$O$2:$O$4995,0)),"")</f>
        <v/>
      </c>
      <c r="M75" s="16" t="str">
        <f>IFERROR(INDEX('Pasajeros Pre'!$L$2:L5068,MATCH(ROW()-ROW($B$1),'Pasajeros Pre'!$O$2:$O$4995,0)),"")</f>
        <v/>
      </c>
      <c r="N75" s="25" t="e">
        <f t="shared" si="6"/>
        <v>#VALUE!</v>
      </c>
      <c r="O75" s="15" t="e">
        <f>VLOOKUP(N75,'Time Chart'!$A$2:$D$25,4,0)</f>
        <v>#VALUE!</v>
      </c>
      <c r="P75" s="25" t="e">
        <f t="shared" si="7"/>
        <v>#VALUE!</v>
      </c>
      <c r="Q75" s="15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/>
      </c>
      <c r="C76" s="16" t="str">
        <f>IFERROR(INDEX('Pasajeros Pre'!$B$2:$B$195,MATCH(ROW()-ROW($A$1),'Pasajeros Pre'!$O$2:$O$195,0)),"")</f>
        <v/>
      </c>
      <c r="D76" s="16" t="str">
        <f>IFERROR(INDEX('Pasajeros Pre'!$C$2:C5069,MATCH(ROW()-ROW($B$1),'Pasajeros Pre'!$O$2:$O$4995,0)),"")</f>
        <v/>
      </c>
      <c r="E76" s="16" t="str">
        <f>IFERROR(INDEX('Pasajeros Pre'!$D$2:D5069,MATCH(ROW()-ROW($B$1),'Pasajeros Pre'!$O$2:$O$4995,0)),"")</f>
        <v/>
      </c>
      <c r="F76" s="25" t="str">
        <f>IFERROR(INDEX('Pasajeros Pre'!$E$2:E5069,MATCH(ROW()-ROW($B$1),'Pasajeros Pre'!$O$2:$O$4995,0)),"")</f>
        <v/>
      </c>
      <c r="G76" s="16" t="str">
        <f>IFERROR(INDEX('Pasajeros Pre'!$F$2:F5069,MATCH(ROW()-ROW($B$1),'Pasajeros Pre'!$O$2:$O$4995,0)),"")</f>
        <v/>
      </c>
      <c r="H76" s="16" t="str">
        <f>IFERROR(INDEX('Pasajeros Pre'!$G$2:G5069,MATCH(ROW()-ROW($B$1),'Pasajeros Pre'!$O$2:$O$4995,0)),"")</f>
        <v/>
      </c>
      <c r="I76" s="16" t="str">
        <f>IFERROR(INDEX('Pasajeros Pre'!$H$2:H5069,MATCH(ROW()-ROW($B$1),'Pasajeros Pre'!$O$2:$O$4995,0)),"")</f>
        <v/>
      </c>
      <c r="J76" s="16" t="str">
        <f>IFERROR(INDEX('Pasajeros Pre'!$I$2:I5069,MATCH(ROW()-ROW($B$1),'Pasajeros Pre'!$O$2:$O$4995,0)),"")</f>
        <v/>
      </c>
      <c r="K76" s="16" t="str">
        <f>IFERROR(INDEX('Pasajeros Pre'!$J$2:J5069,MATCH(ROW()-ROW($B$1),'Pasajeros Pre'!$O$2:$O$4995,0)),"")</f>
        <v/>
      </c>
      <c r="L76" s="25" t="str">
        <f>IFERROR(INDEX('Pasajeros Pre'!$K$2:K5069,MATCH(ROW()-ROW($B$1),'Pasajeros Pre'!$O$2:$O$4995,0)),"")</f>
        <v/>
      </c>
      <c r="M76" s="16" t="str">
        <f>IFERROR(INDEX('Pasajeros Pre'!$L$2:L5069,MATCH(ROW()-ROW($B$1),'Pasajeros Pre'!$O$2:$O$4995,0)),"")</f>
        <v/>
      </c>
      <c r="N76" s="25" t="e">
        <f t="shared" si="6"/>
        <v>#VALUE!</v>
      </c>
      <c r="O76" s="15" t="e">
        <f>VLOOKUP(N76,'Time Chart'!$A$2:$D$25,4,0)</f>
        <v>#VALUE!</v>
      </c>
      <c r="P76" s="25" t="e">
        <f t="shared" si="7"/>
        <v>#VALUE!</v>
      </c>
      <c r="Q76" s="15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/>
      </c>
      <c r="C77" s="16" t="str">
        <f>IFERROR(INDEX('Pasajeros Pre'!$B$2:$B$195,MATCH(ROW()-ROW($A$1),'Pasajeros Pre'!$O$2:$O$195,0)),"")</f>
        <v/>
      </c>
      <c r="D77" s="16" t="str">
        <f>IFERROR(INDEX('Pasajeros Pre'!$C$2:C5070,MATCH(ROW()-ROW($B$1),'Pasajeros Pre'!$O$2:$O$4995,0)),"")</f>
        <v/>
      </c>
      <c r="E77" s="16" t="str">
        <f>IFERROR(INDEX('Pasajeros Pre'!$D$2:D5070,MATCH(ROW()-ROW($B$1),'Pasajeros Pre'!$O$2:$O$4995,0)),"")</f>
        <v/>
      </c>
      <c r="F77" s="25" t="str">
        <f>IFERROR(INDEX('Pasajeros Pre'!$E$2:E5070,MATCH(ROW()-ROW($B$1),'Pasajeros Pre'!$O$2:$O$4995,0)),"")</f>
        <v/>
      </c>
      <c r="G77" s="16" t="str">
        <f>IFERROR(INDEX('Pasajeros Pre'!$F$2:F5070,MATCH(ROW()-ROW($B$1),'Pasajeros Pre'!$O$2:$O$4995,0)),"")</f>
        <v/>
      </c>
      <c r="H77" s="16" t="str">
        <f>IFERROR(INDEX('Pasajeros Pre'!$G$2:G5070,MATCH(ROW()-ROW($B$1),'Pasajeros Pre'!$O$2:$O$4995,0)),"")</f>
        <v/>
      </c>
      <c r="I77" s="16" t="str">
        <f>IFERROR(INDEX('Pasajeros Pre'!$H$2:H5070,MATCH(ROW()-ROW($B$1),'Pasajeros Pre'!$O$2:$O$4995,0)),"")</f>
        <v/>
      </c>
      <c r="J77" s="16" t="str">
        <f>IFERROR(INDEX('Pasajeros Pre'!$I$2:I5070,MATCH(ROW()-ROW($B$1),'Pasajeros Pre'!$O$2:$O$4995,0)),"")</f>
        <v/>
      </c>
      <c r="K77" s="16" t="str">
        <f>IFERROR(INDEX('Pasajeros Pre'!$J$2:J5070,MATCH(ROW()-ROW($B$1),'Pasajeros Pre'!$O$2:$O$4995,0)),"")</f>
        <v/>
      </c>
      <c r="L77" s="25" t="str">
        <f>IFERROR(INDEX('Pasajeros Pre'!$K$2:K5070,MATCH(ROW()-ROW($B$1),'Pasajeros Pre'!$O$2:$O$4995,0)),"")</f>
        <v/>
      </c>
      <c r="M77" s="16" t="str">
        <f>IFERROR(INDEX('Pasajeros Pre'!$L$2:L5070,MATCH(ROW()-ROW($B$1),'Pasajeros Pre'!$O$2:$O$4995,0)),"")</f>
        <v/>
      </c>
      <c r="N77" s="25" t="e">
        <f t="shared" si="6"/>
        <v>#VALUE!</v>
      </c>
      <c r="O77" s="15" t="e">
        <f>VLOOKUP(N77,'Time Chart'!$A$2:$D$25,4,0)</f>
        <v>#VALUE!</v>
      </c>
      <c r="P77" s="25" t="e">
        <f t="shared" si="7"/>
        <v>#VALUE!</v>
      </c>
      <c r="Q77" s="15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/>
      </c>
      <c r="C78" s="16" t="str">
        <f>IFERROR(INDEX('Pasajeros Pre'!$B$2:$B$195,MATCH(ROW()-ROW($A$1),'Pasajeros Pre'!$O$2:$O$195,0)),"")</f>
        <v/>
      </c>
      <c r="D78" s="16" t="str">
        <f>IFERROR(INDEX('Pasajeros Pre'!$C$2:C5071,MATCH(ROW()-ROW($B$1),'Pasajeros Pre'!$O$2:$O$4995,0)),"")</f>
        <v/>
      </c>
      <c r="E78" s="16" t="str">
        <f>IFERROR(INDEX('Pasajeros Pre'!$D$2:D5071,MATCH(ROW()-ROW($B$1),'Pasajeros Pre'!$O$2:$O$4995,0)),"")</f>
        <v/>
      </c>
      <c r="F78" s="25" t="str">
        <f>IFERROR(INDEX('Pasajeros Pre'!$E$2:E5071,MATCH(ROW()-ROW($B$1),'Pasajeros Pre'!$O$2:$O$4995,0)),"")</f>
        <v/>
      </c>
      <c r="G78" s="16" t="str">
        <f>IFERROR(INDEX('Pasajeros Pre'!$F$2:F5071,MATCH(ROW()-ROW($B$1),'Pasajeros Pre'!$O$2:$O$4995,0)),"")</f>
        <v/>
      </c>
      <c r="H78" s="16" t="str">
        <f>IFERROR(INDEX('Pasajeros Pre'!$G$2:G5071,MATCH(ROW()-ROW($B$1),'Pasajeros Pre'!$O$2:$O$4995,0)),"")</f>
        <v/>
      </c>
      <c r="I78" s="16" t="str">
        <f>IFERROR(INDEX('Pasajeros Pre'!$H$2:H5071,MATCH(ROW()-ROW($B$1),'Pasajeros Pre'!$O$2:$O$4995,0)),"")</f>
        <v/>
      </c>
      <c r="J78" s="16" t="str">
        <f>IFERROR(INDEX('Pasajeros Pre'!$I$2:I5071,MATCH(ROW()-ROW($B$1),'Pasajeros Pre'!$O$2:$O$4995,0)),"")</f>
        <v/>
      </c>
      <c r="K78" s="16" t="str">
        <f>IFERROR(INDEX('Pasajeros Pre'!$J$2:J5071,MATCH(ROW()-ROW($B$1),'Pasajeros Pre'!$O$2:$O$4995,0)),"")</f>
        <v/>
      </c>
      <c r="L78" s="25" t="str">
        <f>IFERROR(INDEX('Pasajeros Pre'!$K$2:K5071,MATCH(ROW()-ROW($B$1),'Pasajeros Pre'!$O$2:$O$4995,0)),"")</f>
        <v/>
      </c>
      <c r="M78" s="16" t="str">
        <f>IFERROR(INDEX('Pasajeros Pre'!$L$2:L5071,MATCH(ROW()-ROW($B$1),'Pasajeros Pre'!$O$2:$O$4995,0)),"")</f>
        <v/>
      </c>
      <c r="N78" s="25" t="e">
        <f t="shared" si="6"/>
        <v>#VALUE!</v>
      </c>
      <c r="O78" s="15" t="e">
        <f>VLOOKUP(N78,'Time Chart'!$A$2:$D$25,4,0)</f>
        <v>#VALUE!</v>
      </c>
      <c r="P78" s="25" t="e">
        <f t="shared" si="7"/>
        <v>#VALUE!</v>
      </c>
      <c r="Q78" s="15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/>
      </c>
      <c r="C79" s="16" t="str">
        <f>IFERROR(INDEX('Pasajeros Pre'!$B$2:$B$195,MATCH(ROW()-ROW($A$1),'Pasajeros Pre'!$O$2:$O$195,0)),"")</f>
        <v/>
      </c>
      <c r="D79" s="16" t="str">
        <f>IFERROR(INDEX('Pasajeros Pre'!$C$2:C5072,MATCH(ROW()-ROW($B$1),'Pasajeros Pre'!$O$2:$O$4995,0)),"")</f>
        <v/>
      </c>
      <c r="E79" s="16" t="str">
        <f>IFERROR(INDEX('Pasajeros Pre'!$D$2:D5072,MATCH(ROW()-ROW($B$1),'Pasajeros Pre'!$O$2:$O$4995,0)),"")</f>
        <v/>
      </c>
      <c r="F79" s="25" t="str">
        <f>IFERROR(INDEX('Pasajeros Pre'!$E$2:E5072,MATCH(ROW()-ROW($B$1),'Pasajeros Pre'!$O$2:$O$4995,0)),"")</f>
        <v/>
      </c>
      <c r="G79" s="16" t="str">
        <f>IFERROR(INDEX('Pasajeros Pre'!$F$2:F5072,MATCH(ROW()-ROW($B$1),'Pasajeros Pre'!$O$2:$O$4995,0)),"")</f>
        <v/>
      </c>
      <c r="H79" s="16" t="str">
        <f>IFERROR(INDEX('Pasajeros Pre'!$G$2:G5072,MATCH(ROW()-ROW($B$1),'Pasajeros Pre'!$O$2:$O$4995,0)),"")</f>
        <v/>
      </c>
      <c r="I79" s="16" t="str">
        <f>IFERROR(INDEX('Pasajeros Pre'!$H$2:H5072,MATCH(ROW()-ROW($B$1),'Pasajeros Pre'!$O$2:$O$4995,0)),"")</f>
        <v/>
      </c>
      <c r="J79" s="16" t="str">
        <f>IFERROR(INDEX('Pasajeros Pre'!$I$2:I5072,MATCH(ROW()-ROW($B$1),'Pasajeros Pre'!$O$2:$O$4995,0)),"")</f>
        <v/>
      </c>
      <c r="K79" s="16" t="str">
        <f>IFERROR(INDEX('Pasajeros Pre'!$J$2:J5072,MATCH(ROW()-ROW($B$1),'Pasajeros Pre'!$O$2:$O$4995,0)),"")</f>
        <v/>
      </c>
      <c r="L79" s="25" t="str">
        <f>IFERROR(INDEX('Pasajeros Pre'!$K$2:K5072,MATCH(ROW()-ROW($B$1),'Pasajeros Pre'!$O$2:$O$4995,0)),"")</f>
        <v/>
      </c>
      <c r="M79" s="16" t="str">
        <f>IFERROR(INDEX('Pasajeros Pre'!$L$2:L5072,MATCH(ROW()-ROW($B$1),'Pasajeros Pre'!$O$2:$O$4995,0)),"")</f>
        <v/>
      </c>
      <c r="N79" s="25" t="e">
        <f t="shared" si="6"/>
        <v>#VALUE!</v>
      </c>
      <c r="O79" s="15" t="e">
        <f>VLOOKUP(N79,'Time Chart'!$A$2:$D$25,4,0)</f>
        <v>#VALUE!</v>
      </c>
      <c r="P79" s="25" t="e">
        <f t="shared" si="7"/>
        <v>#VALUE!</v>
      </c>
      <c r="Q79" s="15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/>
      </c>
      <c r="C80" s="16" t="str">
        <f>IFERROR(INDEX('Pasajeros Pre'!$B$2:$B$195,MATCH(ROW()-ROW($A$1),'Pasajeros Pre'!$O$2:$O$195,0)),"")</f>
        <v/>
      </c>
      <c r="D80" s="16" t="str">
        <f>IFERROR(INDEX('Pasajeros Pre'!$C$2:C5073,MATCH(ROW()-ROW($B$1),'Pasajeros Pre'!$O$2:$O$4995,0)),"")</f>
        <v/>
      </c>
      <c r="E80" s="16" t="str">
        <f>IFERROR(INDEX('Pasajeros Pre'!$D$2:D5073,MATCH(ROW()-ROW($B$1),'Pasajeros Pre'!$O$2:$O$4995,0)),"")</f>
        <v/>
      </c>
      <c r="F80" s="25" t="str">
        <f>IFERROR(INDEX('Pasajeros Pre'!$E$2:E5073,MATCH(ROW()-ROW($B$1),'Pasajeros Pre'!$O$2:$O$4995,0)),"")</f>
        <v/>
      </c>
      <c r="G80" s="16" t="str">
        <f>IFERROR(INDEX('Pasajeros Pre'!$F$2:F5073,MATCH(ROW()-ROW($B$1),'Pasajeros Pre'!$O$2:$O$4995,0)),"")</f>
        <v/>
      </c>
      <c r="H80" s="16" t="str">
        <f>IFERROR(INDEX('Pasajeros Pre'!$G$2:G5073,MATCH(ROW()-ROW($B$1),'Pasajeros Pre'!$O$2:$O$4995,0)),"")</f>
        <v/>
      </c>
      <c r="I80" s="16" t="str">
        <f>IFERROR(INDEX('Pasajeros Pre'!$H$2:H5073,MATCH(ROW()-ROW($B$1),'Pasajeros Pre'!$O$2:$O$4995,0)),"")</f>
        <v/>
      </c>
      <c r="J80" s="16" t="str">
        <f>IFERROR(INDEX('Pasajeros Pre'!$I$2:I5073,MATCH(ROW()-ROW($B$1),'Pasajeros Pre'!$O$2:$O$4995,0)),"")</f>
        <v/>
      </c>
      <c r="K80" s="16" t="str">
        <f>IFERROR(INDEX('Pasajeros Pre'!$J$2:J5073,MATCH(ROW()-ROW($B$1),'Pasajeros Pre'!$O$2:$O$4995,0)),"")</f>
        <v/>
      </c>
      <c r="L80" s="25" t="str">
        <f>IFERROR(INDEX('Pasajeros Pre'!$K$2:K5073,MATCH(ROW()-ROW($B$1),'Pasajeros Pre'!$O$2:$O$4995,0)),"")</f>
        <v/>
      </c>
      <c r="M80" s="16" t="str">
        <f>IFERROR(INDEX('Pasajeros Pre'!$L$2:L5073,MATCH(ROW()-ROW($B$1),'Pasajeros Pre'!$O$2:$O$4995,0)),"")</f>
        <v/>
      </c>
      <c r="N80" s="25" t="e">
        <f t="shared" si="6"/>
        <v>#VALUE!</v>
      </c>
      <c r="O80" s="15" t="e">
        <f>VLOOKUP(N80,'Time Chart'!$A$2:$D$25,4,0)</f>
        <v>#VALUE!</v>
      </c>
      <c r="P80" s="25" t="e">
        <f t="shared" si="7"/>
        <v>#VALUE!</v>
      </c>
      <c r="Q80" s="15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45957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0"/>
  <sheetViews>
    <sheetView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45958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>Volaris</v>
      </c>
      <c r="C4" s="10" t="str">
        <f>Pasajeros!D2</f>
        <v>32N</v>
      </c>
      <c r="D4" s="10" t="str">
        <f>Pasajeros!E2</f>
        <v>Y4 3534</v>
      </c>
      <c r="E4" s="12">
        <f>Pasajeros!F2</f>
        <v>45957.95</v>
      </c>
      <c r="F4" s="17" t="str">
        <f>Pasajeros!G2</f>
        <v>Cancun</v>
      </c>
      <c r="G4" s="10">
        <f>Pasajeros!H2</f>
        <v>1</v>
      </c>
      <c r="H4" s="11" t="str">
        <f>Pasajeros!I2</f>
        <v>109A</v>
      </c>
      <c r="I4" s="10" t="str">
        <f>Pasajeros!J2</f>
        <v>Y4 3297</v>
      </c>
      <c r="J4" s="17" t="str">
        <f>Pasajeros!K2</f>
        <v>Tijuana</v>
      </c>
      <c r="K4" s="12">
        <f>Pasajeros!L2</f>
        <v>45958.099305555559</v>
      </c>
    </row>
    <row r="5" spans="1:11" x14ac:dyDescent="0.25">
      <c r="A5" s="10">
        <v>2</v>
      </c>
      <c r="B5" s="11" t="str">
        <f>Pasajeros!C3</f>
        <v xml:space="preserve">Viva </v>
      </c>
      <c r="C5" s="10">
        <f>Pasajeros!D3</f>
        <v>320</v>
      </c>
      <c r="D5" s="10" t="str">
        <f>Pasajeros!E3</f>
        <v>VB 9407</v>
      </c>
      <c r="E5" s="12">
        <f>Pasajeros!F3</f>
        <v>45957.961805555555</v>
      </c>
      <c r="F5" s="17" t="str">
        <f>Pasajeros!G3</f>
        <v>Monterrey</v>
      </c>
      <c r="G5" s="10">
        <f>Pasajeros!H3</f>
        <v>2</v>
      </c>
      <c r="H5" s="11">
        <f>Pasajeros!I3</f>
        <v>505</v>
      </c>
      <c r="I5" s="10" t="str">
        <f>Pasajeros!J3</f>
        <v>VB 9520</v>
      </c>
      <c r="J5" s="17" t="str">
        <f>Pasajeros!K3</f>
        <v>Guadalajara</v>
      </c>
      <c r="K5" s="12">
        <f>Pasajeros!L3</f>
        <v>45958.25</v>
      </c>
    </row>
    <row r="6" spans="1:11" x14ac:dyDescent="0.25">
      <c r="A6" s="10">
        <v>3</v>
      </c>
      <c r="B6" s="11" t="str">
        <f>Pasajeros!C4</f>
        <v xml:space="preserve">Viva </v>
      </c>
      <c r="C6" s="10">
        <f>Pasajeros!D4</f>
        <v>321</v>
      </c>
      <c r="D6" s="10" t="str">
        <f>Pasajeros!E4</f>
        <v>VB 9523</v>
      </c>
      <c r="E6" s="12">
        <f>Pasajeros!F4</f>
        <v>45957.996527777781</v>
      </c>
      <c r="F6" s="17" t="str">
        <f>Pasajeros!G4</f>
        <v>Guadalajara</v>
      </c>
      <c r="G6" s="10">
        <f>Pasajeros!H4</f>
        <v>1</v>
      </c>
      <c r="H6" s="11" t="str">
        <f>Pasajeros!I4</f>
        <v>106B</v>
      </c>
      <c r="I6" s="10" t="str">
        <f>Pasajeros!J4</f>
        <v>VB 7378</v>
      </c>
      <c r="J6" s="17" t="str">
        <f>Pasajeros!K4</f>
        <v>Monterrey</v>
      </c>
      <c r="K6" s="12">
        <f>Pasajeros!L4</f>
        <v>45958.25</v>
      </c>
    </row>
    <row r="7" spans="1:11" x14ac:dyDescent="0.25">
      <c r="A7" s="10">
        <v>4</v>
      </c>
      <c r="B7" s="11" t="str">
        <f>Pasajeros!C5</f>
        <v xml:space="preserve">Viva </v>
      </c>
      <c r="C7" s="10" t="str">
        <f>Pasajeros!D5</f>
        <v>32A</v>
      </c>
      <c r="D7" s="10" t="str">
        <f>Pasajeros!E5</f>
        <v>VB 5070</v>
      </c>
      <c r="E7" s="12">
        <f>Pasajeros!F5</f>
        <v>45957.736111111109</v>
      </c>
      <c r="F7" s="17" t="str">
        <f>Pasajeros!G5</f>
        <v>Tijuana</v>
      </c>
      <c r="G7" s="10">
        <f>Pasajeros!H5</f>
        <v>1</v>
      </c>
      <c r="H7" s="11" t="str">
        <f>Pasajeros!I5</f>
        <v>112B</v>
      </c>
      <c r="I7" s="10" t="str">
        <f>Pasajeros!J5</f>
        <v>VB 842</v>
      </c>
      <c r="J7" s="17" t="str">
        <f>Pasajeros!K5</f>
        <v xml:space="preserve">Jose Marti </v>
      </c>
      <c r="K7" s="12">
        <f>Pasajeros!L5</f>
        <v>45958.256944444445</v>
      </c>
    </row>
    <row r="8" spans="1:11" x14ac:dyDescent="0.25">
      <c r="A8" s="10">
        <v>5</v>
      </c>
      <c r="B8" s="11" t="str">
        <f>Pasajeros!C6</f>
        <v xml:space="preserve">Viva </v>
      </c>
      <c r="C8" s="10">
        <f>Pasajeros!D6</f>
        <v>321</v>
      </c>
      <c r="D8" s="10" t="str">
        <f>Pasajeros!E6</f>
        <v>VB 2288</v>
      </c>
      <c r="E8" s="12">
        <f>Pasajeros!F6</f>
        <v>45957.975694444445</v>
      </c>
      <c r="F8" s="17" t="str">
        <f>Pasajeros!G6</f>
        <v>Cancun</v>
      </c>
      <c r="G8" s="10">
        <f>Pasajeros!H6</f>
        <v>1</v>
      </c>
      <c r="H8" s="11">
        <f>Pasajeros!I6</f>
        <v>502</v>
      </c>
      <c r="I8" s="10" t="str">
        <f>Pasajeros!J6</f>
        <v>VB 2281</v>
      </c>
      <c r="J8" s="17" t="str">
        <f>Pasajeros!K6</f>
        <v>Cancun</v>
      </c>
      <c r="K8" s="12">
        <f>Pasajeros!L6</f>
        <v>45958.260416666664</v>
      </c>
    </row>
    <row r="9" spans="1:11" x14ac:dyDescent="0.25">
      <c r="A9" s="10">
        <v>6</v>
      </c>
      <c r="B9" s="11" t="str">
        <f>Pasajeros!C7</f>
        <v xml:space="preserve">Viva </v>
      </c>
      <c r="C9" s="10">
        <f>Pasajeros!D7</f>
        <v>320</v>
      </c>
      <c r="D9" s="10" t="str">
        <f>Pasajeros!E7</f>
        <v>VB 771</v>
      </c>
      <c r="E9" s="12">
        <f>Pasajeros!F7</f>
        <v>45958.225694444445</v>
      </c>
      <c r="F9" s="17" t="str">
        <f>Pasajeros!G7</f>
        <v>Bogota</v>
      </c>
      <c r="G9" s="10">
        <f>Pasajeros!H7</f>
        <v>6</v>
      </c>
      <c r="H9" s="11" t="str">
        <f>Pasajeros!I7</f>
        <v>114A</v>
      </c>
      <c r="I9" s="10" t="str">
        <f>Pasajeros!J7</f>
        <v>VB 9532</v>
      </c>
      <c r="J9" s="17" t="str">
        <f>Pasajeros!K7</f>
        <v>Matamoros</v>
      </c>
      <c r="K9" s="12">
        <f>Pasajeros!L7</f>
        <v>45958.277777777781</v>
      </c>
    </row>
    <row r="10" spans="1:11" x14ac:dyDescent="0.25">
      <c r="A10" s="10">
        <v>7</v>
      </c>
      <c r="B10" s="11" t="str">
        <f>Pasajeros!C8</f>
        <v>Volaris</v>
      </c>
      <c r="C10" s="10">
        <f>Pasajeros!D8</f>
        <v>320</v>
      </c>
      <c r="D10" s="10" t="str">
        <f>Pasajeros!E8</f>
        <v>Y4 3296</v>
      </c>
      <c r="E10" s="12">
        <f>Pasajeros!F8</f>
        <v>45958.039583333331</v>
      </c>
      <c r="F10" s="17" t="str">
        <f>Pasajeros!G8</f>
        <v>Tijuana</v>
      </c>
      <c r="G10" s="10">
        <f>Pasajeros!H8</f>
        <v>2</v>
      </c>
      <c r="H10" s="11" t="str">
        <f>Pasajeros!I8</f>
        <v>109B</v>
      </c>
      <c r="I10" s="10" t="str">
        <f>Pasajeros!J8</f>
        <v>Y4 7110</v>
      </c>
      <c r="J10" s="17" t="str">
        <f>Pasajeros!K8</f>
        <v>Merida</v>
      </c>
      <c r="K10" s="12">
        <f>Pasajeros!L8</f>
        <v>45958.290277777778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321</v>
      </c>
      <c r="D11" s="10" t="str">
        <f>Pasajeros!E9</f>
        <v>VB 9405</v>
      </c>
      <c r="E11" s="12">
        <f>Pasajeros!F9</f>
        <v>45957.986111111109</v>
      </c>
      <c r="F11" s="17" t="str">
        <f>Pasajeros!G9</f>
        <v>Monterrey</v>
      </c>
      <c r="G11" s="10">
        <f>Pasajeros!H9</f>
        <v>2</v>
      </c>
      <c r="H11" s="11" t="str">
        <f>Pasajeros!I9</f>
        <v>112A</v>
      </c>
      <c r="I11" s="10" t="str">
        <f>Pasajeros!J9</f>
        <v>VB 9222</v>
      </c>
      <c r="J11" s="17" t="str">
        <f>Pasajeros!K9</f>
        <v>Puerto Escondido</v>
      </c>
      <c r="K11" s="12">
        <f>Pasajeros!L9</f>
        <v>45958.298611111109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320</v>
      </c>
      <c r="D12" s="10" t="str">
        <f>Pasajeros!E10</f>
        <v>VB 7240</v>
      </c>
      <c r="E12" s="12">
        <f>Pasajeros!F10</f>
        <v>45958.309027777781</v>
      </c>
      <c r="F12" s="17" t="str">
        <f>Pasajeros!G10</f>
        <v>Guadalajara</v>
      </c>
      <c r="G12" s="10">
        <f>Pasajeros!H10</f>
        <v>1</v>
      </c>
      <c r="H12" s="11">
        <f>Pasajeros!I10</f>
        <v>502</v>
      </c>
      <c r="I12" s="10" t="str">
        <f>Pasajeros!J10</f>
        <v>VB 7240</v>
      </c>
      <c r="J12" s="17" t="str">
        <f>Pasajeros!K10</f>
        <v>Tulum</v>
      </c>
      <c r="K12" s="12">
        <f>Pasajeros!L10</f>
        <v>45958.329861111109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320</v>
      </c>
      <c r="D13" s="10" t="str">
        <f>Pasajeros!E11</f>
        <v>VB 7344</v>
      </c>
      <c r="E13" s="12">
        <f>Pasajeros!F11</f>
        <v>45958.3125</v>
      </c>
      <c r="F13" s="17" t="str">
        <f>Pasajeros!G11</f>
        <v xml:space="preserve">Bajio </v>
      </c>
      <c r="G13" s="10">
        <f>Pasajeros!H11</f>
        <v>2</v>
      </c>
      <c r="H13" s="11">
        <f>Pasajeros!I11</f>
        <v>505</v>
      </c>
      <c r="I13" s="10" t="str">
        <f>Pasajeros!J11</f>
        <v>VB 7344</v>
      </c>
      <c r="J13" s="17" t="str">
        <f>Pasajeros!K11</f>
        <v>Chihuahua</v>
      </c>
      <c r="K13" s="12">
        <f>Pasajeros!L11</f>
        <v>45958.333333333336</v>
      </c>
    </row>
    <row r="14" spans="1:11" ht="24" x14ac:dyDescent="0.25">
      <c r="A14" s="10">
        <v>11</v>
      </c>
      <c r="B14" s="11" t="str">
        <f>Pasajeros!C12</f>
        <v xml:space="preserve">Mexicana de Aviación </v>
      </c>
      <c r="C14" s="10" t="str">
        <f>Pasajeros!D12</f>
        <v>73K</v>
      </c>
      <c r="D14" s="10" t="str">
        <f>Pasajeros!E12</f>
        <v>XN 1991</v>
      </c>
      <c r="E14" s="12">
        <f>Pasajeros!F12</f>
        <v>45957.402777777781</v>
      </c>
      <c r="F14" s="17" t="str">
        <f>Pasajeros!G12</f>
        <v>Ixtepec</v>
      </c>
      <c r="G14" s="10">
        <f>Pasajeros!H12</f>
        <v>3</v>
      </c>
      <c r="H14" s="11" t="str">
        <f>Pasajeros!I12</f>
        <v>108B</v>
      </c>
      <c r="I14" s="10" t="str">
        <f>Pasajeros!J12</f>
        <v>XN 1140</v>
      </c>
      <c r="J14" s="17" t="str">
        <f>Pasajeros!K12</f>
        <v>Ciudad Victoria</v>
      </c>
      <c r="K14" s="12">
        <f>Pasajeros!L12</f>
        <v>45958.333333333336</v>
      </c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320</v>
      </c>
      <c r="D15" s="10" t="str">
        <f>Pasajeros!E13</f>
        <v>VB 2272</v>
      </c>
      <c r="E15" s="12">
        <f>Pasajeros!F13</f>
        <v>45958.319444444445</v>
      </c>
      <c r="F15" s="17" t="str">
        <f>Pasajeros!G13</f>
        <v>Cancun</v>
      </c>
      <c r="G15" s="10">
        <f>Pasajeros!H13</f>
        <v>1</v>
      </c>
      <c r="H15" s="11" t="str">
        <f>Pasajeros!I13</f>
        <v>107A</v>
      </c>
      <c r="I15" s="10" t="str">
        <f>Pasajeros!J13</f>
        <v>VB 2273</v>
      </c>
      <c r="J15" s="17" t="str">
        <f>Pasajeros!K13</f>
        <v>Cancun</v>
      </c>
      <c r="K15" s="12">
        <f>Pasajeros!L13</f>
        <v>45958.354166666664</v>
      </c>
    </row>
    <row r="16" spans="1:11" x14ac:dyDescent="0.25">
      <c r="A16" s="10">
        <v>13</v>
      </c>
      <c r="B16" s="11" t="str">
        <f>Pasajeros!C14</f>
        <v>Aeromexico</v>
      </c>
      <c r="C16" s="10" t="str">
        <f>Pasajeros!D14</f>
        <v>E90</v>
      </c>
      <c r="D16" s="10" t="str">
        <f>Pasajeros!E14</f>
        <v>AM 2041</v>
      </c>
      <c r="E16" s="12">
        <f>Pasajeros!F14</f>
        <v>45957.85833333333</v>
      </c>
      <c r="F16" s="17" t="str">
        <f>Pasajeros!G14</f>
        <v>Oaxaca</v>
      </c>
      <c r="G16" s="10">
        <f>Pasajeros!H14</f>
        <v>3</v>
      </c>
      <c r="H16" s="11" t="str">
        <f>Pasajeros!I14</f>
        <v>110B</v>
      </c>
      <c r="I16" s="10" t="str">
        <f>Pasajeros!J14</f>
        <v>AM 592</v>
      </c>
      <c r="J16" s="17" t="str">
        <f>Pasajeros!K14</f>
        <v>Tulum</v>
      </c>
      <c r="K16" s="12">
        <f>Pasajeros!L14</f>
        <v>45958.354861111111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7332</v>
      </c>
      <c r="E17" s="12">
        <f>Pasajeros!F15</f>
        <v>45958.336805555555</v>
      </c>
      <c r="F17" s="17" t="str">
        <f>Pasajeros!G15</f>
        <v>Monterrey</v>
      </c>
      <c r="G17" s="10">
        <f>Pasajeros!H15</f>
        <v>1</v>
      </c>
      <c r="H17" s="11">
        <f>Pasajeros!I15</f>
        <v>504</v>
      </c>
      <c r="I17" s="10" t="str">
        <f>Pasajeros!J15</f>
        <v>VB 7332</v>
      </c>
      <c r="J17" s="17" t="str">
        <f>Pasajeros!K15</f>
        <v>Villahermosa</v>
      </c>
      <c r="K17" s="12">
        <f>Pasajeros!L15</f>
        <v>45958.357638888891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321</v>
      </c>
      <c r="D18" s="10" t="str">
        <f>Pasajeros!E16</f>
        <v>VB 7350</v>
      </c>
      <c r="E18" s="12">
        <f>Pasajeros!F16</f>
        <v>45958.329861111109</v>
      </c>
      <c r="F18" s="17" t="str">
        <f>Pasajeros!G16</f>
        <v>Merida</v>
      </c>
      <c r="G18" s="10">
        <f>Pasajeros!H16</f>
        <v>2</v>
      </c>
      <c r="H18" s="11" t="str">
        <f>Pasajeros!I16</f>
        <v>106A</v>
      </c>
      <c r="I18" s="10" t="str">
        <f>Pasajeros!J16</f>
        <v>VB 7350</v>
      </c>
      <c r="J18" s="17" t="str">
        <f>Pasajeros!K16</f>
        <v>Puerto Vallarta</v>
      </c>
      <c r="K18" s="12">
        <f>Pasajeros!L16</f>
        <v>45958.357638888891</v>
      </c>
    </row>
    <row r="19" spans="1:11" x14ac:dyDescent="0.25">
      <c r="A19" s="10">
        <v>16</v>
      </c>
      <c r="B19" s="11" t="str">
        <f>Pasajeros!C17</f>
        <v>Volaris</v>
      </c>
      <c r="C19" s="10" t="str">
        <f>Pasajeros!D17</f>
        <v>32N</v>
      </c>
      <c r="D19" s="10" t="str">
        <f>Pasajeros!E17</f>
        <v>Y4 1290</v>
      </c>
      <c r="E19" s="12">
        <f>Pasajeros!F17</f>
        <v>45958.335416666669</v>
      </c>
      <c r="F19" s="17" t="str">
        <f>Pasajeros!G17</f>
        <v>Guadalajara</v>
      </c>
      <c r="G19" s="10">
        <f>Pasajeros!H17</f>
        <v>3</v>
      </c>
      <c r="H19" s="11" t="str">
        <f>Pasajeros!I17</f>
        <v>109A</v>
      </c>
      <c r="I19" s="10" t="str">
        <f>Pasajeros!J17</f>
        <v>Y4 3533</v>
      </c>
      <c r="J19" s="17" t="str">
        <f>Pasajeros!K17</f>
        <v>Cancun</v>
      </c>
      <c r="K19" s="12">
        <f>Pasajeros!L17</f>
        <v>45958.365277777775</v>
      </c>
    </row>
    <row r="20" spans="1:11" x14ac:dyDescent="0.25">
      <c r="A20" s="10">
        <v>17</v>
      </c>
      <c r="B20" s="11" t="str">
        <f>Pasajeros!C18</f>
        <v>Aeromexico</v>
      </c>
      <c r="C20" s="10" t="str">
        <f>Pasajeros!D18</f>
        <v>E90</v>
      </c>
      <c r="D20" s="10" t="str">
        <f>Pasajeros!E18</f>
        <v>AM 287</v>
      </c>
      <c r="E20" s="12">
        <f>Pasajeros!F18</f>
        <v>45958.371527777781</v>
      </c>
      <c r="F20" s="17" t="str">
        <f>Pasajeros!G18</f>
        <v>Guadalajara</v>
      </c>
      <c r="G20" s="10">
        <f>Pasajeros!H18</f>
        <v>3</v>
      </c>
      <c r="H20" s="11" t="str">
        <f>Pasajeros!I18</f>
        <v>110A</v>
      </c>
      <c r="I20" s="10" t="str">
        <f>Pasajeros!J18</f>
        <v>AM 2436</v>
      </c>
      <c r="J20" s="17" t="str">
        <f>Pasajeros!K18</f>
        <v>Colima</v>
      </c>
      <c r="K20" s="12">
        <f>Pasajeros!L18</f>
        <v>45958.399305555555</v>
      </c>
    </row>
    <row r="21" spans="1:11" ht="24" x14ac:dyDescent="0.25">
      <c r="A21" s="10">
        <v>18</v>
      </c>
      <c r="B21" s="11" t="str">
        <f>Pasajeros!C19</f>
        <v xml:space="preserve">Mexicana de Aviación </v>
      </c>
      <c r="C21" s="10">
        <f>Pasajeros!D19</f>
        <v>738</v>
      </c>
      <c r="D21" s="10" t="str">
        <f>Pasajeros!E19</f>
        <v>XN 1205</v>
      </c>
      <c r="E21" s="12">
        <f>Pasajeros!F19</f>
        <v>45958.134722222225</v>
      </c>
      <c r="F21" s="17" t="str">
        <f>Pasajeros!G19</f>
        <v>Tijuana</v>
      </c>
      <c r="G21" s="10">
        <f>Pasajeros!H19</f>
        <v>1</v>
      </c>
      <c r="H21" s="11" t="str">
        <f>Pasajeros!I19</f>
        <v>108A</v>
      </c>
      <c r="I21" s="10" t="str">
        <f>Pasajeros!J19</f>
        <v>XN 1780</v>
      </c>
      <c r="J21" s="17" t="str">
        <f>Pasajeros!K19</f>
        <v>Tulum</v>
      </c>
      <c r="K21" s="12">
        <f>Pasajeros!L19</f>
        <v>45958.416666666664</v>
      </c>
    </row>
    <row r="22" spans="1:11" x14ac:dyDescent="0.25">
      <c r="A22" s="10">
        <v>19</v>
      </c>
      <c r="B22" s="11" t="str">
        <f>Pasajeros!C20</f>
        <v xml:space="preserve">Viva </v>
      </c>
      <c r="C22" s="10">
        <f>Pasajeros!D20</f>
        <v>320</v>
      </c>
      <c r="D22" s="10" t="str">
        <f>Pasajeros!E20</f>
        <v>VB 9521</v>
      </c>
      <c r="E22" s="12">
        <f>Pasajeros!F20</f>
        <v>45958.395833333336</v>
      </c>
      <c r="F22" s="17" t="str">
        <f>Pasajeros!G20</f>
        <v>Guadalajara</v>
      </c>
      <c r="G22" s="10">
        <f>Pasajeros!H20</f>
        <v>1</v>
      </c>
      <c r="H22" s="11" t="str">
        <f>Pasajeros!I20</f>
        <v>115B</v>
      </c>
      <c r="I22" s="10" t="str">
        <f>Pasajeros!J20</f>
        <v>VB 5069</v>
      </c>
      <c r="J22" s="17" t="str">
        <f>Pasajeros!K20</f>
        <v>Tijuana</v>
      </c>
      <c r="K22" s="12">
        <f>Pasajeros!L20</f>
        <v>45958.430555555555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321</v>
      </c>
      <c r="D23" s="10" t="str">
        <f>Pasajeros!E21</f>
        <v>VB 7428</v>
      </c>
      <c r="E23" s="12">
        <f>Pasajeros!F21</f>
        <v>45958.427083333336</v>
      </c>
      <c r="F23" s="17" t="str">
        <f>Pasajeros!G21</f>
        <v>Tijuana</v>
      </c>
      <c r="G23" s="10">
        <f>Pasajeros!H21</f>
        <v>1</v>
      </c>
      <c r="H23" s="11">
        <f>Pasajeros!I21</f>
        <v>505</v>
      </c>
      <c r="I23" s="10" t="str">
        <f>Pasajeros!J21</f>
        <v>VB 7428</v>
      </c>
      <c r="J23" s="17" t="str">
        <f>Pasajeros!K21</f>
        <v>Tuxtla Gutierrez</v>
      </c>
      <c r="K23" s="12">
        <f>Pasajeros!L21</f>
        <v>45958.454861111109</v>
      </c>
    </row>
    <row r="24" spans="1:11" x14ac:dyDescent="0.25">
      <c r="A24" s="10">
        <v>21</v>
      </c>
      <c r="B24" s="11" t="str">
        <f>Pasajeros!C22</f>
        <v xml:space="preserve">Viva </v>
      </c>
      <c r="C24" s="10">
        <f>Pasajeros!D22</f>
        <v>320</v>
      </c>
      <c r="D24" s="10" t="str">
        <f>Pasajeros!E22</f>
        <v>VB 9401</v>
      </c>
      <c r="E24" s="12">
        <f>Pasajeros!F22</f>
        <v>45958.420138888891</v>
      </c>
      <c r="F24" s="17" t="str">
        <f>Pasajeros!G22</f>
        <v>Monterrey</v>
      </c>
      <c r="G24" s="10">
        <f>Pasajeros!H22</f>
        <v>2</v>
      </c>
      <c r="H24" s="11" t="str">
        <f>Pasajeros!I22</f>
        <v>107B</v>
      </c>
      <c r="I24" s="10" t="str">
        <f>Pasajeros!J22</f>
        <v>VB 9402</v>
      </c>
      <c r="J24" s="17" t="str">
        <f>Pasajeros!K22</f>
        <v>Monterrey</v>
      </c>
      <c r="K24" s="12">
        <f>Pasajeros!L22</f>
        <v>45958.454861111109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321</v>
      </c>
      <c r="D25" s="10" t="str">
        <f>Pasajeros!E23</f>
        <v>VB 9223</v>
      </c>
      <c r="E25" s="12">
        <f>Pasajeros!F23</f>
        <v>45958.430555555555</v>
      </c>
      <c r="F25" s="17" t="str">
        <f>Pasajeros!G23</f>
        <v>Puerto Escondido</v>
      </c>
      <c r="G25" s="10">
        <f>Pasajeros!H23</f>
        <v>1</v>
      </c>
      <c r="H25" s="11" t="str">
        <f>Pasajeros!I23</f>
        <v>106B</v>
      </c>
      <c r="I25" s="10" t="str">
        <f>Pasajeros!J23</f>
        <v>VB 9294</v>
      </c>
      <c r="J25" s="17" t="str">
        <f>Pasajeros!K23</f>
        <v>Huatulco</v>
      </c>
      <c r="K25" s="12">
        <f>Pasajeros!L23</f>
        <v>45958.461805555555</v>
      </c>
    </row>
    <row r="26" spans="1:11" x14ac:dyDescent="0.25">
      <c r="A26" s="10">
        <v>23</v>
      </c>
      <c r="B26" s="11" t="str">
        <f>Pasajeros!C24</f>
        <v xml:space="preserve">Arajet </v>
      </c>
      <c r="C26" s="10" t="str">
        <f>Pasajeros!D24</f>
        <v>7M8</v>
      </c>
      <c r="D26" s="10" t="str">
        <f>Pasajeros!E24</f>
        <v>DM 7104</v>
      </c>
      <c r="E26" s="12">
        <f>Pasajeros!F24</f>
        <v>45958.42083333333</v>
      </c>
      <c r="F26" s="17" t="str">
        <f>Pasajeros!G24</f>
        <v>Punta Cana</v>
      </c>
      <c r="G26" s="10">
        <f>Pasajeros!H24</f>
        <v>6</v>
      </c>
      <c r="H26" s="11" t="str">
        <f>Pasajeros!I24</f>
        <v>114A</v>
      </c>
      <c r="I26" s="101" t="s">
        <v>1183</v>
      </c>
      <c r="J26" s="102"/>
      <c r="K26" s="103"/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320</v>
      </c>
      <c r="D27" s="10" t="str">
        <f>Pasajeros!E25</f>
        <v>VB 9533</v>
      </c>
      <c r="E27" s="12">
        <f>Pasajeros!F25</f>
        <v>45958.427083333336</v>
      </c>
      <c r="F27" s="17" t="str">
        <f>Pasajeros!G25</f>
        <v>Matamoros</v>
      </c>
      <c r="G27" s="10">
        <f>Pasajeros!H25</f>
        <v>2</v>
      </c>
      <c r="H27" s="11" t="str">
        <f>Pasajeros!I25</f>
        <v>107A</v>
      </c>
      <c r="I27" s="10" t="str">
        <f>Pasajeros!J25</f>
        <v>VB 9428</v>
      </c>
      <c r="J27" s="17" t="str">
        <f>Pasajeros!K25</f>
        <v>Tepic</v>
      </c>
      <c r="K27" s="12">
        <f>Pasajeros!L25</f>
        <v>45958.465277777781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7442</v>
      </c>
      <c r="E28" s="12">
        <f>Pasajeros!F26</f>
        <v>45958.451388888891</v>
      </c>
      <c r="F28" s="17" t="str">
        <f>Pasajeros!G26</f>
        <v>San Jose Del Cabo</v>
      </c>
      <c r="G28" s="10">
        <f>Pasajeros!H26</f>
        <v>1</v>
      </c>
      <c r="H28" s="11">
        <f>Pasajeros!I26</f>
        <v>502</v>
      </c>
      <c r="I28" s="10" t="str">
        <f>Pasajeros!J26</f>
        <v>VB 7442</v>
      </c>
      <c r="J28" s="17" t="str">
        <f>Pasajeros!K26</f>
        <v>Cancun</v>
      </c>
      <c r="K28" s="12">
        <f>Pasajeros!L26</f>
        <v>45958.472222222219</v>
      </c>
    </row>
    <row r="29" spans="1:11" ht="24" x14ac:dyDescent="0.25">
      <c r="A29" s="10">
        <v>26</v>
      </c>
      <c r="B29" s="11" t="str">
        <f>Pasajeros!C27</f>
        <v xml:space="preserve">Mexicana de Aviación </v>
      </c>
      <c r="C29" s="10">
        <f>Pasajeros!D27</f>
        <v>738</v>
      </c>
      <c r="D29" s="10" t="str">
        <f>Pasajeros!E27</f>
        <v>XN 1141</v>
      </c>
      <c r="E29" s="12">
        <f>Pasajeros!F27</f>
        <v>45958.458333333336</v>
      </c>
      <c r="F29" s="17" t="str">
        <f>Pasajeros!G27</f>
        <v>Ciudad Victoria</v>
      </c>
      <c r="G29" s="10">
        <f>Pasajeros!H27</f>
        <v>3</v>
      </c>
      <c r="H29" s="11" t="str">
        <f>Pasajeros!I27</f>
        <v>108A</v>
      </c>
      <c r="I29" s="10" t="str">
        <f>Pasajeros!J27</f>
        <v>XN 1922</v>
      </c>
      <c r="J29" s="17" t="str">
        <f>Pasajeros!K27</f>
        <v>Palenque</v>
      </c>
      <c r="K29" s="12">
        <f>Pasajeros!L27</f>
        <v>45958.493055555555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7438</v>
      </c>
      <c r="E30" s="12">
        <f>Pasajeros!F28</f>
        <v>45958.486111111109</v>
      </c>
      <c r="F30" s="17" t="str">
        <f>Pasajeros!G28</f>
        <v>Ciudad Juarez</v>
      </c>
      <c r="G30" s="10">
        <f>Pasajeros!H28</f>
        <v>1</v>
      </c>
      <c r="H30" s="11">
        <f>Pasajeros!I28</f>
        <v>504</v>
      </c>
      <c r="I30" s="10" t="str">
        <f>Pasajeros!J28</f>
        <v>VB 7438</v>
      </c>
      <c r="J30" s="17" t="str">
        <f>Pasajeros!K28</f>
        <v>Cancun</v>
      </c>
      <c r="K30" s="12">
        <f>Pasajeros!L28</f>
        <v>45958.506944444445</v>
      </c>
    </row>
    <row r="31" spans="1:11" x14ac:dyDescent="0.25">
      <c r="A31" s="10">
        <v>28</v>
      </c>
      <c r="B31" s="11" t="str">
        <f>Pasajeros!C29</f>
        <v>Aeromexico</v>
      </c>
      <c r="C31" s="10" t="str">
        <f>Pasajeros!D29</f>
        <v>E90</v>
      </c>
      <c r="D31" s="10" t="str">
        <f>Pasajeros!E29</f>
        <v>AM 871</v>
      </c>
      <c r="E31" s="12">
        <f>Pasajeros!F29</f>
        <v>45957.885416666664</v>
      </c>
      <c r="F31" s="17" t="str">
        <f>Pasajeros!G29</f>
        <v>Veracruz</v>
      </c>
      <c r="G31" s="10">
        <f>Pasajeros!H29</f>
        <v>3</v>
      </c>
      <c r="H31" s="11" t="str">
        <f>Pasajeros!I29</f>
        <v>111A</v>
      </c>
      <c r="I31" s="10" t="str">
        <f>Pasajeros!J29</f>
        <v>AM 878</v>
      </c>
      <c r="J31" s="17" t="str">
        <f>Pasajeros!K29</f>
        <v>Merida</v>
      </c>
      <c r="K31" s="12">
        <f>Pasajeros!L29</f>
        <v>45958.510416666664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321</v>
      </c>
      <c r="D32" s="10" t="str">
        <f>Pasajeros!E30</f>
        <v>VB 7416</v>
      </c>
      <c r="E32" s="12">
        <f>Pasajeros!F30</f>
        <v>45958.489583333336</v>
      </c>
      <c r="F32" s="17" t="str">
        <f>Pasajeros!G30</f>
        <v>Cancun</v>
      </c>
      <c r="G32" s="10">
        <f>Pasajeros!H30</f>
        <v>2</v>
      </c>
      <c r="H32" s="11" t="str">
        <f>Pasajeros!I30</f>
        <v>115B</v>
      </c>
      <c r="I32" s="10" t="str">
        <f>Pasajeros!J30</f>
        <v>VB 7416</v>
      </c>
      <c r="J32" s="17" t="str">
        <f>Pasajeros!K30</f>
        <v>Culiacan</v>
      </c>
      <c r="K32" s="12">
        <f>Pasajeros!L30</f>
        <v>45958.517361111109</v>
      </c>
    </row>
    <row r="33" spans="1:11" x14ac:dyDescent="0.25">
      <c r="A33" s="10">
        <v>30</v>
      </c>
      <c r="B33" s="11" t="str">
        <f>Pasajeros!C31</f>
        <v>Aeromexico</v>
      </c>
      <c r="C33" s="10" t="str">
        <f>Pasajeros!D31</f>
        <v>E90</v>
      </c>
      <c r="D33" s="10" t="str">
        <f>Pasajeros!E31</f>
        <v>AM 2781</v>
      </c>
      <c r="E33" s="12">
        <f>Pasajeros!F31</f>
        <v>45958.487500000003</v>
      </c>
      <c r="F33" s="17" t="str">
        <f>Pasajeros!G31</f>
        <v>Houston</v>
      </c>
      <c r="G33" s="10">
        <f>Pasajeros!H31</f>
        <v>7</v>
      </c>
      <c r="H33" s="11" t="str">
        <f>Pasajeros!I31</f>
        <v>113A</v>
      </c>
      <c r="I33" s="10" t="str">
        <f>Pasajeros!J31</f>
        <v>AM 2782</v>
      </c>
      <c r="J33" s="17" t="str">
        <f>Pasajeros!K31</f>
        <v>Mcallen Mission</v>
      </c>
      <c r="K33" s="12">
        <f>Pasajeros!L31</f>
        <v>45958.529166666667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7333</v>
      </c>
      <c r="E34" s="12">
        <f>Pasajeros!F32</f>
        <v>45958.520833333336</v>
      </c>
      <c r="F34" s="17" t="str">
        <f>Pasajeros!G32</f>
        <v>Villahermosa</v>
      </c>
      <c r="G34" s="10">
        <f>Pasajeros!H32</f>
        <v>1</v>
      </c>
      <c r="H34" s="11">
        <f>Pasajeros!I32</f>
        <v>503</v>
      </c>
      <c r="I34" s="10" t="str">
        <f>Pasajeros!J32</f>
        <v>VB 7333</v>
      </c>
      <c r="J34" s="17" t="str">
        <f>Pasajeros!K32</f>
        <v>Monterrey</v>
      </c>
      <c r="K34" s="12">
        <f>Pasajeros!L32</f>
        <v>45958.541666666664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321</v>
      </c>
      <c r="D35" s="10" t="str">
        <f>Pasajeros!E33</f>
        <v>VB 7351</v>
      </c>
      <c r="E35" s="12">
        <f>Pasajeros!F33</f>
        <v>45958.510416666664</v>
      </c>
      <c r="F35" s="17" t="str">
        <f>Pasajeros!G33</f>
        <v>Puerto Vallarta</v>
      </c>
      <c r="G35" s="10">
        <f>Pasajeros!H33</f>
        <v>2</v>
      </c>
      <c r="H35" s="11" t="str">
        <f>Pasajeros!I33</f>
        <v>106B</v>
      </c>
      <c r="I35" s="10" t="str">
        <f>Pasajeros!J33</f>
        <v>VB 7351</v>
      </c>
      <c r="J35" s="17" t="str">
        <f>Pasajeros!K33</f>
        <v>Merida</v>
      </c>
      <c r="K35" s="12">
        <f>Pasajeros!L33</f>
        <v>45958.541666666664</v>
      </c>
    </row>
    <row r="36" spans="1:11" ht="24" x14ac:dyDescent="0.25">
      <c r="A36" s="10">
        <v>33</v>
      </c>
      <c r="B36" s="11" t="str">
        <f>Pasajeros!C34</f>
        <v xml:space="preserve">Mexicana de Aviación </v>
      </c>
      <c r="C36" s="10" t="str">
        <f>Pasajeros!D34</f>
        <v>E95</v>
      </c>
      <c r="D36" s="10" t="str">
        <f>Pasajeros!E34</f>
        <v>XN 1105</v>
      </c>
      <c r="E36" s="12">
        <f>Pasajeros!F34</f>
        <v>45957.930555555555</v>
      </c>
      <c r="F36" s="17" t="str">
        <f>Pasajeros!G34</f>
        <v>Monterrey</v>
      </c>
      <c r="G36" s="10">
        <f>Pasajeros!H34</f>
        <v>3</v>
      </c>
      <c r="H36" s="11" t="str">
        <f>Pasajeros!I34</f>
        <v>108B</v>
      </c>
      <c r="I36" s="10" t="str">
        <f>Pasajeros!J34</f>
        <v>XN 1734</v>
      </c>
      <c r="J36" s="17" t="str">
        <f>Pasajeros!K34</f>
        <v>Chetumal</v>
      </c>
      <c r="K36" s="12">
        <f>Pasajeros!L34</f>
        <v>45958.552083333336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E90</v>
      </c>
      <c r="D37" s="10" t="str">
        <f>Pasajeros!E35</f>
        <v>AM 2437</v>
      </c>
      <c r="E37" s="12">
        <f>Pasajeros!F35</f>
        <v>45958.534722222219</v>
      </c>
      <c r="F37" s="17" t="str">
        <f>Pasajeros!G35</f>
        <v>Colima</v>
      </c>
      <c r="G37" s="10">
        <f>Pasajeros!H35</f>
        <v>3</v>
      </c>
      <c r="H37" s="11" t="str">
        <f>Pasajeros!I35</f>
        <v>110B</v>
      </c>
      <c r="I37" s="10" t="str">
        <f>Pasajeros!J35</f>
        <v>AM 2600</v>
      </c>
      <c r="J37" s="17" t="str">
        <f>Pasajeros!K35</f>
        <v>Durango</v>
      </c>
      <c r="K37" s="12">
        <f>Pasajeros!L35</f>
        <v>45958.559027777781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320</v>
      </c>
      <c r="D38" s="10" t="str">
        <f>Pasajeros!E36</f>
        <v>VB 7241</v>
      </c>
      <c r="E38" s="12">
        <f>Pasajeros!F36</f>
        <v>45958.538194444445</v>
      </c>
      <c r="F38" s="17" t="str">
        <f>Pasajeros!G36</f>
        <v>Tulum</v>
      </c>
      <c r="G38" s="10">
        <f>Pasajeros!H36</f>
        <v>1</v>
      </c>
      <c r="H38" s="11">
        <f>Pasajeros!I36</f>
        <v>502</v>
      </c>
      <c r="I38" s="10" t="str">
        <f>Pasajeros!J36</f>
        <v>VB 7241</v>
      </c>
      <c r="J38" s="17" t="str">
        <f>Pasajeros!K36</f>
        <v>Guadalajara</v>
      </c>
      <c r="K38" s="12">
        <f>Pasajeros!L36</f>
        <v>45958.559027777781</v>
      </c>
    </row>
    <row r="39" spans="1:11" x14ac:dyDescent="0.25">
      <c r="A39" s="10">
        <v>36</v>
      </c>
      <c r="B39" s="11" t="str">
        <f>Pasajeros!C37</f>
        <v>Aeromexico</v>
      </c>
      <c r="C39" s="10" t="str">
        <f>Pasajeros!D37</f>
        <v>7S8</v>
      </c>
      <c r="D39" s="10" t="str">
        <f>Pasajeros!E37</f>
        <v>AM 591</v>
      </c>
      <c r="E39" s="12">
        <f>Pasajeros!F37</f>
        <v>45958.489583333336</v>
      </c>
      <c r="F39" s="17" t="str">
        <f>Pasajeros!G37</f>
        <v>Cancun</v>
      </c>
      <c r="G39" s="10">
        <f>Pasajeros!H37</f>
        <v>3</v>
      </c>
      <c r="H39" s="11" t="str">
        <f>Pasajeros!I37</f>
        <v>110A</v>
      </c>
      <c r="I39" s="10" t="str">
        <f>Pasajeros!J37</f>
        <v>AM 596</v>
      </c>
      <c r="J39" s="17" t="str">
        <f>Pasajeros!K37</f>
        <v>Cancun</v>
      </c>
      <c r="K39" s="12">
        <f>Pasajeros!L37</f>
        <v>45958.565972222219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7345</v>
      </c>
      <c r="E40" s="12">
        <f>Pasajeros!F38</f>
        <v>45958.548611111109</v>
      </c>
      <c r="F40" s="17" t="str">
        <f>Pasajeros!G38</f>
        <v>Chihuahua</v>
      </c>
      <c r="G40" s="10">
        <f>Pasajeros!H38</f>
        <v>2</v>
      </c>
      <c r="H40" s="11">
        <f>Pasajeros!I38</f>
        <v>505</v>
      </c>
      <c r="I40" s="10" t="str">
        <f>Pasajeros!J38</f>
        <v>VB 7345</v>
      </c>
      <c r="J40" s="17" t="str">
        <f>Pasajeros!K38</f>
        <v xml:space="preserve">Bajio </v>
      </c>
      <c r="K40" s="12">
        <f>Pasajeros!L38</f>
        <v>45958.569444444445</v>
      </c>
    </row>
    <row r="41" spans="1:11" x14ac:dyDescent="0.25">
      <c r="A41" s="10">
        <v>38</v>
      </c>
      <c r="B41" s="11" t="str">
        <f>Pasajeros!C39</f>
        <v>Aeromexico</v>
      </c>
      <c r="C41" s="10" t="str">
        <f>Pasajeros!D39</f>
        <v>E90</v>
      </c>
      <c r="D41" s="10" t="str">
        <f>Pasajeros!E39</f>
        <v>AM 593</v>
      </c>
      <c r="E41" s="12">
        <f>Pasajeros!F39</f>
        <v>45958.565972222219</v>
      </c>
      <c r="F41" s="17" t="str">
        <f>Pasajeros!G39</f>
        <v>Tulum</v>
      </c>
      <c r="G41" s="10">
        <f>Pasajeros!H39</f>
        <v>3</v>
      </c>
      <c r="H41" s="11" t="str">
        <f>Pasajeros!I39</f>
        <v>111A</v>
      </c>
      <c r="I41" s="10" t="str">
        <f>Pasajeros!J39</f>
        <v>AM 880</v>
      </c>
      <c r="J41" s="17" t="str">
        <f>Pasajeros!K39</f>
        <v>Puerto Vallarta</v>
      </c>
      <c r="K41" s="12">
        <f>Pasajeros!L39</f>
        <v>45958.59375</v>
      </c>
    </row>
    <row r="42" spans="1:11" x14ac:dyDescent="0.25">
      <c r="A42" s="10">
        <v>39</v>
      </c>
      <c r="B42" s="11" t="str">
        <f>Pasajeros!C40</f>
        <v>Volaris</v>
      </c>
      <c r="C42" s="10" t="str">
        <f>Pasajeros!D40</f>
        <v>32N</v>
      </c>
      <c r="D42" s="10" t="str">
        <f>Pasajeros!E40</f>
        <v>Y4 3532</v>
      </c>
      <c r="E42" s="12">
        <f>Pasajeros!F40</f>
        <v>45958.580555555556</v>
      </c>
      <c r="F42" s="17" t="str">
        <f>Pasajeros!G40</f>
        <v>Cancun</v>
      </c>
      <c r="G42" s="10">
        <f>Pasajeros!H40</f>
        <v>2</v>
      </c>
      <c r="H42" s="11" t="str">
        <f>Pasajeros!I40</f>
        <v>109A</v>
      </c>
      <c r="I42" s="10" t="str">
        <f>Pasajeros!J40</f>
        <v>Y4 7170</v>
      </c>
      <c r="J42" s="17" t="str">
        <f>Pasajeros!K40</f>
        <v>La Paz</v>
      </c>
      <c r="K42" s="12">
        <f>Pasajeros!L40</f>
        <v>45958.612500000003</v>
      </c>
    </row>
    <row r="43" spans="1:11" ht="24" x14ac:dyDescent="0.25">
      <c r="A43" s="10">
        <v>40</v>
      </c>
      <c r="B43" s="11" t="str">
        <f>Pasajeros!C41</f>
        <v xml:space="preserve">Mexicana de Aviación </v>
      </c>
      <c r="C43" s="10">
        <f>Pasajeros!D41</f>
        <v>738</v>
      </c>
      <c r="D43" s="10" t="str">
        <f>Pasajeros!E41</f>
        <v>XN 1781</v>
      </c>
      <c r="E43" s="12">
        <f>Pasajeros!F41</f>
        <v>45958.614583333336</v>
      </c>
      <c r="F43" s="17" t="str">
        <f>Pasajeros!G41</f>
        <v>Tulum</v>
      </c>
      <c r="G43" s="10">
        <f>Pasajeros!H41</f>
        <v>3</v>
      </c>
      <c r="H43" s="11" t="str">
        <f>Pasajeros!I41</f>
        <v>108A</v>
      </c>
      <c r="I43" s="10" t="str">
        <f>Pasajeros!J41</f>
        <v>XN 1762</v>
      </c>
      <c r="J43" s="17" t="str">
        <f>Pasajeros!K41</f>
        <v>Merida</v>
      </c>
      <c r="K43" s="12">
        <f>Pasajeros!L41</f>
        <v>45958.649305555555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9429</v>
      </c>
      <c r="E44" s="12">
        <f>Pasajeros!F42</f>
        <v>45958.614583333336</v>
      </c>
      <c r="F44" s="17" t="str">
        <f>Pasajeros!G42</f>
        <v>Tepic</v>
      </c>
      <c r="G44" s="10">
        <f>Pasajeros!H42</f>
        <v>2</v>
      </c>
      <c r="H44" s="11" t="str">
        <f>Pasajeros!I42</f>
        <v>107B</v>
      </c>
      <c r="I44" s="10" t="str">
        <f>Pasajeros!J42</f>
        <v>VB 9452</v>
      </c>
      <c r="J44" s="17" t="str">
        <f>Pasajeros!K42</f>
        <v>Nuevo Laredo</v>
      </c>
      <c r="K44" s="12">
        <f>Pasajeros!L42</f>
        <v>45958.652777777781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321</v>
      </c>
      <c r="D45" s="10" t="str">
        <f>Pasajeros!E43</f>
        <v>VB 7429</v>
      </c>
      <c r="E45" s="12">
        <f>Pasajeros!F43</f>
        <v>45958.625</v>
      </c>
      <c r="F45" s="17" t="str">
        <f>Pasajeros!G43</f>
        <v>Tuxtla Gutierrez</v>
      </c>
      <c r="G45" s="10">
        <f>Pasajeros!H43</f>
        <v>2</v>
      </c>
      <c r="H45" s="11" t="str">
        <f>Pasajeros!I43</f>
        <v>115B</v>
      </c>
      <c r="I45" s="10" t="str">
        <f>Pasajeros!J43</f>
        <v>VB 7429</v>
      </c>
      <c r="J45" s="17" t="str">
        <f>Pasajeros!K43</f>
        <v>Tijuana</v>
      </c>
      <c r="K45" s="12">
        <f>Pasajeros!L43</f>
        <v>45958.652777777781</v>
      </c>
    </row>
    <row r="46" spans="1:11" x14ac:dyDescent="0.25">
      <c r="A46" s="10">
        <v>43</v>
      </c>
      <c r="B46" s="11" t="str">
        <f>Pasajeros!C44</f>
        <v xml:space="preserve">Viva </v>
      </c>
      <c r="C46" s="10">
        <f>Pasajeros!D44</f>
        <v>320</v>
      </c>
      <c r="D46" s="10" t="str">
        <f>Pasajeros!E44</f>
        <v>VB 7443</v>
      </c>
      <c r="E46" s="12">
        <f>Pasajeros!F44</f>
        <v>45958.708333333336</v>
      </c>
      <c r="F46" s="17" t="str">
        <f>Pasajeros!G44</f>
        <v>Cancun</v>
      </c>
      <c r="G46" s="10">
        <f>Pasajeros!H44</f>
        <v>1</v>
      </c>
      <c r="H46" s="11">
        <f>Pasajeros!I44</f>
        <v>504</v>
      </c>
      <c r="I46" s="10" t="str">
        <f>Pasajeros!J44</f>
        <v>VB 7443</v>
      </c>
      <c r="J46" s="17" t="str">
        <f>Pasajeros!K44</f>
        <v>San Jose Del Cabo</v>
      </c>
      <c r="K46" s="12">
        <f>Pasajeros!L44</f>
        <v>45958.729166666664</v>
      </c>
    </row>
    <row r="47" spans="1:11" x14ac:dyDescent="0.25">
      <c r="A47" s="10">
        <v>44</v>
      </c>
      <c r="B47" s="11" t="str">
        <f>Pasajeros!C45</f>
        <v>Aeromexico</v>
      </c>
      <c r="C47" s="10" t="str">
        <f>Pasajeros!D45</f>
        <v>E90</v>
      </c>
      <c r="D47" s="10" t="str">
        <f>Pasajeros!E45</f>
        <v>AM 875</v>
      </c>
      <c r="E47" s="12">
        <f>Pasajeros!F45</f>
        <v>45958.697916666664</v>
      </c>
      <c r="F47" s="17" t="str">
        <f>Pasajeros!G45</f>
        <v>Merida</v>
      </c>
      <c r="G47" s="10">
        <f>Pasajeros!H45</f>
        <v>3</v>
      </c>
      <c r="H47" s="11" t="str">
        <f>Pasajeros!I45</f>
        <v>110A</v>
      </c>
      <c r="I47" s="10" t="str">
        <f>Pasajeros!J45</f>
        <v>AM 2780</v>
      </c>
      <c r="J47" s="17" t="str">
        <f>Pasajeros!K45</f>
        <v>Houston</v>
      </c>
      <c r="K47" s="12">
        <f>Pasajeros!L45</f>
        <v>45958.732638888891</v>
      </c>
    </row>
    <row r="48" spans="1:11" x14ac:dyDescent="0.25">
      <c r="A48" s="10">
        <v>45</v>
      </c>
      <c r="B48" s="11" t="str">
        <f>Pasajeros!C46</f>
        <v>Volaris</v>
      </c>
      <c r="C48" s="10">
        <f>Pasajeros!D46</f>
        <v>320</v>
      </c>
      <c r="D48" s="10" t="str">
        <f>Pasajeros!E46</f>
        <v>Y4 7113</v>
      </c>
      <c r="E48" s="12">
        <f>Pasajeros!F46</f>
        <v>45958.667361111111</v>
      </c>
      <c r="F48" s="17" t="str">
        <f>Pasajeros!G46</f>
        <v>Merida</v>
      </c>
      <c r="G48" s="10">
        <f>Pasajeros!H46</f>
        <v>1</v>
      </c>
      <c r="H48" s="11" t="str">
        <f>Pasajeros!I46</f>
        <v>109A</v>
      </c>
      <c r="I48" s="10" t="str">
        <f>Pasajeros!J46</f>
        <v>Y4 3535</v>
      </c>
      <c r="J48" s="17" t="str">
        <f>Pasajeros!K46</f>
        <v>Cancun</v>
      </c>
      <c r="K48" s="12">
        <f>Pasajeros!L46</f>
        <v>45958.736805555556</v>
      </c>
    </row>
    <row r="49" spans="1:11" x14ac:dyDescent="0.25">
      <c r="A49" s="10">
        <v>46</v>
      </c>
      <c r="B49" s="11" t="str">
        <f>Pasajeros!C47</f>
        <v>Aeromexico</v>
      </c>
      <c r="C49" s="10" t="str">
        <f>Pasajeros!D47</f>
        <v>E90</v>
      </c>
      <c r="D49" s="10" t="str">
        <f>Pasajeros!E47</f>
        <v>AM 2469</v>
      </c>
      <c r="E49" s="12">
        <f>Pasajeros!F47</f>
        <v>45958.711111111108</v>
      </c>
      <c r="F49" s="17" t="str">
        <f>Pasajeros!G47</f>
        <v>Durango</v>
      </c>
      <c r="G49" s="10">
        <f>Pasajeros!H47</f>
        <v>3</v>
      </c>
      <c r="H49" s="11" t="str">
        <f>Pasajeros!I47</f>
        <v>110B</v>
      </c>
      <c r="I49" s="10" t="str">
        <f>Pasajeros!J47</f>
        <v>AM 872</v>
      </c>
      <c r="J49" s="17" t="str">
        <f>Pasajeros!K47</f>
        <v>Veracruz</v>
      </c>
      <c r="K49" s="12">
        <f>Pasajeros!L47</f>
        <v>45958.737500000003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7417</v>
      </c>
      <c r="E50" s="12">
        <f>Pasajeros!F48</f>
        <v>45958.711805555555</v>
      </c>
      <c r="F50" s="17" t="str">
        <f>Pasajeros!G48</f>
        <v>Culiacan</v>
      </c>
      <c r="G50" s="10">
        <f>Pasajeros!H48</f>
        <v>2</v>
      </c>
      <c r="H50" s="11" t="str">
        <f>Pasajeros!I48</f>
        <v>112A</v>
      </c>
      <c r="I50" s="10" t="str">
        <f>Pasajeros!J48</f>
        <v>VB 7417</v>
      </c>
      <c r="J50" s="17" t="str">
        <f>Pasajeros!K48</f>
        <v>Cancun</v>
      </c>
      <c r="K50" s="12">
        <f>Pasajeros!L48</f>
        <v>45958.739583333336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7294</v>
      </c>
      <c r="E51" s="12">
        <f>Pasajeros!F49</f>
        <v>45958.732638888891</v>
      </c>
      <c r="F51" s="17" t="str">
        <f>Pasajeros!G49</f>
        <v>Monterrey</v>
      </c>
      <c r="G51" s="10">
        <f>Pasajeros!H49</f>
        <v>2</v>
      </c>
      <c r="H51" s="11">
        <f>Pasajeros!I49</f>
        <v>502</v>
      </c>
      <c r="I51" s="10" t="str">
        <f>Pasajeros!J49</f>
        <v>VB 7294</v>
      </c>
      <c r="J51" s="17" t="str">
        <f>Pasajeros!K49</f>
        <v>Ixtapa Zihuatanejo</v>
      </c>
      <c r="K51" s="12">
        <f>Pasajeros!L49</f>
        <v>45958.753472222219</v>
      </c>
    </row>
    <row r="52" spans="1:11" x14ac:dyDescent="0.25">
      <c r="A52" s="10">
        <v>49</v>
      </c>
      <c r="B52" s="11" t="str">
        <f>Pasajeros!C50</f>
        <v>Aeromexico</v>
      </c>
      <c r="C52" s="10" t="str">
        <f>Pasajeros!D50</f>
        <v>E90</v>
      </c>
      <c r="D52" s="10" t="str">
        <f>Pasajeros!E50</f>
        <v>AM 2783</v>
      </c>
      <c r="E52" s="12">
        <f>Pasajeros!F50</f>
        <v>45958.716666666667</v>
      </c>
      <c r="F52" s="17" t="str">
        <f>Pasajeros!G50</f>
        <v>Mcallen Mission</v>
      </c>
      <c r="G52" s="10">
        <f>Pasajeros!H50</f>
        <v>7</v>
      </c>
      <c r="H52" s="11" t="str">
        <f>Pasajeros!I50</f>
        <v>114B</v>
      </c>
      <c r="I52" s="10" t="str">
        <f>Pasajeros!J50</f>
        <v>AM 2042</v>
      </c>
      <c r="J52" s="17" t="str">
        <f>Pasajeros!K50</f>
        <v>Oaxaca</v>
      </c>
      <c r="K52" s="12">
        <f>Pasajeros!L50</f>
        <v>45958.760416666664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320</v>
      </c>
      <c r="D53" s="10" t="str">
        <f>Pasajeros!E51</f>
        <v>VB 7439</v>
      </c>
      <c r="E53" s="12">
        <f>Pasajeros!F51</f>
        <v>45958.739583333336</v>
      </c>
      <c r="F53" s="17" t="str">
        <f>Pasajeros!G51</f>
        <v>Cancun</v>
      </c>
      <c r="G53" s="10">
        <f>Pasajeros!H51</f>
        <v>1</v>
      </c>
      <c r="H53" s="11">
        <f>Pasajeros!I51</f>
        <v>505</v>
      </c>
      <c r="I53" s="10" t="str">
        <f>Pasajeros!J51</f>
        <v>VB 7439</v>
      </c>
      <c r="J53" s="17" t="str">
        <f>Pasajeros!K51</f>
        <v>Ciudad Juarez</v>
      </c>
      <c r="K53" s="12">
        <f>Pasajeros!L51</f>
        <v>45958.760416666664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9301</v>
      </c>
      <c r="E54" s="12">
        <f>Pasajeros!F52</f>
        <v>45958.503472222219</v>
      </c>
      <c r="F54" s="17" t="str">
        <f>Pasajeros!G52</f>
        <v>Hermosillo</v>
      </c>
      <c r="G54" s="10">
        <f>Pasajeros!H52</f>
        <v>1</v>
      </c>
      <c r="H54" s="11" t="str">
        <f>Pasajeros!I52</f>
        <v>106A</v>
      </c>
      <c r="I54" s="10" t="str">
        <f>Pasajeros!J52</f>
        <v>VB 9300</v>
      </c>
      <c r="J54" s="17" t="str">
        <f>Pasajeros!K52</f>
        <v>Hermosillo</v>
      </c>
      <c r="K54" s="12">
        <f>Pasajeros!L52</f>
        <v>45958.760416666664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7420</v>
      </c>
      <c r="E55" s="12">
        <f>Pasajeros!F53</f>
        <v>45958.746527777781</v>
      </c>
      <c r="F55" s="17" t="str">
        <f>Pasajeros!G53</f>
        <v>Guadalajara</v>
      </c>
      <c r="G55" s="10">
        <f>Pasajeros!H53</f>
        <v>2</v>
      </c>
      <c r="H55" s="11">
        <f>Pasajeros!I53</f>
        <v>503</v>
      </c>
      <c r="I55" s="10" t="str">
        <f>Pasajeros!J53</f>
        <v>VB 7420</v>
      </c>
      <c r="J55" s="17" t="str">
        <f>Pasajeros!K53</f>
        <v>Oaxaca</v>
      </c>
      <c r="K55" s="12">
        <f>Pasajeros!L53</f>
        <v>45958.767361111109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881</v>
      </c>
      <c r="E56" s="12">
        <f>Pasajeros!F54</f>
        <v>45958.754166666666</v>
      </c>
      <c r="F56" s="17" t="str">
        <f>Pasajeros!G54</f>
        <v>Puerto Vallarta</v>
      </c>
      <c r="G56" s="10">
        <f>Pasajeros!H54</f>
        <v>3</v>
      </c>
      <c r="H56" s="11" t="str">
        <f>Pasajeros!I54</f>
        <v>111A</v>
      </c>
      <c r="I56" s="10" t="str">
        <f>Pasajeros!J54</f>
        <v>AM 284</v>
      </c>
      <c r="J56" s="17" t="str">
        <f>Pasajeros!K54</f>
        <v>Guadalajara</v>
      </c>
      <c r="K56" s="12">
        <f>Pasajeros!L54</f>
        <v>45958.781944444447</v>
      </c>
    </row>
    <row r="57" spans="1:11" x14ac:dyDescent="0.25">
      <c r="A57" s="10">
        <v>54</v>
      </c>
      <c r="B57" s="11" t="str">
        <f>Pasajeros!C55</f>
        <v xml:space="preserve">Viva </v>
      </c>
      <c r="C57" s="10">
        <f>Pasajeros!D55</f>
        <v>321</v>
      </c>
      <c r="D57" s="10" t="str">
        <f>Pasajeros!E55</f>
        <v>VB 6016</v>
      </c>
      <c r="E57" s="12">
        <f>Pasajeros!F55</f>
        <v>45958.756944444445</v>
      </c>
      <c r="F57" s="17" t="str">
        <f>Pasajeros!G55</f>
        <v>Merida</v>
      </c>
      <c r="G57" s="10">
        <f>Pasajeros!H55</f>
        <v>1</v>
      </c>
      <c r="H57" s="11" t="str">
        <f>Pasajeros!I55</f>
        <v>112B</v>
      </c>
      <c r="I57" s="10" t="str">
        <f>Pasajeros!J55</f>
        <v>VB 6017</v>
      </c>
      <c r="J57" s="17" t="str">
        <f>Pasajeros!K55</f>
        <v>Merida</v>
      </c>
      <c r="K57" s="12">
        <f>Pasajeros!L55</f>
        <v>45958.788194444445</v>
      </c>
    </row>
    <row r="58" spans="1:11" ht="24" x14ac:dyDescent="0.25">
      <c r="A58" s="10">
        <v>55</v>
      </c>
      <c r="B58" s="11" t="str">
        <f>Pasajeros!C56</f>
        <v xml:space="preserve">Mexicana de Aviación </v>
      </c>
      <c r="C58" s="10">
        <f>Pasajeros!D56</f>
        <v>738</v>
      </c>
      <c r="D58" s="10" t="str">
        <f>Pasajeros!E56</f>
        <v>XN 1735</v>
      </c>
      <c r="E58" s="12">
        <f>Pasajeros!F56</f>
        <v>45958.743055555555</v>
      </c>
      <c r="F58" s="17" t="str">
        <f>Pasajeros!G56</f>
        <v>Chetumal</v>
      </c>
      <c r="G58" s="10">
        <f>Pasajeros!H56</f>
        <v>3</v>
      </c>
      <c r="H58" s="11" t="str">
        <f>Pasajeros!I56</f>
        <v>108A</v>
      </c>
      <c r="I58" s="10" t="str">
        <f>Pasajeros!J56</f>
        <v>XN 1204</v>
      </c>
      <c r="J58" s="17" t="str">
        <f>Pasajeros!K56</f>
        <v>Tijuana</v>
      </c>
      <c r="K58" s="12">
        <f>Pasajeros!L56</f>
        <v>45958.819444444445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7379</v>
      </c>
      <c r="E59" s="12">
        <f>Pasajeros!F57</f>
        <v>45958.614583333336</v>
      </c>
      <c r="F59" s="17" t="str">
        <f>Pasajeros!G57</f>
        <v>Monterrey</v>
      </c>
      <c r="G59" s="10">
        <f>Pasajeros!H57</f>
        <v>1</v>
      </c>
      <c r="H59" s="11" t="str">
        <f>Pasajeros!I57</f>
        <v>107A</v>
      </c>
      <c r="I59" s="10" t="str">
        <f>Pasajeros!J57</f>
        <v>VB 9522</v>
      </c>
      <c r="J59" s="17" t="str">
        <f>Pasajeros!K57</f>
        <v>Guadalajara</v>
      </c>
      <c r="K59" s="12">
        <f>Pasajeros!L57</f>
        <v>45958.854166666664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995</v>
      </c>
      <c r="E60" s="12">
        <f>Pasajeros!F58</f>
        <v>45958.829861111109</v>
      </c>
      <c r="F60" s="17" t="str">
        <f>Pasajeros!G58</f>
        <v>Monterrey</v>
      </c>
      <c r="G60" s="10">
        <f>Pasajeros!H58</f>
        <v>3</v>
      </c>
      <c r="H60" s="11" t="str">
        <f>Pasajeros!I58</f>
        <v>110B</v>
      </c>
      <c r="I60" s="10" t="str">
        <f>Pasajeros!J58</f>
        <v>AM 998</v>
      </c>
      <c r="J60" s="17" t="str">
        <f>Pasajeros!K58</f>
        <v>Monterrey</v>
      </c>
      <c r="K60" s="12">
        <f>Pasajeros!L58</f>
        <v>45958.857638888891</v>
      </c>
    </row>
    <row r="61" spans="1:11" x14ac:dyDescent="0.25">
      <c r="A61" s="10">
        <v>58</v>
      </c>
      <c r="B61" s="11" t="str">
        <f>Pasajeros!C59</f>
        <v>Volaris</v>
      </c>
      <c r="C61" s="10" t="str">
        <f>Pasajeros!D59</f>
        <v>32N</v>
      </c>
      <c r="D61" s="10" t="str">
        <f>Pasajeros!E59</f>
        <v>Y4 7171</v>
      </c>
      <c r="E61" s="12">
        <f>Pasajeros!F59</f>
        <v>45958.821527777778</v>
      </c>
      <c r="F61" s="17" t="str">
        <f>Pasajeros!G59</f>
        <v>La Paz</v>
      </c>
      <c r="G61" s="10">
        <f>Pasajeros!H59</f>
        <v>2</v>
      </c>
      <c r="H61" s="11" t="str">
        <f>Pasajeros!I59</f>
        <v>109A</v>
      </c>
      <c r="I61" s="10" t="str">
        <f>Pasajeros!J59</f>
        <v>Y4 1293</v>
      </c>
      <c r="J61" s="17" t="str">
        <f>Pasajeros!K59</f>
        <v>Guadalajara</v>
      </c>
      <c r="K61" s="12">
        <f>Pasajeros!L59</f>
        <v>45958.881249999999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7295</v>
      </c>
      <c r="E62" s="12">
        <f>Pasajeros!F60</f>
        <v>45958.875</v>
      </c>
      <c r="F62" s="17" t="str">
        <f>Pasajeros!G60</f>
        <v>Ixtapa Zihuatanejo</v>
      </c>
      <c r="G62" s="10">
        <f>Pasajeros!H60</f>
        <v>1</v>
      </c>
      <c r="H62" s="11">
        <f>Pasajeros!I60</f>
        <v>502</v>
      </c>
      <c r="I62" s="10" t="str">
        <f>Pasajeros!J60</f>
        <v>VB 7295</v>
      </c>
      <c r="J62" s="17" t="str">
        <f>Pasajeros!K60</f>
        <v>Monterrey</v>
      </c>
      <c r="K62" s="12">
        <f>Pasajeros!L60</f>
        <v>45958.895833333336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7421</v>
      </c>
      <c r="E63" s="12">
        <f>Pasajeros!F61</f>
        <v>45958.895833333336</v>
      </c>
      <c r="F63" s="17" t="str">
        <f>Pasajeros!G61</f>
        <v>Oaxaca</v>
      </c>
      <c r="G63" s="10">
        <f>Pasajeros!H61</f>
        <v>1</v>
      </c>
      <c r="H63" s="11">
        <f>Pasajeros!I61</f>
        <v>504</v>
      </c>
      <c r="I63" s="10" t="str">
        <f>Pasajeros!J61</f>
        <v>VB 7421</v>
      </c>
      <c r="J63" s="17" t="str">
        <f>Pasajeros!K61</f>
        <v>Guadalajara</v>
      </c>
      <c r="K63" s="12">
        <f>Pasajeros!L61</f>
        <v>45958.916666666664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321</v>
      </c>
      <c r="D64" s="10" t="str">
        <f>Pasajeros!E62</f>
        <v>VB 2288</v>
      </c>
      <c r="E64" s="12">
        <f>Pasajeros!F62</f>
        <v>45958.975694444445</v>
      </c>
      <c r="F64" s="17" t="str">
        <f>Pasajeros!G62</f>
        <v>Cancun</v>
      </c>
      <c r="G64" s="10">
        <f>Pasajeros!H62</f>
        <v>1</v>
      </c>
      <c r="H64" s="11">
        <f>Pasajeros!I62</f>
        <v>502</v>
      </c>
      <c r="I64" s="10" t="str">
        <f>Pasajeros!J62</f>
        <v>VB 9400</v>
      </c>
      <c r="J64" s="17" t="str">
        <f>Pasajeros!K62</f>
        <v>Monterrey</v>
      </c>
      <c r="K64" s="12">
        <f>Pasajeros!L62</f>
        <v>45959.25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9453</v>
      </c>
      <c r="E65" s="12">
        <f>Pasajeros!F63</f>
        <v>45958.819444444445</v>
      </c>
      <c r="F65" s="17" t="str">
        <f>Pasajeros!G63</f>
        <v>Nuevo Laredo</v>
      </c>
      <c r="G65" s="10">
        <f>Pasajeros!H63</f>
        <v>1</v>
      </c>
      <c r="H65" s="11">
        <f>Pasajeros!I63</f>
        <v>505</v>
      </c>
      <c r="I65" s="10" t="str">
        <f>Pasajeros!J63</f>
        <v>VB 9520</v>
      </c>
      <c r="J65" s="17" t="str">
        <f>Pasajeros!K63</f>
        <v>Guadalajara</v>
      </c>
      <c r="K65" s="12">
        <f>Pasajeros!L63</f>
        <v>45959.25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321</v>
      </c>
      <c r="D66" s="10" t="str">
        <f>Pasajeros!E64</f>
        <v>VB 9523</v>
      </c>
      <c r="E66" s="12">
        <f>Pasajeros!F64</f>
        <v>45958.996527777781</v>
      </c>
      <c r="F66" s="17" t="str">
        <f>Pasajeros!G64</f>
        <v>Guadalajara</v>
      </c>
      <c r="G66" s="10">
        <f>Pasajeros!H64</f>
        <v>3</v>
      </c>
      <c r="H66" s="11" t="str">
        <f>Pasajeros!I64</f>
        <v>107A</v>
      </c>
      <c r="I66" s="10" t="str">
        <f>Pasajeros!J64</f>
        <v>VB 9480</v>
      </c>
      <c r="J66" s="17" t="str">
        <f>Pasajeros!K64</f>
        <v>Ciudad Obregon</v>
      </c>
      <c r="K66" s="12">
        <f>Pasajeros!L64</f>
        <v>45959.270833333336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5070</v>
      </c>
      <c r="E67" s="12">
        <f>Pasajeros!F65</f>
        <v>45958.736111111109</v>
      </c>
      <c r="F67" s="17" t="str">
        <f>Pasajeros!G65</f>
        <v>Tijuana</v>
      </c>
      <c r="G67" s="10">
        <f>Pasajeros!H65</f>
        <v>1</v>
      </c>
      <c r="H67" s="11" t="str">
        <f>Pasajeros!I65</f>
        <v>107B</v>
      </c>
      <c r="I67" s="10" t="str">
        <f>Pasajeros!J65</f>
        <v>VB 9532</v>
      </c>
      <c r="J67" s="17" t="str">
        <f>Pasajeros!K65</f>
        <v>Matamoros</v>
      </c>
      <c r="K67" s="12">
        <f>Pasajeros!L65</f>
        <v>45959.277777777781</v>
      </c>
    </row>
    <row r="68" spans="1:11" ht="24" x14ac:dyDescent="0.25">
      <c r="A68" s="10">
        <v>65</v>
      </c>
      <c r="B68" s="11" t="str">
        <f>Pasajeros!C66</f>
        <v xml:space="preserve">Mexicana de Aviación </v>
      </c>
      <c r="C68" s="10">
        <f>Pasajeros!D66</f>
        <v>738</v>
      </c>
      <c r="D68" s="10" t="str">
        <f>Pasajeros!E66</f>
        <v>XN 1763</v>
      </c>
      <c r="E68" s="12">
        <f>Pasajeros!F66</f>
        <v>45958.829861111109</v>
      </c>
      <c r="F68" s="17" t="str">
        <f>Pasajeros!G66</f>
        <v>Merida</v>
      </c>
      <c r="G68" s="10">
        <f>Pasajeros!H66</f>
        <v>1</v>
      </c>
      <c r="H68" s="11" t="str">
        <f>Pasajeros!I66</f>
        <v>108B</v>
      </c>
      <c r="I68" s="10" t="str">
        <f>Pasajeros!J66</f>
        <v>XN 1700</v>
      </c>
      <c r="J68" s="17" t="str">
        <f>Pasajeros!K66</f>
        <v>Campeche</v>
      </c>
      <c r="K68" s="12">
        <f>Pasajeros!L66</f>
        <v>45959.3125</v>
      </c>
    </row>
    <row r="69" spans="1:11" x14ac:dyDescent="0.25">
      <c r="A69" s="10">
        <v>66</v>
      </c>
      <c r="B69" s="11" t="str">
        <f>Pasajeros!C67</f>
        <v>Aeromexico</v>
      </c>
      <c r="C69" s="10" t="str">
        <f>Pasajeros!D67</f>
        <v>E90</v>
      </c>
      <c r="D69" s="10" t="str">
        <f>Pasajeros!E67</f>
        <v>AM 871</v>
      </c>
      <c r="E69" s="12">
        <f>Pasajeros!F67</f>
        <v>45958.885416666664</v>
      </c>
      <c r="F69" s="17" t="str">
        <f>Pasajeros!G67</f>
        <v>Veracruz</v>
      </c>
      <c r="G69" s="10">
        <f>Pasajeros!H67</f>
        <v>3</v>
      </c>
      <c r="H69" s="11" t="str">
        <f>Pasajeros!I67</f>
        <v>111A</v>
      </c>
      <c r="I69" s="10" t="str">
        <f>Pasajeros!J67</f>
        <v>AM 592</v>
      </c>
      <c r="J69" s="17" t="str">
        <f>Pasajeros!K67</f>
        <v>Tulum</v>
      </c>
      <c r="K69" s="12">
        <f>Pasajeros!L67</f>
        <v>45959.354861111111</v>
      </c>
    </row>
    <row r="70" spans="1:11" x14ac:dyDescent="0.25">
      <c r="A70" s="10">
        <v>67</v>
      </c>
      <c r="B70" s="11" t="str">
        <f>Pasajeros!C68</f>
        <v>Aeromexico</v>
      </c>
      <c r="C70" s="10" t="str">
        <f>Pasajeros!D68</f>
        <v>E90</v>
      </c>
      <c r="D70" s="10" t="str">
        <f>Pasajeros!E68</f>
        <v>AM 2041</v>
      </c>
      <c r="E70" s="12">
        <f>Pasajeros!F68</f>
        <v>45958.85833333333</v>
      </c>
      <c r="F70" s="17" t="str">
        <f>Pasajeros!G68</f>
        <v>Oaxaca</v>
      </c>
      <c r="G70" s="10">
        <f>Pasajeros!H68</f>
        <v>3</v>
      </c>
      <c r="H70" s="11" t="str">
        <f>Pasajeros!I68</f>
        <v>110A</v>
      </c>
      <c r="I70" s="10" t="str">
        <f>Pasajeros!J68</f>
        <v>AM 878</v>
      </c>
      <c r="J70" s="17" t="str">
        <f>Pasajeros!K68</f>
        <v>Merida</v>
      </c>
      <c r="K70" s="12">
        <f>Pasajeros!L68</f>
        <v>45959.510416666664</v>
      </c>
    </row>
  </sheetData>
  <sheetProtection selectLockedCells="1"/>
  <autoFilter ref="A3:K70" xr:uid="{00000000-0001-0000-0200-000000000000}"/>
  <mergeCells count="4">
    <mergeCell ref="A1:J1"/>
    <mergeCell ref="A2:H2"/>
    <mergeCell ref="I2:K2"/>
    <mergeCell ref="I26:K26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45958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4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V7" s="30"/>
      <c r="W7" s="30"/>
    </row>
    <row r="8" spans="1:26" ht="84" x14ac:dyDescent="0.25">
      <c r="A8" s="74" t="s">
        <v>1142</v>
      </c>
      <c r="B8" s="34" t="s">
        <v>990</v>
      </c>
      <c r="C8" s="34" t="s">
        <v>997</v>
      </c>
      <c r="D8" s="34" t="s">
        <v>998</v>
      </c>
      <c r="E8" s="34" t="s">
        <v>999</v>
      </c>
      <c r="F8" s="34" t="s">
        <v>1002</v>
      </c>
      <c r="V8" s="30"/>
      <c r="W8" s="30"/>
    </row>
    <row r="9" spans="1:26" x14ac:dyDescent="0.25">
      <c r="A9" s="75" t="s">
        <v>67</v>
      </c>
      <c r="B9" s="112"/>
      <c r="C9" s="112">
        <v>1</v>
      </c>
      <c r="D9" s="112"/>
      <c r="E9" s="112"/>
      <c r="F9" s="112">
        <v>1</v>
      </c>
      <c r="V9" s="30"/>
      <c r="W9" s="30"/>
    </row>
    <row r="10" spans="1:26" x14ac:dyDescent="0.25">
      <c r="A10" s="75" t="s">
        <v>275</v>
      </c>
      <c r="B10" s="112">
        <v>1</v>
      </c>
      <c r="C10" s="112"/>
      <c r="D10" s="112">
        <v>1</v>
      </c>
      <c r="E10" s="112">
        <v>1</v>
      </c>
      <c r="F10" s="112">
        <v>3</v>
      </c>
      <c r="V10" s="30"/>
      <c r="W10" s="30"/>
    </row>
    <row r="11" spans="1:26" x14ac:dyDescent="0.25">
      <c r="A11" s="75" t="s">
        <v>402</v>
      </c>
      <c r="B11" s="112"/>
      <c r="C11" s="112"/>
      <c r="D11" s="112"/>
      <c r="E11" s="112">
        <v>4</v>
      </c>
      <c r="F11" s="112">
        <v>4</v>
      </c>
      <c r="V11" s="30"/>
      <c r="W11" s="30"/>
    </row>
    <row r="12" spans="1:26" x14ac:dyDescent="0.25">
      <c r="A12" s="75" t="s">
        <v>452</v>
      </c>
      <c r="B12" s="112"/>
      <c r="C12" s="112"/>
      <c r="D12" s="112">
        <v>1</v>
      </c>
      <c r="E12" s="112"/>
      <c r="F12" s="112">
        <v>1</v>
      </c>
      <c r="V12" s="30"/>
      <c r="W12" s="30"/>
    </row>
    <row r="13" spans="1:26" x14ac:dyDescent="0.25">
      <c r="A13" s="10" t="s">
        <v>1002</v>
      </c>
      <c r="B13" s="112">
        <v>1</v>
      </c>
      <c r="C13" s="112">
        <v>1</v>
      </c>
      <c r="D13" s="112">
        <v>2</v>
      </c>
      <c r="E13" s="112">
        <v>5</v>
      </c>
      <c r="F13" s="112">
        <v>9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994</v>
      </c>
      <c r="L21" s="34" t="s">
        <v>995</v>
      </c>
      <c r="M21" s="34" t="s">
        <v>996</v>
      </c>
      <c r="N21" s="34" t="s">
        <v>997</v>
      </c>
      <c r="O21" s="34" t="s">
        <v>1004</v>
      </c>
      <c r="P21" s="34" t="s">
        <v>999</v>
      </c>
      <c r="Q21" s="34" t="s">
        <v>1132</v>
      </c>
      <c r="T21" s="30"/>
      <c r="U21" s="30"/>
    </row>
    <row r="22" spans="1:23" x14ac:dyDescent="0.25">
      <c r="A22" s="91" t="s">
        <v>67</v>
      </c>
      <c r="B22" s="112"/>
      <c r="C22" s="112"/>
      <c r="D22" s="112">
        <v>1</v>
      </c>
      <c r="E22" s="112"/>
      <c r="F22" s="112"/>
      <c r="G22" s="112">
        <v>2</v>
      </c>
      <c r="H22" s="112">
        <v>2</v>
      </c>
      <c r="I22" s="112">
        <v>1</v>
      </c>
      <c r="J22" s="112"/>
      <c r="K22" s="112">
        <v>2</v>
      </c>
      <c r="L22" s="112">
        <v>2</v>
      </c>
      <c r="M22" s="112"/>
      <c r="N22" s="112">
        <v>1</v>
      </c>
      <c r="O22" s="112"/>
      <c r="P22" s="112"/>
      <c r="Q22" s="112">
        <v>11</v>
      </c>
      <c r="T22" s="30"/>
      <c r="U22" s="30"/>
    </row>
    <row r="23" spans="1:23" x14ac:dyDescent="0.25">
      <c r="A23" s="91" t="s">
        <v>127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>
        <v>1</v>
      </c>
      <c r="Q23" s="112">
        <v>1</v>
      </c>
      <c r="T23" s="30"/>
      <c r="U23" s="30"/>
    </row>
    <row r="24" spans="1:23" x14ac:dyDescent="0.25">
      <c r="A24" s="91" t="s">
        <v>275</v>
      </c>
      <c r="B24" s="112">
        <v>1</v>
      </c>
      <c r="C24" s="112"/>
      <c r="D24" s="112">
        <v>1</v>
      </c>
      <c r="E24" s="112">
        <v>1</v>
      </c>
      <c r="F24" s="112"/>
      <c r="G24" s="112"/>
      <c r="H24" s="112"/>
      <c r="I24" s="112">
        <v>1</v>
      </c>
      <c r="J24" s="112">
        <v>1</v>
      </c>
      <c r="K24" s="112"/>
      <c r="L24" s="112">
        <v>1</v>
      </c>
      <c r="M24" s="112">
        <v>1</v>
      </c>
      <c r="N24" s="112"/>
      <c r="O24" s="112"/>
      <c r="P24" s="112"/>
      <c r="Q24" s="112">
        <v>7</v>
      </c>
      <c r="T24" s="30"/>
      <c r="U24" s="30"/>
    </row>
    <row r="25" spans="1:23" x14ac:dyDescent="0.25">
      <c r="A25" s="91" t="s">
        <v>402</v>
      </c>
      <c r="B25" s="112">
        <v>5</v>
      </c>
      <c r="C25" s="112">
        <v>2</v>
      </c>
      <c r="D25" s="112">
        <v>4</v>
      </c>
      <c r="E25" s="112">
        <v>5</v>
      </c>
      <c r="F25" s="112">
        <v>2</v>
      </c>
      <c r="G25" s="112">
        <v>3</v>
      </c>
      <c r="H25" s="112">
        <v>4</v>
      </c>
      <c r="I25" s="112">
        <v>1</v>
      </c>
      <c r="J25" s="112">
        <v>3</v>
      </c>
      <c r="K25" s="112">
        <v>3</v>
      </c>
      <c r="L25" s="112">
        <v>5</v>
      </c>
      <c r="M25" s="112">
        <v>2</v>
      </c>
      <c r="N25" s="112">
        <v>1</v>
      </c>
      <c r="O25" s="112">
        <v>1</v>
      </c>
      <c r="P25" s="112"/>
      <c r="Q25" s="112">
        <v>41</v>
      </c>
      <c r="T25" s="30"/>
      <c r="U25" s="30"/>
    </row>
    <row r="26" spans="1:23" x14ac:dyDescent="0.25">
      <c r="A26" s="91" t="s">
        <v>452</v>
      </c>
      <c r="B26" s="112">
        <v>1</v>
      </c>
      <c r="C26" s="112"/>
      <c r="D26" s="112">
        <v>1</v>
      </c>
      <c r="E26" s="112"/>
      <c r="F26" s="112"/>
      <c r="G26" s="112">
        <v>1</v>
      </c>
      <c r="H26" s="112"/>
      <c r="I26" s="112">
        <v>1</v>
      </c>
      <c r="J26" s="112"/>
      <c r="K26" s="112">
        <v>1</v>
      </c>
      <c r="L26" s="112"/>
      <c r="M26" s="112"/>
      <c r="N26" s="112"/>
      <c r="O26" s="112"/>
      <c r="P26" s="112"/>
      <c r="Q26" s="112">
        <v>5</v>
      </c>
      <c r="T26" s="30"/>
      <c r="U26" s="30"/>
    </row>
    <row r="27" spans="1:23" x14ac:dyDescent="0.25">
      <c r="A27" s="75" t="s">
        <v>1165</v>
      </c>
      <c r="B27" s="112"/>
      <c r="C27" s="112"/>
      <c r="D27" s="112"/>
      <c r="E27" s="112">
        <v>1</v>
      </c>
      <c r="F27" s="112"/>
      <c r="G27" s="112"/>
      <c r="H27" s="112"/>
      <c r="I27" s="112"/>
      <c r="J27" s="112">
        <v>1</v>
      </c>
      <c r="K27" s="112"/>
      <c r="L27" s="112"/>
      <c r="M27" s="112"/>
      <c r="N27" s="112"/>
      <c r="O27" s="112"/>
      <c r="P27" s="112"/>
      <c r="Q27" s="112">
        <v>2</v>
      </c>
      <c r="T27" s="30"/>
      <c r="U27" s="30"/>
    </row>
    <row r="28" spans="1:23" x14ac:dyDescent="0.25">
      <c r="A28" s="10" t="s">
        <v>1132</v>
      </c>
      <c r="B28" s="112">
        <v>7</v>
      </c>
      <c r="C28" s="112">
        <v>2</v>
      </c>
      <c r="D28" s="112">
        <v>7</v>
      </c>
      <c r="E28" s="112">
        <v>7</v>
      </c>
      <c r="F28" s="112">
        <v>2</v>
      </c>
      <c r="G28" s="112">
        <v>6</v>
      </c>
      <c r="H28" s="112">
        <v>6</v>
      </c>
      <c r="I28" s="112">
        <v>4</v>
      </c>
      <c r="J28" s="112">
        <v>5</v>
      </c>
      <c r="K28" s="112">
        <v>6</v>
      </c>
      <c r="L28" s="112">
        <v>8</v>
      </c>
      <c r="M28" s="112">
        <v>3</v>
      </c>
      <c r="N28" s="112">
        <v>2</v>
      </c>
      <c r="O28" s="112">
        <v>1</v>
      </c>
      <c r="P28" s="112">
        <v>1</v>
      </c>
      <c r="Q28" s="112">
        <v>67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E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P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45958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4"/>
      <c r="U4" s="105"/>
      <c r="V4" s="106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4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45958</v>
      </c>
      <c r="B4" s="77"/>
      <c r="C4" s="76">
        <f>'Itinerario pasajeros'!A1</f>
        <v>45958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7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45958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12">
        <v>7</v>
      </c>
      <c r="T38" s="30"/>
      <c r="U38" s="30"/>
    </row>
    <row r="39" spans="1:23" x14ac:dyDescent="0.25">
      <c r="A39" s="34" t="s">
        <v>984</v>
      </c>
      <c r="B39" s="112">
        <v>2</v>
      </c>
      <c r="T39" s="30"/>
      <c r="U39" s="30"/>
    </row>
    <row r="40" spans="1:23" x14ac:dyDescent="0.25">
      <c r="A40" s="34" t="s">
        <v>985</v>
      </c>
      <c r="B40" s="112">
        <v>7</v>
      </c>
      <c r="T40" s="30"/>
      <c r="U40" s="30"/>
    </row>
    <row r="41" spans="1:23" x14ac:dyDescent="0.25">
      <c r="A41" s="34" t="s">
        <v>987</v>
      </c>
      <c r="B41" s="112">
        <v>7</v>
      </c>
      <c r="T41" s="30"/>
      <c r="U41" s="30"/>
    </row>
    <row r="42" spans="1:23" x14ac:dyDescent="0.25">
      <c r="A42" s="34" t="s">
        <v>988</v>
      </c>
      <c r="B42" s="112">
        <v>2</v>
      </c>
      <c r="T42" s="30"/>
      <c r="U42" s="30"/>
    </row>
    <row r="43" spans="1:23" x14ac:dyDescent="0.25">
      <c r="A43" s="34" t="s">
        <v>989</v>
      </c>
      <c r="B43" s="112">
        <v>6</v>
      </c>
      <c r="T43" s="30"/>
      <c r="U43" s="30"/>
    </row>
    <row r="44" spans="1:23" x14ac:dyDescent="0.25">
      <c r="A44" s="34" t="s">
        <v>990</v>
      </c>
      <c r="B44" s="112">
        <v>6</v>
      </c>
      <c r="T44" s="30"/>
      <c r="U44" s="30"/>
    </row>
    <row r="45" spans="1:23" x14ac:dyDescent="0.25">
      <c r="A45" s="34" t="s">
        <v>991</v>
      </c>
      <c r="B45" s="112">
        <v>4</v>
      </c>
      <c r="T45" s="30"/>
      <c r="U45" s="30"/>
    </row>
    <row r="46" spans="1:23" x14ac:dyDescent="0.25">
      <c r="A46" s="34" t="s">
        <v>992</v>
      </c>
      <c r="B46" s="112">
        <v>5</v>
      </c>
      <c r="T46" s="30"/>
      <c r="U46" s="30"/>
    </row>
    <row r="47" spans="1:23" x14ac:dyDescent="0.25">
      <c r="A47" s="34" t="s">
        <v>994</v>
      </c>
      <c r="B47" s="112">
        <v>6</v>
      </c>
      <c r="T47" s="30"/>
      <c r="U47" s="30"/>
    </row>
    <row r="48" spans="1:23" x14ac:dyDescent="0.25">
      <c r="A48" s="34" t="s">
        <v>995</v>
      </c>
      <c r="B48" s="112">
        <v>8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996</v>
      </c>
      <c r="B49" s="112">
        <v>3</v>
      </c>
    </row>
    <row r="50" spans="1:2" x14ac:dyDescent="0.25">
      <c r="A50" s="34" t="s">
        <v>997</v>
      </c>
      <c r="B50" s="112">
        <v>2</v>
      </c>
    </row>
    <row r="51" spans="1:2" x14ac:dyDescent="0.25">
      <c r="A51" s="34" t="s">
        <v>1004</v>
      </c>
      <c r="B51" s="112">
        <v>1</v>
      </c>
    </row>
    <row r="52" spans="1:2" x14ac:dyDescent="0.25">
      <c r="A52" s="34" t="s">
        <v>999</v>
      </c>
      <c r="B52" s="112">
        <v>1</v>
      </c>
    </row>
    <row r="53" spans="1:2" x14ac:dyDescent="0.25">
      <c r="A53" s="34" t="s">
        <v>986</v>
      </c>
      <c r="B53" s="112">
        <v>1</v>
      </c>
    </row>
    <row r="54" spans="1:2" x14ac:dyDescent="0.25">
      <c r="A54" s="10" t="s">
        <v>1132</v>
      </c>
      <c r="B54" s="112">
        <v>68</v>
      </c>
    </row>
  </sheetData>
  <mergeCells count="1">
    <mergeCell ref="T4:V4"/>
  </mergeCells>
  <conditionalFormatting pivot="1" sqref="B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1"/>
  <sheetViews>
    <sheetView tabSelected="1"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45958</v>
      </c>
      <c r="B1" s="99"/>
      <c r="C1" s="99"/>
      <c r="D1" s="99"/>
      <c r="E1" s="99"/>
      <c r="F1" s="99"/>
      <c r="G1" s="99"/>
      <c r="H1" s="99"/>
      <c r="I1" s="108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9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Estafeta</v>
      </c>
      <c r="C4" s="10">
        <f>Carga!D2</f>
        <v>734</v>
      </c>
      <c r="D4" s="10" t="str">
        <f>Carga!E2</f>
        <v>E7 610</v>
      </c>
      <c r="E4" s="12">
        <f>Carga!F2</f>
        <v>45958.003472222219</v>
      </c>
      <c r="F4" s="17" t="str">
        <f>Carga!G2</f>
        <v>Villahermosa</v>
      </c>
      <c r="G4" s="11" t="str">
        <f>Carga!I2</f>
        <v>601A</v>
      </c>
      <c r="H4" s="10" t="str">
        <f>Carga!J2</f>
        <v>E7 610</v>
      </c>
      <c r="I4" s="17" t="str">
        <f>Carga!K2</f>
        <v>San Luis Potosi</v>
      </c>
      <c r="J4" s="12">
        <f>Carga!L2</f>
        <v>45958.041666666664</v>
      </c>
    </row>
    <row r="5" spans="1:10" x14ac:dyDescent="0.25">
      <c r="A5" s="10">
        <f t="shared" ref="A5:A21" si="0">ROW(A2)</f>
        <v>2</v>
      </c>
      <c r="B5" s="11" t="str">
        <f>Carga!C3</f>
        <v>MasAir</v>
      </c>
      <c r="C5" s="10">
        <f>Carga!D3</f>
        <v>332</v>
      </c>
      <c r="D5" s="10" t="str">
        <f>Carga!E3</f>
        <v>M7 3629</v>
      </c>
      <c r="E5" s="12">
        <f>Carga!F3</f>
        <v>45957.996527777781</v>
      </c>
      <c r="F5" s="17" t="str">
        <f>Carga!G3</f>
        <v>Anchorage</v>
      </c>
      <c r="G5" s="11">
        <f>Carga!I3</f>
        <v>603</v>
      </c>
      <c r="H5" s="10" t="str">
        <f>Carga!J3</f>
        <v>M7 8323</v>
      </c>
      <c r="I5" s="17" t="str">
        <f>Carga!K3</f>
        <v>Bogota</v>
      </c>
      <c r="J5" s="12">
        <f>Carga!L3</f>
        <v>45958.079861111109</v>
      </c>
    </row>
    <row r="6" spans="1:10" ht="24" x14ac:dyDescent="0.25">
      <c r="A6" s="10">
        <f t="shared" si="0"/>
        <v>3</v>
      </c>
      <c r="B6" s="11" t="str">
        <f>Carga!C4</f>
        <v>La Nueva Aerolínea</v>
      </c>
      <c r="C6" s="10">
        <f>Carga!D4</f>
        <v>738</v>
      </c>
      <c r="D6" s="10" t="str">
        <f>Carga!E4</f>
        <v>WH 902</v>
      </c>
      <c r="E6" s="12">
        <f>Carga!F4</f>
        <v>45958.166666666664</v>
      </c>
      <c r="F6" s="17" t="str">
        <f>Carga!G4</f>
        <v>Panama City</v>
      </c>
      <c r="G6" s="11" t="str">
        <f>Carga!I4</f>
        <v>602A</v>
      </c>
      <c r="H6" s="10" t="str">
        <f>Carga!J4</f>
        <v>WH 903</v>
      </c>
      <c r="I6" s="17" t="str">
        <f>Carga!K4</f>
        <v>Panama City</v>
      </c>
      <c r="J6" s="12">
        <f>Carga!L4</f>
        <v>45958.223611111112</v>
      </c>
    </row>
    <row r="7" spans="1:10" x14ac:dyDescent="0.25">
      <c r="A7" s="10">
        <f t="shared" si="0"/>
        <v>4</v>
      </c>
      <c r="B7" s="11" t="str">
        <f>Carga!C5</f>
        <v>Estafeta</v>
      </c>
      <c r="C7" s="10">
        <f>Carga!D5</f>
        <v>734</v>
      </c>
      <c r="D7" s="10" t="str">
        <f>Carga!E5</f>
        <v>E7 615</v>
      </c>
      <c r="E7" s="12">
        <f>Carga!F5</f>
        <v>45958.208333333336</v>
      </c>
      <c r="F7" s="17" t="str">
        <f>Carga!G5</f>
        <v>San Luis Potosi</v>
      </c>
      <c r="G7" s="11" t="str">
        <f>Carga!I5</f>
        <v>601A</v>
      </c>
      <c r="H7" s="10" t="str">
        <f>Carga!J5</f>
        <v>E7 615</v>
      </c>
      <c r="I7" s="17" t="str">
        <f>Carga!K5</f>
        <v>Merida</v>
      </c>
      <c r="J7" s="12">
        <f>Carga!L5</f>
        <v>45958.229166666664</v>
      </c>
    </row>
    <row r="8" spans="1:10" ht="24" x14ac:dyDescent="0.25">
      <c r="A8" s="10">
        <f t="shared" si="0"/>
        <v>5</v>
      </c>
      <c r="B8" s="11" t="str">
        <f>Carga!C6</f>
        <v>Silk Way West Airlines</v>
      </c>
      <c r="C8" s="10">
        <f>Carga!D6</f>
        <v>748</v>
      </c>
      <c r="D8" s="10" t="str">
        <f>Carga!E6</f>
        <v>7L 5721</v>
      </c>
      <c r="E8" s="12">
        <f>Carga!F6</f>
        <v>45958.215277777781</v>
      </c>
      <c r="F8" s="17" t="str">
        <f>Carga!G6</f>
        <v>Reykjavik</v>
      </c>
      <c r="G8" s="11" t="str">
        <f>Carga!I6</f>
        <v>605A</v>
      </c>
      <c r="H8" s="10" t="str">
        <f>Carga!J6</f>
        <v>7L 5722</v>
      </c>
      <c r="I8" s="17" t="str">
        <f>Carga!K6</f>
        <v>Houston</v>
      </c>
      <c r="J8" s="12">
        <f>Carga!L6</f>
        <v>45958.340277777781</v>
      </c>
    </row>
    <row r="9" spans="1:10" x14ac:dyDescent="0.25">
      <c r="A9" s="10">
        <f t="shared" si="0"/>
        <v>6</v>
      </c>
      <c r="B9" s="11" t="str">
        <f>Carga!C7</f>
        <v>Air China</v>
      </c>
      <c r="C9" s="10" t="str">
        <f>Carga!D7</f>
        <v>77X</v>
      </c>
      <c r="D9" s="10" t="str">
        <f>Carga!E7</f>
        <v>CA 3125</v>
      </c>
      <c r="E9" s="12">
        <f>Carga!F7</f>
        <v>45958.368055555555</v>
      </c>
      <c r="F9" s="17" t="str">
        <f>Carga!G7</f>
        <v>Anchorage</v>
      </c>
      <c r="G9" s="11">
        <f>Carga!I7</f>
        <v>603</v>
      </c>
      <c r="H9" s="10" t="str">
        <f>Carga!J7</f>
        <v>CA 3126</v>
      </c>
      <c r="I9" s="17" t="str">
        <f>Carga!K7</f>
        <v>Los Angeles</v>
      </c>
      <c r="J9" s="12">
        <f>Carga!L7</f>
        <v>45958.472222222219</v>
      </c>
    </row>
    <row r="10" spans="1:10" x14ac:dyDescent="0.25">
      <c r="A10" s="10">
        <f t="shared" si="0"/>
        <v>7</v>
      </c>
      <c r="B10" s="11" t="str">
        <f>Carga!C8</f>
        <v>Atlas Air</v>
      </c>
      <c r="C10" s="10" t="str">
        <f>Carga!D8</f>
        <v>77F</v>
      </c>
      <c r="D10" s="10" t="str">
        <f>Carga!E8</f>
        <v>5Y 337</v>
      </c>
      <c r="E10" s="12">
        <f>Carga!F8</f>
        <v>45958.454861111109</v>
      </c>
      <c r="F10" s="17" t="str">
        <f>Carga!G8</f>
        <v>Anchorage</v>
      </c>
      <c r="G10" s="11" t="str">
        <f>Carga!I8</f>
        <v>605A</v>
      </c>
      <c r="H10" s="10" t="str">
        <f>Carga!J8</f>
        <v>5Y 332</v>
      </c>
      <c r="I10" s="17" t="str">
        <f>Carga!K8</f>
        <v>Quito</v>
      </c>
      <c r="J10" s="12">
        <f>Carga!L8</f>
        <v>45958.579861111109</v>
      </c>
    </row>
    <row r="11" spans="1:10" x14ac:dyDescent="0.25">
      <c r="A11" s="10">
        <f t="shared" si="0"/>
        <v>8</v>
      </c>
      <c r="B11" s="11" t="str">
        <f>Carga!C9</f>
        <v>Qatar Airways</v>
      </c>
      <c r="C11" s="10" t="str">
        <f>Carga!D9</f>
        <v>77X</v>
      </c>
      <c r="D11" s="10" t="str">
        <f>Carga!E9</f>
        <v>QR 8814</v>
      </c>
      <c r="E11" s="12">
        <f>Carga!F9</f>
        <v>45958.458333333336</v>
      </c>
      <c r="F11" s="17" t="str">
        <f>Carga!G9</f>
        <v>Chicago</v>
      </c>
      <c r="G11" s="11">
        <f>Carga!I9</f>
        <v>604</v>
      </c>
      <c r="H11" s="10" t="str">
        <f>Carga!J9</f>
        <v>QR 8815</v>
      </c>
      <c r="I11" s="17" t="str">
        <f>Carga!K9</f>
        <v>Panama City</v>
      </c>
      <c r="J11" s="12">
        <f>Carga!L9</f>
        <v>45958.590277777781</v>
      </c>
    </row>
    <row r="12" spans="1:10" x14ac:dyDescent="0.25">
      <c r="A12" s="10">
        <f t="shared" si="0"/>
        <v>9</v>
      </c>
      <c r="B12" s="11" t="str">
        <f>Carga!C10</f>
        <v>Aerounión</v>
      </c>
      <c r="C12" s="10">
        <f>Carga!D10</f>
        <v>333</v>
      </c>
      <c r="D12" s="10" t="str">
        <f>Carga!E10</f>
        <v>6R 7087</v>
      </c>
      <c r="E12" s="12">
        <f>Carga!F10</f>
        <v>45958.50277777778</v>
      </c>
      <c r="F12" s="17" t="str">
        <f>Carga!G10</f>
        <v>Guadalajara</v>
      </c>
      <c r="G12" s="11">
        <f>Carga!I10</f>
        <v>602</v>
      </c>
      <c r="H12" s="10" t="str">
        <f>Carga!J10</f>
        <v>6R 7087</v>
      </c>
      <c r="I12" s="17" t="str">
        <f>Carga!K10</f>
        <v>Bogota</v>
      </c>
      <c r="J12" s="12">
        <f>Carga!L10</f>
        <v>45958.593055555553</v>
      </c>
    </row>
    <row r="13" spans="1:10" x14ac:dyDescent="0.25">
      <c r="A13" s="10">
        <f t="shared" si="0"/>
        <v>10</v>
      </c>
      <c r="B13" s="11" t="str">
        <f>Carga!C11</f>
        <v>MasAir</v>
      </c>
      <c r="C13" s="10">
        <f>Carga!D11</f>
        <v>332</v>
      </c>
      <c r="D13" s="10" t="str">
        <f>Carga!E11</f>
        <v>M7 8324</v>
      </c>
      <c r="E13" s="12">
        <f>Carga!F11</f>
        <v>45958.5625</v>
      </c>
      <c r="F13" s="17" t="str">
        <f>Carga!G11</f>
        <v>Bogota</v>
      </c>
      <c r="G13" s="11">
        <f>Carga!I11</f>
        <v>603</v>
      </c>
      <c r="H13" s="10" t="str">
        <f>Carga!J11</f>
        <v>M7 3618</v>
      </c>
      <c r="I13" s="17" t="str">
        <f>Carga!K11</f>
        <v>Los Angeles</v>
      </c>
      <c r="J13" s="12">
        <f>Carga!L11</f>
        <v>45958.659722222219</v>
      </c>
    </row>
    <row r="14" spans="1:10" x14ac:dyDescent="0.25">
      <c r="A14" s="10">
        <f t="shared" si="0"/>
        <v>11</v>
      </c>
      <c r="B14" s="11" t="str">
        <f>Carga!C12</f>
        <v>Cathay Pacific</v>
      </c>
      <c r="C14" s="10" t="str">
        <f>Carga!D12</f>
        <v>74N</v>
      </c>
      <c r="D14" s="10" t="str">
        <f>Carga!E12</f>
        <v>CX 3186</v>
      </c>
      <c r="E14" s="12">
        <f>Carga!F12</f>
        <v>45958.604166666664</v>
      </c>
      <c r="F14" s="17" t="str">
        <f>Carga!G12</f>
        <v>Anchorage</v>
      </c>
      <c r="G14" s="11" t="str">
        <f>Carga!I12</f>
        <v>605A</v>
      </c>
      <c r="H14" s="10" t="str">
        <f>Carga!J12</f>
        <v>CX 083</v>
      </c>
      <c r="I14" s="17" t="str">
        <f>Carga!K12</f>
        <v>Los Angeles</v>
      </c>
      <c r="J14" s="12">
        <f>Carga!L12</f>
        <v>45958.6875</v>
      </c>
    </row>
    <row r="15" spans="1:10" x14ac:dyDescent="0.25">
      <c r="A15" s="10">
        <f t="shared" si="0"/>
        <v>12</v>
      </c>
      <c r="B15" s="11" t="str">
        <f>Carga!C13</f>
        <v>Awesome Cargo</v>
      </c>
      <c r="C15" s="10">
        <f>Carga!D13</f>
        <v>332</v>
      </c>
      <c r="D15" s="10" t="str">
        <f>Carga!E13</f>
        <v>A7 902</v>
      </c>
      <c r="E15" s="12">
        <f>Carga!F13</f>
        <v>45956.638888888891</v>
      </c>
      <c r="F15" s="17" t="str">
        <f>Carga!G13</f>
        <v>Anchorage</v>
      </c>
      <c r="G15" s="11">
        <f>Carga!I13</f>
        <v>604</v>
      </c>
      <c r="H15" s="10" t="str">
        <f>Carga!J13</f>
        <v>A7 901</v>
      </c>
      <c r="I15" s="17" t="str">
        <f>Carga!K13</f>
        <v>Anchorage</v>
      </c>
      <c r="J15" s="12">
        <f>Carga!L13</f>
        <v>45958.690972222219</v>
      </c>
    </row>
    <row r="16" spans="1:10" ht="24" x14ac:dyDescent="0.25">
      <c r="A16" s="10">
        <f t="shared" si="0"/>
        <v>13</v>
      </c>
      <c r="B16" s="11" t="str">
        <f>Carga!C14</f>
        <v>United Parcel Service</v>
      </c>
      <c r="C16" s="10">
        <f>Carga!D14</f>
        <v>763</v>
      </c>
      <c r="D16" s="10" t="str">
        <f>Carga!E14</f>
        <v>5X 320</v>
      </c>
      <c r="E16" s="12">
        <f>Carga!F14</f>
        <v>45958.260416666664</v>
      </c>
      <c r="F16" s="17" t="str">
        <f>Carga!G14</f>
        <v>Louisville</v>
      </c>
      <c r="G16" s="11" t="str">
        <f>Carga!I14</f>
        <v>601A</v>
      </c>
      <c r="H16" s="10" t="str">
        <f>Carga!J14</f>
        <v>5X 321</v>
      </c>
      <c r="I16" s="17" t="str">
        <f>Carga!K14</f>
        <v>Louisville</v>
      </c>
      <c r="J16" s="12">
        <f>Carga!L14</f>
        <v>45958.811805555553</v>
      </c>
    </row>
    <row r="17" spans="1:10" x14ac:dyDescent="0.25">
      <c r="A17" s="10">
        <f t="shared" si="0"/>
        <v>14</v>
      </c>
      <c r="B17" s="11" t="str">
        <f>Carga!C15</f>
        <v>Cargojet Airways</v>
      </c>
      <c r="C17" s="10" t="str">
        <f>Carga!D15</f>
        <v>76Y</v>
      </c>
      <c r="D17" s="10" t="str">
        <f>Carga!E15</f>
        <v>W8 952</v>
      </c>
      <c r="E17" s="12">
        <f>Carga!F15</f>
        <v>45958.354166666664</v>
      </c>
      <c r="F17" s="17" t="str">
        <f>Carga!G15</f>
        <v>Cincinnati</v>
      </c>
      <c r="G17" s="11" t="str">
        <f>Carga!I15</f>
        <v>601B</v>
      </c>
      <c r="H17" s="10" t="str">
        <f>Carga!J15</f>
        <v>W8 951</v>
      </c>
      <c r="I17" s="17" t="str">
        <f>Carga!K15</f>
        <v>Cincinnati</v>
      </c>
      <c r="J17" s="12">
        <f>Carga!L15</f>
        <v>45958.833333333336</v>
      </c>
    </row>
    <row r="18" spans="1:10" x14ac:dyDescent="0.25">
      <c r="A18" s="10">
        <f t="shared" si="0"/>
        <v>15</v>
      </c>
      <c r="B18" s="11" t="str">
        <f>Carga!C16</f>
        <v>Lufthansa</v>
      </c>
      <c r="C18" s="10" t="str">
        <f>Carga!D16</f>
        <v>77X</v>
      </c>
      <c r="D18" s="10" t="str">
        <f>Carga!E16</f>
        <v>LH 8222</v>
      </c>
      <c r="E18" s="12">
        <f>Carga!F16</f>
        <v>45958.729166666664</v>
      </c>
      <c r="F18" s="17" t="str">
        <f>Carga!G16</f>
        <v>Frankfurt</v>
      </c>
      <c r="G18" s="11">
        <f>Carga!I16</f>
        <v>603</v>
      </c>
      <c r="H18" s="10" t="str">
        <f>Carga!J16</f>
        <v>LH 8223</v>
      </c>
      <c r="I18" s="17" t="str">
        <f>Carga!K16</f>
        <v>Monterrey</v>
      </c>
      <c r="J18" s="12">
        <f>Carga!L16</f>
        <v>45958.833333333336</v>
      </c>
    </row>
    <row r="19" spans="1:10" ht="24" x14ac:dyDescent="0.25">
      <c r="A19" s="10">
        <f t="shared" si="0"/>
        <v>16</v>
      </c>
      <c r="B19" s="11" t="str">
        <f>Carga!C17</f>
        <v>Amerijet International</v>
      </c>
      <c r="C19" s="10" t="str">
        <f>Carga!D17</f>
        <v>76Y</v>
      </c>
      <c r="D19" s="10" t="str">
        <f>Carga!E17</f>
        <v>M6 723</v>
      </c>
      <c r="E19" s="12">
        <f>Carga!F17</f>
        <v>45958.75</v>
      </c>
      <c r="F19" s="17" t="str">
        <f>Carga!G17</f>
        <v>Miami</v>
      </c>
      <c r="G19" s="11" t="str">
        <f>Carga!I17</f>
        <v>602A</v>
      </c>
      <c r="H19" s="10" t="str">
        <f>Carga!J17</f>
        <v>M6 722</v>
      </c>
      <c r="I19" s="17" t="str">
        <f>Carga!K17</f>
        <v>Miami</v>
      </c>
      <c r="J19" s="12">
        <f>Carga!L17</f>
        <v>45958.833333333336</v>
      </c>
    </row>
    <row r="20" spans="1:10" ht="24" x14ac:dyDescent="0.25">
      <c r="A20" s="10">
        <f t="shared" si="0"/>
        <v>17</v>
      </c>
      <c r="B20" s="11" t="str">
        <f>Carga!C18</f>
        <v>China Southerrn</v>
      </c>
      <c r="C20" s="10">
        <f>Carga!D18</f>
        <v>772</v>
      </c>
      <c r="D20" s="10" t="str">
        <f>Carga!E18</f>
        <v>CZ 2523</v>
      </c>
      <c r="E20" s="12">
        <f>Carga!F18</f>
        <v>45958.711805555555</v>
      </c>
      <c r="F20" s="17" t="str">
        <f>Carga!G18</f>
        <v>Anchorage</v>
      </c>
      <c r="G20" s="11">
        <f>Carga!I18</f>
        <v>604</v>
      </c>
      <c r="H20" s="10" t="str">
        <f>Carga!J18</f>
        <v>CZ 2524</v>
      </c>
      <c r="I20" s="17" t="str">
        <f>Carga!K18</f>
        <v>Taiyuan Wusu International Airport</v>
      </c>
      <c r="J20" s="12">
        <f>Carga!L18</f>
        <v>45958.836805555555</v>
      </c>
    </row>
    <row r="21" spans="1:10" x14ac:dyDescent="0.25">
      <c r="A21" s="10">
        <f t="shared" si="0"/>
        <v>18</v>
      </c>
      <c r="B21" s="11" t="str">
        <f>Carga!C19</f>
        <v>Atlas Air</v>
      </c>
      <c r="C21" s="10">
        <f>Carga!D19</f>
        <v>744</v>
      </c>
      <c r="D21" s="10" t="str">
        <f>Carga!E19</f>
        <v>5Y 8174</v>
      </c>
      <c r="E21" s="12">
        <f>Carga!F19</f>
        <v>45958.847222222219</v>
      </c>
      <c r="F21" s="17" t="str">
        <f>Carga!G19</f>
        <v>Anchorage</v>
      </c>
      <c r="G21" s="11" t="str">
        <f>Carga!I19</f>
        <v>605A</v>
      </c>
      <c r="H21" s="10" t="str">
        <f>Carga!J19</f>
        <v>5Y 8174</v>
      </c>
      <c r="I21" s="17" t="str">
        <f>Carga!K19</f>
        <v>Los Angeles</v>
      </c>
      <c r="J21" s="12">
        <f>Carga!L19</f>
        <v>45958.930555555555</v>
      </c>
    </row>
  </sheetData>
  <sheetProtection selectLockedCells="1"/>
  <autoFilter ref="A3:J19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67" zoomScale="85" zoomScaleNormal="85" workbookViewId="0">
      <selection activeCell="M93" sqref="M93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Estafeta</v>
      </c>
      <c r="C2" s="26">
        <f>Hoja1!C2</f>
        <v>734</v>
      </c>
      <c r="D2" t="str">
        <f>Hoja1!D2</f>
        <v>E7 610</v>
      </c>
      <c r="E2" s="27">
        <f>IF(Hoja1!M2=1,Hoja1!E2,0)</f>
        <v>0</v>
      </c>
      <c r="F2" s="26" t="str">
        <f>VLOOKUP(Hoja1!F2,Data!$D$1:$E$500,2,0)</f>
        <v>Villahermosa</v>
      </c>
      <c r="G2" s="26" t="str">
        <f>Hoja1!G2</f>
        <v>---</v>
      </c>
      <c r="H2" s="26" t="str">
        <f>Hoja1!H2</f>
        <v>601A</v>
      </c>
      <c r="I2" t="str">
        <f>Hoja1!I2</f>
        <v>E7 610</v>
      </c>
      <c r="J2" t="str">
        <f>VLOOKUP(Hoja1!J2,Data!$G$1:$H$501,2,0)</f>
        <v>San Luis Potosi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IF(Hoja1!M3=1,Hoja1!A3,0)</f>
        <v>0</v>
      </c>
      <c r="B3" s="26" t="str">
        <f>VLOOKUP(Hoja1!B3,Data!$A$1:$B$500,2,0)</f>
        <v>MasAir</v>
      </c>
      <c r="C3" s="26">
        <f>Hoja1!C3</f>
        <v>332</v>
      </c>
      <c r="D3" t="str">
        <f>Hoja1!D3</f>
        <v>M7 3629</v>
      </c>
      <c r="E3" s="27">
        <f>IF(Hoja1!M3=1,Hoja1!E3,0)</f>
        <v>0</v>
      </c>
      <c r="F3" s="26" t="str">
        <f>VLOOKUP(Hoja1!F3,Data!$D$1:$E$500,2,0)</f>
        <v>Anchorage</v>
      </c>
      <c r="G3" s="26" t="str">
        <f>Hoja1!G3</f>
        <v>---</v>
      </c>
      <c r="H3" s="26">
        <f>Hoja1!H3</f>
        <v>603</v>
      </c>
      <c r="I3" t="str">
        <f>Hoja1!I3</f>
        <v>M7 8323</v>
      </c>
      <c r="J3" t="str">
        <f>VLOOKUP(Hoja1!J3,Data!$G$1:$H$501,2,0)</f>
        <v>Bogota</v>
      </c>
      <c r="K3" s="21">
        <f>IF(Hoja1!M3=1,Hoja1!K3,0)</f>
        <v>0</v>
      </c>
      <c r="L3">
        <f>IF(Hoja1!M3=1,Hoja1!L3:$N4,0)</f>
        <v>0</v>
      </c>
      <c r="M3">
        <f t="shared" ref="M3:M4" si="0">IF(A3&gt;0,1,0)</f>
        <v>0</v>
      </c>
      <c r="N3" t="str">
        <f t="shared" ref="N3:N4" si="1">IF(M3=0,"",M3)</f>
        <v/>
      </c>
      <c r="O3" t="str">
        <f>IF(N3="","",MAX(O$1:O2)+1)</f>
        <v/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>Volaris</v>
      </c>
      <c r="C4" s="26" t="str">
        <f>Hoja1!C4</f>
        <v>32N</v>
      </c>
      <c r="D4" t="str">
        <f>Hoja1!D4</f>
        <v>Y4 3534</v>
      </c>
      <c r="E4" s="27">
        <f>IF(Hoja1!M4=1,Hoja1!E4,0)</f>
        <v>45957.95</v>
      </c>
      <c r="F4" s="26" t="str">
        <f>VLOOKUP(Hoja1!F4,Data!$D$1:$E$500,2,0)</f>
        <v>Cancun</v>
      </c>
      <c r="G4" s="26">
        <f>Hoja1!G4</f>
        <v>1</v>
      </c>
      <c r="H4" s="26" t="str">
        <f>Hoja1!H4</f>
        <v>109A</v>
      </c>
      <c r="I4" t="str">
        <f>Hoja1!I4</f>
        <v>Y4 3297</v>
      </c>
      <c r="J4" t="str">
        <f>VLOOKUP(Hoja1!J4,Data!$G$1:$H$501,2,0)</f>
        <v>Tijuana</v>
      </c>
      <c r="K4" s="21">
        <f>IF(Hoja1!M4=1,Hoja1!K4,0)</f>
        <v>45958.099305555559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1</v>
      </c>
    </row>
    <row r="5" spans="1:15" x14ac:dyDescent="0.25">
      <c r="A5">
        <f>IF(Hoja1!M5=1,Hoja1!A5,0)</f>
        <v>0</v>
      </c>
      <c r="B5" s="26" t="str">
        <f>VLOOKUP(Hoja1!B5,Data!$A$1:$B$500,2,0)</f>
        <v>La Nueva Aerolínea</v>
      </c>
      <c r="C5" s="26">
        <f>Hoja1!C5</f>
        <v>738</v>
      </c>
      <c r="D5" t="str">
        <f>Hoja1!D5</f>
        <v>WH 902</v>
      </c>
      <c r="E5" s="27">
        <f>IF(Hoja1!M5=1,Hoja1!E5,0)</f>
        <v>0</v>
      </c>
      <c r="F5" s="26" t="str">
        <f>VLOOKUP(Hoja1!F5,Data!$D$1:$E$500,2,0)</f>
        <v>Panama City</v>
      </c>
      <c r="G5" s="26" t="str">
        <f>Hoja1!G5</f>
        <v>---</v>
      </c>
      <c r="H5" s="26" t="str">
        <f>Hoja1!H5</f>
        <v>602A</v>
      </c>
      <c r="I5" t="str">
        <f>Hoja1!I5</f>
        <v>WH 903</v>
      </c>
      <c r="J5" t="str">
        <f>VLOOKUP(Hoja1!J5,Data!$G$1:$H$501,2,0)</f>
        <v>Panama City</v>
      </c>
      <c r="K5" s="21">
        <f>IF(Hoja1!M5=1,Hoja1!K5,0)</f>
        <v>0</v>
      </c>
      <c r="L5">
        <f>IF(Hoja1!M5=1,Hoja1!L5:$N6,0)</f>
        <v>0</v>
      </c>
      <c r="M5">
        <f t="shared" ref="M5:M68" si="2">IF(A5&gt;0,1,0)</f>
        <v>0</v>
      </c>
      <c r="N5" t="str">
        <f t="shared" ref="N5:N68" si="3">IF(M5=0,"",M5)</f>
        <v/>
      </c>
      <c r="O5" t="str">
        <f>IF(N5="","",MAX(O$1:O4)+1)</f>
        <v/>
      </c>
    </row>
    <row r="6" spans="1:15" x14ac:dyDescent="0.25">
      <c r="A6">
        <f>IF(Hoja1!M6=1,Hoja1!A6,0)</f>
        <v>0</v>
      </c>
      <c r="B6" s="26" t="str">
        <f>VLOOKUP(Hoja1!B6,Data!$A$1:$B$500,2,0)</f>
        <v>Estafeta</v>
      </c>
      <c r="C6" s="26">
        <f>Hoja1!C6</f>
        <v>734</v>
      </c>
      <c r="D6" t="str">
        <f>Hoja1!D6</f>
        <v>E7 615</v>
      </c>
      <c r="E6" s="27">
        <f>IF(Hoja1!M6=1,Hoja1!E6,0)</f>
        <v>0</v>
      </c>
      <c r="F6" s="26" t="str">
        <f>VLOOKUP(Hoja1!F6,Data!$D$1:$E$500,2,0)</f>
        <v>San Luis Potosi</v>
      </c>
      <c r="G6" s="26" t="str">
        <f>Hoja1!G6</f>
        <v>---</v>
      </c>
      <c r="H6" s="26" t="str">
        <f>Hoja1!H6</f>
        <v>601A</v>
      </c>
      <c r="I6" t="str">
        <f>Hoja1!I6</f>
        <v>E7 615</v>
      </c>
      <c r="J6" t="str">
        <f>VLOOKUP(Hoja1!J6,Data!$G$1:$H$501,2,0)</f>
        <v>Merida</v>
      </c>
      <c r="K6" s="21">
        <f>IF(Hoja1!M6=1,Hoja1!K6,0)</f>
        <v>0</v>
      </c>
      <c r="L6">
        <f>IF(Hoja1!M6=1,Hoja1!L6:$N7,0)</f>
        <v>0</v>
      </c>
      <c r="M6">
        <f t="shared" si="2"/>
        <v>0</v>
      </c>
      <c r="N6" t="str">
        <f t="shared" si="3"/>
        <v/>
      </c>
      <c r="O6" t="str">
        <f>IF(N6="","",MAX(O$1:O5)+1)</f>
        <v/>
      </c>
    </row>
    <row r="7" spans="1:15" x14ac:dyDescent="0.25">
      <c r="A7" t="str">
        <f>IF(Hoja1!M7=1,Hoja1!A7,0)</f>
        <v>Flight scheduled</v>
      </c>
      <c r="B7" s="26" t="str">
        <f>VLOOKUP(Hoja1!B7,Data!$A$1:$B$500,2,0)</f>
        <v xml:space="preserve">Viva </v>
      </c>
      <c r="C7" s="26">
        <f>Hoja1!C7</f>
        <v>320</v>
      </c>
      <c r="D7" t="str">
        <f>Hoja1!D7</f>
        <v>VB 9407</v>
      </c>
      <c r="E7" s="27">
        <f>IF(Hoja1!M7=1,Hoja1!E7,0)</f>
        <v>45957.961805555555</v>
      </c>
      <c r="F7" s="26" t="str">
        <f>VLOOKUP(Hoja1!F7,Data!$D$1:$E$500,2,0)</f>
        <v>Monterrey</v>
      </c>
      <c r="G7" s="26">
        <f>Hoja1!G7</f>
        <v>2</v>
      </c>
      <c r="H7" s="26">
        <f>Hoja1!H7</f>
        <v>505</v>
      </c>
      <c r="I7" t="str">
        <f>Hoja1!I7</f>
        <v>VB 9520</v>
      </c>
      <c r="J7" t="str">
        <f>VLOOKUP(Hoja1!J7,Data!$G$1:$H$501,2,0)</f>
        <v>Guadalajara</v>
      </c>
      <c r="K7" s="21">
        <f>IF(Hoja1!M7=1,Hoja1!K7,0)</f>
        <v>45958.25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2</v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Viva </v>
      </c>
      <c r="C8" s="26">
        <f>Hoja1!C8</f>
        <v>321</v>
      </c>
      <c r="D8" t="str">
        <f>Hoja1!D8</f>
        <v>VB 9523</v>
      </c>
      <c r="E8" s="27">
        <f>IF(Hoja1!M8=1,Hoja1!E8,0)</f>
        <v>45957.996527777781</v>
      </c>
      <c r="F8" s="26" t="str">
        <f>VLOOKUP(Hoja1!F8,Data!$D$1:$E$500,2,0)</f>
        <v>Guadalajara</v>
      </c>
      <c r="G8" s="26">
        <f>Hoja1!G8</f>
        <v>1</v>
      </c>
      <c r="H8" s="26" t="str">
        <f>Hoja1!H8</f>
        <v>106B</v>
      </c>
      <c r="I8" t="str">
        <f>Hoja1!I8</f>
        <v>VB 7378</v>
      </c>
      <c r="J8" t="str">
        <f>VLOOKUP(Hoja1!J8,Data!$G$1:$H$501,2,0)</f>
        <v>Monterrey</v>
      </c>
      <c r="K8" s="21">
        <f>IF(Hoja1!M8=1,Hoja1!K8,0)</f>
        <v>45958.25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3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 xml:space="preserve">Viva </v>
      </c>
      <c r="C9" s="26" t="str">
        <f>Hoja1!C9</f>
        <v>32A</v>
      </c>
      <c r="D9" t="str">
        <f>Hoja1!D9</f>
        <v>VB 5070</v>
      </c>
      <c r="E9" s="27">
        <f>IF(Hoja1!M9=1,Hoja1!E9,0)</f>
        <v>45957.736111111109</v>
      </c>
      <c r="F9" s="26" t="str">
        <f>VLOOKUP(Hoja1!F9,Data!$D$1:$E$500,2,0)</f>
        <v>Tijuana</v>
      </c>
      <c r="G9" s="26">
        <f>Hoja1!G9</f>
        <v>1</v>
      </c>
      <c r="H9" s="26" t="str">
        <f>Hoja1!H9</f>
        <v>112B</v>
      </c>
      <c r="I9" t="str">
        <f>Hoja1!I9</f>
        <v>VB 842</v>
      </c>
      <c r="J9" t="str">
        <f>VLOOKUP(Hoja1!J9,Data!$G$1:$H$501,2,0)</f>
        <v xml:space="preserve">Jose Marti </v>
      </c>
      <c r="K9" s="21">
        <f>IF(Hoja1!M9=1,Hoja1!K9,0)</f>
        <v>45958.256944444445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4</v>
      </c>
    </row>
    <row r="10" spans="1:15" x14ac:dyDescent="0.25">
      <c r="A10" t="str">
        <f>IF(Hoja1!M10=1,Hoja1!A10,0)</f>
        <v>Flight scheduled</v>
      </c>
      <c r="B10" s="26" t="str">
        <f>VLOOKUP(Hoja1!B10,Data!$A$1:$B$500,2,0)</f>
        <v xml:space="preserve">Viva </v>
      </c>
      <c r="C10" s="26">
        <f>Hoja1!C10</f>
        <v>321</v>
      </c>
      <c r="D10" t="str">
        <f>Hoja1!D10</f>
        <v>VB 2288</v>
      </c>
      <c r="E10" s="27">
        <f>IF(Hoja1!M10=1,Hoja1!E10,0)</f>
        <v>45957.975694444445</v>
      </c>
      <c r="F10" s="26" t="str">
        <f>VLOOKUP(Hoja1!F10,Data!$D$1:$E$500,2,0)</f>
        <v>Cancun</v>
      </c>
      <c r="G10" s="26">
        <f>Hoja1!G10</f>
        <v>1</v>
      </c>
      <c r="H10" s="26">
        <f>Hoja1!H10</f>
        <v>502</v>
      </c>
      <c r="I10" t="str">
        <f>Hoja1!I10</f>
        <v>VB 2281</v>
      </c>
      <c r="J10" t="str">
        <f>VLOOKUP(Hoja1!J10,Data!$G$1:$H$501,2,0)</f>
        <v>Cancun</v>
      </c>
      <c r="K10" s="21">
        <f>IF(Hoja1!M10=1,Hoja1!K10,0)</f>
        <v>45958.260416666664</v>
      </c>
      <c r="L10" t="str">
        <f>IF(Hoja1!M10=1,Hoja1!L10:$N11,0)</f>
        <v>J</v>
      </c>
      <c r="M10">
        <f t="shared" si="2"/>
        <v>1</v>
      </c>
      <c r="N10">
        <f t="shared" si="3"/>
        <v>1</v>
      </c>
      <c r="O10">
        <f>IF(N10="","",MAX(O$1:O9)+1)</f>
        <v>5</v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771</v>
      </c>
      <c r="E11" s="27">
        <f>IF(Hoja1!M11=1,Hoja1!E11,0)</f>
        <v>45958.225694444445</v>
      </c>
      <c r="F11" s="26" t="str">
        <f>VLOOKUP(Hoja1!F11,Data!$D$1:$E$500,2,0)</f>
        <v>Bogota</v>
      </c>
      <c r="G11" s="26">
        <f>Hoja1!G11</f>
        <v>6</v>
      </c>
      <c r="H11" s="26" t="str">
        <f>Hoja1!H11</f>
        <v>114A</v>
      </c>
      <c r="I11" t="str">
        <f>Hoja1!I11</f>
        <v>VB 9532</v>
      </c>
      <c r="J11" t="str">
        <f>VLOOKUP(Hoja1!J11,Data!$G$1:$H$501,2,0)</f>
        <v>Matamoros</v>
      </c>
      <c r="K11" s="21">
        <f>IF(Hoja1!M11=1,Hoja1!K11,0)</f>
        <v>45958.277777777781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6</v>
      </c>
    </row>
    <row r="12" spans="1:15" x14ac:dyDescent="0.25">
      <c r="A12" t="str">
        <f>IF(Hoja1!M12=1,Hoja1!A12,0)</f>
        <v>Flight activated</v>
      </c>
      <c r="B12" s="26" t="str">
        <f>VLOOKUP(Hoja1!B12,Data!$A$1:$B$500,2,0)</f>
        <v>Volaris</v>
      </c>
      <c r="C12" s="26">
        <f>Hoja1!C12</f>
        <v>320</v>
      </c>
      <c r="D12" t="str">
        <f>Hoja1!D12</f>
        <v>Y4 3296</v>
      </c>
      <c r="E12" s="27">
        <f>IF(Hoja1!M12=1,Hoja1!E12,0)</f>
        <v>45958.039583333331</v>
      </c>
      <c r="F12" s="26" t="str">
        <f>VLOOKUP(Hoja1!F12,Data!$D$1:$E$500,2,0)</f>
        <v>Tijuana</v>
      </c>
      <c r="G12" s="26">
        <f>Hoja1!G12</f>
        <v>2</v>
      </c>
      <c r="H12" s="26" t="str">
        <f>Hoja1!H12</f>
        <v>109B</v>
      </c>
      <c r="I12" t="str">
        <f>Hoja1!I12</f>
        <v>Y4 7110</v>
      </c>
      <c r="J12" t="str">
        <f>VLOOKUP(Hoja1!J12,Data!$G$1:$H$501,2,0)</f>
        <v>Merida</v>
      </c>
      <c r="K12" s="21">
        <f>IF(Hoja1!M12=1,Hoja1!K12,0)</f>
        <v>45958.290277777778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7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IF(Hoja1!M13=1,Hoja1!E13,0)</f>
        <v>45957.986111111109</v>
      </c>
      <c r="F13" s="26" t="str">
        <f>VLOOKUP(Hoja1!F13,Data!$D$1:$E$500,2,0)</f>
        <v>Monterrey</v>
      </c>
      <c r="G13" s="26">
        <f>Hoja1!G13</f>
        <v>2</v>
      </c>
      <c r="H13" s="26" t="str">
        <f>Hoja1!H13</f>
        <v>112A</v>
      </c>
      <c r="I13" t="str">
        <f>Hoja1!I13</f>
        <v>VB 9222</v>
      </c>
      <c r="J13" t="str">
        <f>VLOOKUP(Hoja1!J13,Data!$G$1:$H$501,2,0)</f>
        <v>Puerto Escondido</v>
      </c>
      <c r="K13" s="21">
        <f>IF(Hoja1!M13=1,Hoja1!K13,0)</f>
        <v>45958.298611111109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8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7240</v>
      </c>
      <c r="E14" s="27">
        <f>IF(Hoja1!M14=1,Hoja1!E14,0)</f>
        <v>45958.309027777781</v>
      </c>
      <c r="F14" s="26" t="str">
        <f>VLOOKUP(Hoja1!F14,Data!$D$1:$E$500,2,0)</f>
        <v>Guadalajara</v>
      </c>
      <c r="G14" s="26">
        <f>Hoja1!G14</f>
        <v>1</v>
      </c>
      <c r="H14" s="26">
        <f>Hoja1!H14</f>
        <v>502</v>
      </c>
      <c r="I14" t="str">
        <f>Hoja1!I14</f>
        <v>VB 7240</v>
      </c>
      <c r="J14" t="str">
        <f>VLOOKUP(Hoja1!J14,Data!$G$1:$H$501,2,0)</f>
        <v>Tulum</v>
      </c>
      <c r="K14" s="21">
        <f>IF(Hoja1!M14=1,Hoja1!K14,0)</f>
        <v>45958.329861111109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9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320</v>
      </c>
      <c r="D15" t="str">
        <f>Hoja1!D15</f>
        <v>VB 7344</v>
      </c>
      <c r="E15" s="27">
        <f>IF(Hoja1!M15=1,Hoja1!E15,0)</f>
        <v>45958.3125</v>
      </c>
      <c r="F15" s="26" t="str">
        <f>VLOOKUP(Hoja1!F15,Data!$D$1:$E$500,2,0)</f>
        <v xml:space="preserve">Bajio </v>
      </c>
      <c r="G15" s="26">
        <f>Hoja1!G15</f>
        <v>2</v>
      </c>
      <c r="H15" s="26">
        <f>Hoja1!H15</f>
        <v>505</v>
      </c>
      <c r="I15" t="str">
        <f>Hoja1!I15</f>
        <v>VB 7344</v>
      </c>
      <c r="J15" t="str">
        <f>VLOOKUP(Hoja1!J15,Data!$G$1:$H$501,2,0)</f>
        <v>Chihuahua</v>
      </c>
      <c r="K15" s="21">
        <f>IF(Hoja1!M15=1,Hoja1!K15,0)</f>
        <v>45958.333333333336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10</v>
      </c>
    </row>
    <row r="16" spans="1:15" x14ac:dyDescent="0.25">
      <c r="A16" t="str">
        <f>IF(Hoja1!M16=1,Hoja1!A16,0)</f>
        <v>Last bag</v>
      </c>
      <c r="B16" s="26" t="str">
        <f>VLOOKUP(Hoja1!B16,Data!$A$1:$B$500,2,0)</f>
        <v xml:space="preserve">Mexicana de Aviación </v>
      </c>
      <c r="C16" s="26" t="str">
        <f>Hoja1!C16</f>
        <v>73K</v>
      </c>
      <c r="D16" t="str">
        <f>Hoja1!D16</f>
        <v>XN 1991</v>
      </c>
      <c r="E16" s="27">
        <f>IF(Hoja1!M16=1,Hoja1!E16,0)</f>
        <v>45957.402777777781</v>
      </c>
      <c r="F16" s="26" t="str">
        <f>VLOOKUP(Hoja1!F16,Data!$D$1:$E$500,2,0)</f>
        <v>Ixtepec</v>
      </c>
      <c r="G16" s="26">
        <f>Hoja1!G16</f>
        <v>3</v>
      </c>
      <c r="H16" s="26" t="str">
        <f>Hoja1!H16</f>
        <v>108B</v>
      </c>
      <c r="I16" t="str">
        <f>Hoja1!I16</f>
        <v>XN 1140</v>
      </c>
      <c r="J16" t="str">
        <f>VLOOKUP(Hoja1!J16,Data!$G$1:$H$501,2,0)</f>
        <v>Ciudad Victoria</v>
      </c>
      <c r="K16" s="21">
        <f>IF(Hoja1!M16=1,Hoja1!K16,0)</f>
        <v>45958.333333333336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11</v>
      </c>
    </row>
    <row r="17" spans="1:15" x14ac:dyDescent="0.25">
      <c r="A17">
        <f>IF(Hoja1!M17=1,Hoja1!A17,0)</f>
        <v>0</v>
      </c>
      <c r="B17" s="26" t="str">
        <f>VLOOKUP(Hoja1!B17,Data!$A$1:$B$500,2,0)</f>
        <v>Silk Way West Airlines</v>
      </c>
      <c r="C17" s="26">
        <f>Hoja1!C17</f>
        <v>748</v>
      </c>
      <c r="D17" t="str">
        <f>Hoja1!D17</f>
        <v>7L 5721</v>
      </c>
      <c r="E17" s="27">
        <f>IF(Hoja1!M17=1,Hoja1!E17,0)</f>
        <v>0</v>
      </c>
      <c r="F17" s="26" t="str">
        <f>VLOOKUP(Hoja1!F17,Data!$D$1:$E$500,2,0)</f>
        <v>Reykjavik</v>
      </c>
      <c r="G17" s="26" t="str">
        <f>Hoja1!G17</f>
        <v>---</v>
      </c>
      <c r="H17" s="26" t="str">
        <f>Hoja1!H17</f>
        <v>605A</v>
      </c>
      <c r="I17" t="str">
        <f>Hoja1!I17</f>
        <v>7L 5722</v>
      </c>
      <c r="J17" t="str">
        <f>VLOOKUP(Hoja1!J17,Data!$G$1:$H$501,2,0)</f>
        <v>Houston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IF(Hoja1!M18=1,Hoja1!A18,0)</f>
        <v>Flight scheduled</v>
      </c>
      <c r="B18" s="26" t="str">
        <f>VLOOKUP(Hoja1!B18,Data!$A$1:$B$500,2,0)</f>
        <v xml:space="preserve">Viva </v>
      </c>
      <c r="C18" s="26">
        <f>Hoja1!C18</f>
        <v>320</v>
      </c>
      <c r="D18" t="str">
        <f>Hoja1!D18</f>
        <v>VB 2272</v>
      </c>
      <c r="E18" s="27">
        <f>IF(Hoja1!M18=1,Hoja1!E18,0)</f>
        <v>45958.319444444445</v>
      </c>
      <c r="F18" s="26" t="str">
        <f>VLOOKUP(Hoja1!F18,Data!$D$1:$E$500,2,0)</f>
        <v>Cancun</v>
      </c>
      <c r="G18" s="26">
        <f>Hoja1!G18</f>
        <v>1</v>
      </c>
      <c r="H18" s="26" t="str">
        <f>Hoja1!H18</f>
        <v>107A</v>
      </c>
      <c r="I18" t="str">
        <f>Hoja1!I18</f>
        <v>VB 2273</v>
      </c>
      <c r="J18" t="str">
        <f>VLOOKUP(Hoja1!J18,Data!$G$1:$H$501,2,0)</f>
        <v>Cancun</v>
      </c>
      <c r="K18" s="21">
        <f>IF(Hoja1!M18=1,Hoja1!K18,0)</f>
        <v>45958.354166666664</v>
      </c>
      <c r="L18" t="str">
        <f>IF(Hoja1!M18=1,Hoja1!L18:$N19,0)</f>
        <v>J</v>
      </c>
      <c r="M18">
        <f t="shared" si="2"/>
        <v>1</v>
      </c>
      <c r="N18">
        <f t="shared" si="3"/>
        <v>1</v>
      </c>
      <c r="O18">
        <f>IF(N18="","",MAX(O$1:O17)+1)</f>
        <v>12</v>
      </c>
    </row>
    <row r="19" spans="1:15" x14ac:dyDescent="0.25">
      <c r="A19" t="str">
        <f>IF(Hoja1!M19=1,Hoja1!A19,0)</f>
        <v>Flight activated</v>
      </c>
      <c r="B19" s="26" t="str">
        <f>VLOOKUP(Hoja1!B19,Data!$A$1:$B$500,2,0)</f>
        <v>Aeromexico</v>
      </c>
      <c r="C19" s="26" t="str">
        <f>Hoja1!C19</f>
        <v>E90</v>
      </c>
      <c r="D19" t="str">
        <f>Hoja1!D19</f>
        <v>AM 2041</v>
      </c>
      <c r="E19" s="27">
        <f>IF(Hoja1!M19=1,Hoja1!E19,0)</f>
        <v>45957.85833333333</v>
      </c>
      <c r="F19" s="26" t="str">
        <f>VLOOKUP(Hoja1!F19,Data!$D$1:$E$500,2,0)</f>
        <v>Oaxaca</v>
      </c>
      <c r="G19" s="26">
        <f>Hoja1!G19</f>
        <v>3</v>
      </c>
      <c r="H19" s="26" t="str">
        <f>Hoja1!H19</f>
        <v>110B</v>
      </c>
      <c r="I19" t="str">
        <f>Hoja1!I19</f>
        <v>AM 592</v>
      </c>
      <c r="J19" t="str">
        <f>VLOOKUP(Hoja1!J19,Data!$G$1:$H$501,2,0)</f>
        <v>Tulum</v>
      </c>
      <c r="K19" s="21">
        <f>IF(Hoja1!M19=1,Hoja1!K19,0)</f>
        <v>45958.354861111111</v>
      </c>
      <c r="L19" t="str">
        <f>IF(Hoja1!M19=1,Hoja1!L19:$N20,0)</f>
        <v>J</v>
      </c>
      <c r="M19">
        <f t="shared" si="2"/>
        <v>1</v>
      </c>
      <c r="N19">
        <f t="shared" si="3"/>
        <v>1</v>
      </c>
      <c r="O19">
        <f>IF(N19="","",MAX(O$1:O18)+1)</f>
        <v>13</v>
      </c>
    </row>
    <row r="20" spans="1:15" x14ac:dyDescent="0.25">
      <c r="A20" t="str">
        <f>IF(Hoja1!M20=1,Hoja1!A20,0)</f>
        <v>Flight scheduled</v>
      </c>
      <c r="B20" s="26" t="str">
        <f>VLOOKUP(Hoja1!B20,Data!$A$1:$B$500,2,0)</f>
        <v xml:space="preserve">Viva </v>
      </c>
      <c r="C20" s="26">
        <f>Hoja1!C20</f>
        <v>320</v>
      </c>
      <c r="D20" t="str">
        <f>Hoja1!D20</f>
        <v>VB 7332</v>
      </c>
      <c r="E20" s="27">
        <f>IF(Hoja1!M20=1,Hoja1!E20,0)</f>
        <v>45958.336805555555</v>
      </c>
      <c r="F20" s="26" t="str">
        <f>VLOOKUP(Hoja1!F20,Data!$D$1:$E$500,2,0)</f>
        <v>Monterrey</v>
      </c>
      <c r="G20" s="26">
        <f>Hoja1!G20</f>
        <v>1</v>
      </c>
      <c r="H20" s="26">
        <f>Hoja1!H20</f>
        <v>504</v>
      </c>
      <c r="I20" t="str">
        <f>Hoja1!I20</f>
        <v>VB 7332</v>
      </c>
      <c r="J20" t="str">
        <f>VLOOKUP(Hoja1!J20,Data!$G$1:$H$501,2,0)</f>
        <v>Villahermosa</v>
      </c>
      <c r="K20" s="21">
        <f>IF(Hoja1!M20=1,Hoja1!K20,0)</f>
        <v>45958.357638888891</v>
      </c>
      <c r="L20" t="str">
        <f>IF(Hoja1!M20=1,Hoja1!L20:$N21,0)</f>
        <v>J</v>
      </c>
      <c r="M20">
        <f t="shared" si="2"/>
        <v>1</v>
      </c>
      <c r="N20">
        <f t="shared" si="3"/>
        <v>1</v>
      </c>
      <c r="O20">
        <f>IF(N20="","",MAX(O$1:O19)+1)</f>
        <v>14</v>
      </c>
    </row>
    <row r="21" spans="1:15" x14ac:dyDescent="0.25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321</v>
      </c>
      <c r="D21" t="str">
        <f>Hoja1!D21</f>
        <v>VB 7350</v>
      </c>
      <c r="E21" s="27">
        <f>IF(Hoja1!M21=1,Hoja1!E21,0)</f>
        <v>45958.329861111109</v>
      </c>
      <c r="F21" s="26" t="str">
        <f>VLOOKUP(Hoja1!F21,Data!$D$1:$E$500,2,0)</f>
        <v>Merida</v>
      </c>
      <c r="G21" s="26">
        <f>Hoja1!G21</f>
        <v>2</v>
      </c>
      <c r="H21" s="26" t="str">
        <f>Hoja1!H21</f>
        <v>106A</v>
      </c>
      <c r="I21" t="str">
        <f>Hoja1!I21</f>
        <v>VB 7350</v>
      </c>
      <c r="J21" t="str">
        <f>VLOOKUP(Hoja1!J21,Data!$G$1:$H$501,2,0)</f>
        <v>Puerto Vallarta</v>
      </c>
      <c r="K21" s="21">
        <f>IF(Hoja1!M21=1,Hoja1!K21,0)</f>
        <v>45958.357638888891</v>
      </c>
      <c r="L21" t="str">
        <f>IF(Hoja1!M21=1,Hoja1!L21:$N22,0)</f>
        <v>J</v>
      </c>
      <c r="M21">
        <f t="shared" si="2"/>
        <v>1</v>
      </c>
      <c r="N21">
        <f t="shared" si="3"/>
        <v>1</v>
      </c>
      <c r="O21">
        <f>IF(N21="","",MAX(O$1:O20)+1)</f>
        <v>15</v>
      </c>
    </row>
    <row r="22" spans="1:15" x14ac:dyDescent="0.25">
      <c r="A22" t="str">
        <f>IF(Hoja1!M22=1,Hoja1!A22,0)</f>
        <v>Flight activated</v>
      </c>
      <c r="B22" s="26" t="str">
        <f>VLOOKUP(Hoja1!B22,Data!$A$1:$B$500,2,0)</f>
        <v>Volaris</v>
      </c>
      <c r="C22" s="26" t="str">
        <f>Hoja1!C22</f>
        <v>32N</v>
      </c>
      <c r="D22" t="str">
        <f>Hoja1!D22</f>
        <v>Y4 1290</v>
      </c>
      <c r="E22" s="27">
        <f>IF(Hoja1!M22=1,Hoja1!E22,0)</f>
        <v>45958.335416666669</v>
      </c>
      <c r="F22" s="26" t="str">
        <f>VLOOKUP(Hoja1!F22,Data!$D$1:$E$500,2,0)</f>
        <v>Guadalajara</v>
      </c>
      <c r="G22" s="26">
        <f>Hoja1!G22</f>
        <v>3</v>
      </c>
      <c r="H22" s="26" t="str">
        <f>Hoja1!H22</f>
        <v>109A</v>
      </c>
      <c r="I22" t="str">
        <f>Hoja1!I22</f>
        <v>Y4 3533</v>
      </c>
      <c r="J22" t="str">
        <f>VLOOKUP(Hoja1!J22,Data!$G$1:$H$501,2,0)</f>
        <v>Cancun</v>
      </c>
      <c r="K22" s="21">
        <f>IF(Hoja1!M22=1,Hoja1!K22,0)</f>
        <v>45958.365277777775</v>
      </c>
      <c r="L22" t="str">
        <f>IF(Hoja1!M22=1,Hoja1!L22:$N23,0)</f>
        <v>J</v>
      </c>
      <c r="M22">
        <f t="shared" si="2"/>
        <v>1</v>
      </c>
      <c r="N22">
        <f t="shared" si="3"/>
        <v>1</v>
      </c>
      <c r="O22">
        <f>IF(N22="","",MAX(O$1:O21)+1)</f>
        <v>16</v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>Aeromexico</v>
      </c>
      <c r="C23" s="26" t="str">
        <f>Hoja1!C23</f>
        <v>E90</v>
      </c>
      <c r="D23" t="str">
        <f>Hoja1!D23</f>
        <v>AM 287</v>
      </c>
      <c r="E23" s="27">
        <f>IF(Hoja1!M23=1,Hoja1!E23,0)</f>
        <v>45958.371527777781</v>
      </c>
      <c r="F23" s="26" t="str">
        <f>VLOOKUP(Hoja1!F23,Data!$D$1:$E$500,2,0)</f>
        <v>Guadalajara</v>
      </c>
      <c r="G23" s="26">
        <f>Hoja1!G23</f>
        <v>3</v>
      </c>
      <c r="H23" s="26" t="str">
        <f>Hoja1!H23</f>
        <v>110A</v>
      </c>
      <c r="I23" t="str">
        <f>Hoja1!I23</f>
        <v>AM 2436</v>
      </c>
      <c r="J23" t="str">
        <f>VLOOKUP(Hoja1!J23,Data!$G$1:$H$501,2,0)</f>
        <v>Colima</v>
      </c>
      <c r="K23" s="21">
        <f>IF(Hoja1!M23=1,Hoja1!K23,0)</f>
        <v>45958.399305555555</v>
      </c>
      <c r="L23" t="str">
        <f>IF(Hoja1!M23=1,Hoja1!L23:$N24,0)</f>
        <v>J</v>
      </c>
      <c r="M23">
        <f t="shared" si="2"/>
        <v>1</v>
      </c>
      <c r="N23">
        <f t="shared" si="3"/>
        <v>1</v>
      </c>
      <c r="O23">
        <f>IF(N23="","",MAX(O$1:O22)+1)</f>
        <v>17</v>
      </c>
    </row>
    <row r="24" spans="1:15" x14ac:dyDescent="0.25">
      <c r="A24" t="str">
        <f>IF(Hoja1!M24=1,Hoja1!A24,0)</f>
        <v>Flight scheduled</v>
      </c>
      <c r="B24" s="26" t="str">
        <f>VLOOKUP(Hoja1!B24,Data!$A$1:$B$500,2,0)</f>
        <v xml:space="preserve">Mexicana de Aviación </v>
      </c>
      <c r="C24" s="26">
        <f>Hoja1!C24</f>
        <v>738</v>
      </c>
      <c r="D24" t="str">
        <f>Hoja1!D24</f>
        <v>XN 1205</v>
      </c>
      <c r="E24" s="27">
        <f>IF(Hoja1!M24=1,Hoja1!E24,0)</f>
        <v>45958.134722222225</v>
      </c>
      <c r="F24" s="26" t="str">
        <f>VLOOKUP(Hoja1!F24,Data!$D$1:$E$500,2,0)</f>
        <v>Tijuana</v>
      </c>
      <c r="G24" s="26">
        <f>Hoja1!G24</f>
        <v>1</v>
      </c>
      <c r="H24" s="26" t="str">
        <f>Hoja1!H24</f>
        <v>108A</v>
      </c>
      <c r="I24" t="str">
        <f>Hoja1!I24</f>
        <v>XN 1780</v>
      </c>
      <c r="J24" t="str">
        <f>VLOOKUP(Hoja1!J24,Data!$G$1:$H$501,2,0)</f>
        <v>Tulum</v>
      </c>
      <c r="K24" s="21">
        <f>IF(Hoja1!M24=1,Hoja1!K24,0)</f>
        <v>45958.416666666664</v>
      </c>
      <c r="L24" t="str">
        <f>IF(Hoja1!M24=1,Hoja1!L24:$N25,0)</f>
        <v>J</v>
      </c>
      <c r="M24">
        <f t="shared" si="2"/>
        <v>1</v>
      </c>
      <c r="N24">
        <f t="shared" si="3"/>
        <v>1</v>
      </c>
      <c r="O24">
        <f>IF(N24="","",MAX(O$1:O23)+1)</f>
        <v>18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9521</v>
      </c>
      <c r="E25" s="27">
        <f>IF(Hoja1!M25=1,Hoja1!E25,0)</f>
        <v>45958.395833333336</v>
      </c>
      <c r="F25" s="26" t="str">
        <f>VLOOKUP(Hoja1!F25,Data!$D$1:$E$500,2,0)</f>
        <v>Guadalajara</v>
      </c>
      <c r="G25" s="26">
        <f>Hoja1!G25</f>
        <v>1</v>
      </c>
      <c r="H25" s="26" t="str">
        <f>Hoja1!H25</f>
        <v>115B</v>
      </c>
      <c r="I25" t="str">
        <f>Hoja1!I25</f>
        <v>VB 5069</v>
      </c>
      <c r="J25" t="str">
        <f>VLOOKUP(Hoja1!J25,Data!$G$1:$H$501,2,0)</f>
        <v>Tijuana</v>
      </c>
      <c r="K25" s="21">
        <f>IF(Hoja1!M25=1,Hoja1!K25,0)</f>
        <v>45958.430555555555</v>
      </c>
      <c r="L25" t="str">
        <f>IF(Hoja1!M25=1,Hoja1!L25:$N26,0)</f>
        <v>J</v>
      </c>
      <c r="M25">
        <f t="shared" si="2"/>
        <v>1</v>
      </c>
      <c r="N25">
        <f t="shared" si="3"/>
        <v>1</v>
      </c>
      <c r="O25">
        <f>IF(N25="","",MAX(O$1:O24)+1)</f>
        <v>19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321</v>
      </c>
      <c r="D26" t="str">
        <f>Hoja1!D26</f>
        <v>VB 7428</v>
      </c>
      <c r="E26" s="27">
        <f>IF(Hoja1!M26=1,Hoja1!E26,0)</f>
        <v>45958.427083333336</v>
      </c>
      <c r="F26" s="26" t="str">
        <f>VLOOKUP(Hoja1!F26,Data!$D$1:$E$500,2,0)</f>
        <v>Tijuana</v>
      </c>
      <c r="G26" s="26">
        <f>Hoja1!G26</f>
        <v>1</v>
      </c>
      <c r="H26" s="26">
        <f>Hoja1!H26</f>
        <v>505</v>
      </c>
      <c r="I26" t="str">
        <f>Hoja1!I26</f>
        <v>VB 7428</v>
      </c>
      <c r="J26" t="str">
        <f>VLOOKUP(Hoja1!J26,Data!$G$1:$H$501,2,0)</f>
        <v>Tuxtla Gutierrez</v>
      </c>
      <c r="K26" s="21">
        <f>IF(Hoja1!M26=1,Hoja1!K26,0)</f>
        <v>45958.454861111109</v>
      </c>
      <c r="L26" t="str">
        <f>IF(Hoja1!M26=1,Hoja1!L26:$N27,0)</f>
        <v>J</v>
      </c>
      <c r="M26">
        <f t="shared" si="2"/>
        <v>1</v>
      </c>
      <c r="N26">
        <f t="shared" si="3"/>
        <v>1</v>
      </c>
      <c r="O26">
        <f>IF(N26="","",MAX(O$1:O25)+1)</f>
        <v>20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9401</v>
      </c>
      <c r="E27" s="27">
        <f>IF(Hoja1!M27=1,Hoja1!E27,0)</f>
        <v>45958.420138888891</v>
      </c>
      <c r="F27" s="26" t="str">
        <f>VLOOKUP(Hoja1!F27,Data!$D$1:$E$500,2,0)</f>
        <v>Monterrey</v>
      </c>
      <c r="G27" s="26">
        <f>Hoja1!G27</f>
        <v>2</v>
      </c>
      <c r="H27" s="26" t="str">
        <f>Hoja1!H27</f>
        <v>107B</v>
      </c>
      <c r="I27" t="str">
        <f>Hoja1!I27</f>
        <v>VB 9402</v>
      </c>
      <c r="J27" t="str">
        <f>VLOOKUP(Hoja1!J27,Data!$G$1:$H$501,2,0)</f>
        <v>Monterrey</v>
      </c>
      <c r="K27" s="21">
        <f>IF(Hoja1!M27=1,Hoja1!K27,0)</f>
        <v>45958.454861111109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21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321</v>
      </c>
      <c r="D28" t="str">
        <f>Hoja1!D28</f>
        <v>VB 9223</v>
      </c>
      <c r="E28" s="27">
        <f>IF(Hoja1!M28=1,Hoja1!E28,0)</f>
        <v>45958.430555555555</v>
      </c>
      <c r="F28" s="26" t="str">
        <f>VLOOKUP(Hoja1!F28,Data!$D$1:$E$500,2,0)</f>
        <v>Puerto Escondido</v>
      </c>
      <c r="G28" s="26">
        <f>Hoja1!G28</f>
        <v>1</v>
      </c>
      <c r="H28" s="26" t="str">
        <f>Hoja1!H28</f>
        <v>106B</v>
      </c>
      <c r="I28" t="str">
        <f>Hoja1!I28</f>
        <v>VB 9294</v>
      </c>
      <c r="J28" t="str">
        <f>VLOOKUP(Hoja1!J28,Data!$G$1:$H$501,2,0)</f>
        <v>Huatulco</v>
      </c>
      <c r="K28" s="21">
        <f>IF(Hoja1!M28=1,Hoja1!K28,0)</f>
        <v>45958.461805555555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22</v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Arajet </v>
      </c>
      <c r="C29" s="26" t="str">
        <f>Hoja1!C29</f>
        <v>7M8</v>
      </c>
      <c r="D29" t="str">
        <f>Hoja1!D29</f>
        <v>DM 7104</v>
      </c>
      <c r="E29" s="27">
        <f>IF(Hoja1!M29=1,Hoja1!E29,0)</f>
        <v>45958.42083333333</v>
      </c>
      <c r="F29" s="26" t="str">
        <f>VLOOKUP(Hoja1!F29,Data!$D$1:$E$500,2,0)</f>
        <v>Punta Cana</v>
      </c>
      <c r="G29" s="26">
        <f>Hoja1!G29</f>
        <v>6</v>
      </c>
      <c r="H29" s="26" t="str">
        <f>Hoja1!H29</f>
        <v>114A</v>
      </c>
      <c r="I29" t="str">
        <f>Hoja1!I29</f>
        <v>DM 7105</v>
      </c>
      <c r="J29" t="str">
        <f>VLOOKUP(Hoja1!J29,Data!$G$1:$H$501,2,0)</f>
        <v>Punta Cana</v>
      </c>
      <c r="K29" s="21">
        <f>IF(Hoja1!M29=1,Hoja1!K29,0)</f>
        <v>45958.462500000001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23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9533</v>
      </c>
      <c r="E30" s="27">
        <f>IF(Hoja1!M30=1,Hoja1!E30,0)</f>
        <v>45958.427083333336</v>
      </c>
      <c r="F30" s="26" t="str">
        <f>VLOOKUP(Hoja1!F30,Data!$D$1:$E$500,2,0)</f>
        <v>Matamoros</v>
      </c>
      <c r="G30" s="26">
        <f>Hoja1!G30</f>
        <v>2</v>
      </c>
      <c r="H30" s="26" t="str">
        <f>Hoja1!H30</f>
        <v>107A</v>
      </c>
      <c r="I30" t="str">
        <f>Hoja1!I30</f>
        <v>VB 9428</v>
      </c>
      <c r="J30" t="str">
        <f>VLOOKUP(Hoja1!J30,Data!$G$1:$H$501,2,0)</f>
        <v>Tepic</v>
      </c>
      <c r="K30" s="21">
        <f>IF(Hoja1!M30=1,Hoja1!K30,0)</f>
        <v>45958.465277777781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24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7442</v>
      </c>
      <c r="E31" s="27">
        <f>IF(Hoja1!M31=1,Hoja1!E31,0)</f>
        <v>45958.451388888891</v>
      </c>
      <c r="F31" s="26" t="str">
        <f>VLOOKUP(Hoja1!F31,Data!$D$1:$E$500,2,0)</f>
        <v>San Jose Del Cabo</v>
      </c>
      <c r="G31" s="26">
        <f>Hoja1!G31</f>
        <v>1</v>
      </c>
      <c r="H31" s="26">
        <f>Hoja1!H31</f>
        <v>502</v>
      </c>
      <c r="I31" t="str">
        <f>Hoja1!I31</f>
        <v>VB 7442</v>
      </c>
      <c r="J31" t="str">
        <f>VLOOKUP(Hoja1!J31,Data!$G$1:$H$501,2,0)</f>
        <v>Cancun</v>
      </c>
      <c r="K31" s="21">
        <f>IF(Hoja1!M31=1,Hoja1!K31,0)</f>
        <v>45958.472222222219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25</v>
      </c>
    </row>
    <row r="32" spans="1:15" x14ac:dyDescent="0.25">
      <c r="A32">
        <f>IF(Hoja1!M32=1,Hoja1!A32,0)</f>
        <v>0</v>
      </c>
      <c r="B32" s="26" t="str">
        <f>VLOOKUP(Hoja1!B32,Data!$A$1:$B$500,2,0)</f>
        <v>Air China</v>
      </c>
      <c r="C32" s="26" t="str">
        <f>Hoja1!C32</f>
        <v>77X</v>
      </c>
      <c r="D32" t="str">
        <f>Hoja1!D32</f>
        <v>CA 3125</v>
      </c>
      <c r="E32" s="27">
        <f>IF(Hoja1!M32=1,Hoja1!E32,0)</f>
        <v>0</v>
      </c>
      <c r="F32" s="26" t="str">
        <f>VLOOKUP(Hoja1!F32,Data!$D$1:$E$500,2,0)</f>
        <v>Anchorage</v>
      </c>
      <c r="G32" s="26" t="str">
        <f>Hoja1!G32</f>
        <v>---</v>
      </c>
      <c r="H32" s="26">
        <f>Hoja1!H32</f>
        <v>603</v>
      </c>
      <c r="I32" t="str">
        <f>Hoja1!I32</f>
        <v>CA 3126</v>
      </c>
      <c r="J32" t="str">
        <f>VLOOKUP(Hoja1!J32,Data!$G$1:$H$501,2,0)</f>
        <v>Los Angeles</v>
      </c>
      <c r="K32" s="21">
        <f>IF(Hoja1!M32=1,Hoja1!K32,0)</f>
        <v>0</v>
      </c>
      <c r="L32">
        <f>IF(Hoja1!M32=1,Hoja1!L32:$N33,0)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 xml:space="preserve">Mexicana de Aviación </v>
      </c>
      <c r="C33" s="26">
        <f>Hoja1!C33</f>
        <v>738</v>
      </c>
      <c r="D33" t="str">
        <f>Hoja1!D33</f>
        <v>XN 1141</v>
      </c>
      <c r="E33" s="27">
        <f>IF(Hoja1!M33=1,Hoja1!E33,0)</f>
        <v>45958.458333333336</v>
      </c>
      <c r="F33" s="26" t="str">
        <f>VLOOKUP(Hoja1!F33,Data!$D$1:$E$500,2,0)</f>
        <v>Ciudad Victoria</v>
      </c>
      <c r="G33" s="26">
        <f>Hoja1!G33</f>
        <v>3</v>
      </c>
      <c r="H33" s="26" t="str">
        <f>Hoja1!H33</f>
        <v>108A</v>
      </c>
      <c r="I33" t="str">
        <f>Hoja1!I33</f>
        <v>XN 1922</v>
      </c>
      <c r="J33" t="str">
        <f>VLOOKUP(Hoja1!J33,Data!$G$1:$H$501,2,0)</f>
        <v>Palenque</v>
      </c>
      <c r="K33" s="21">
        <f>IF(Hoja1!M33=1,Hoja1!K33,0)</f>
        <v>45958.493055555555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26</v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7438</v>
      </c>
      <c r="E34" s="27">
        <f>IF(Hoja1!M34=1,Hoja1!E34,0)</f>
        <v>45958.486111111109</v>
      </c>
      <c r="F34" s="26" t="str">
        <f>VLOOKUP(Hoja1!F34,Data!$D$1:$E$500,2,0)</f>
        <v>Ciudad Juarez</v>
      </c>
      <c r="G34" s="26">
        <f>Hoja1!G34</f>
        <v>1</v>
      </c>
      <c r="H34" s="26">
        <f>Hoja1!H34</f>
        <v>504</v>
      </c>
      <c r="I34" t="str">
        <f>Hoja1!I34</f>
        <v>VB 7438</v>
      </c>
      <c r="J34" t="str">
        <f>VLOOKUP(Hoja1!J34,Data!$G$1:$H$501,2,0)</f>
        <v>Cancun</v>
      </c>
      <c r="K34" s="21">
        <f>IF(Hoja1!M34=1,Hoja1!K34,0)</f>
        <v>45958.506944444445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27</v>
      </c>
    </row>
    <row r="35" spans="1:15" x14ac:dyDescent="0.25">
      <c r="A35" t="str">
        <f>IF(Hoja1!M35=1,Hoja1!A35,0)</f>
        <v>Flight activated</v>
      </c>
      <c r="B35" s="26" t="str">
        <f>VLOOKUP(Hoja1!B35,Data!$A$1:$B$500,2,0)</f>
        <v>Aeromexico</v>
      </c>
      <c r="C35" s="26" t="str">
        <f>Hoja1!C35</f>
        <v>E90</v>
      </c>
      <c r="D35" t="str">
        <f>Hoja1!D35</f>
        <v>AM 871</v>
      </c>
      <c r="E35" s="27">
        <f>IF(Hoja1!M35=1,Hoja1!E35,0)</f>
        <v>45957.885416666664</v>
      </c>
      <c r="F35" s="26" t="str">
        <f>VLOOKUP(Hoja1!F35,Data!$D$1:$E$500,2,0)</f>
        <v>Veracruz</v>
      </c>
      <c r="G35" s="26">
        <f>Hoja1!G35</f>
        <v>3</v>
      </c>
      <c r="H35" s="26" t="str">
        <f>Hoja1!H35</f>
        <v>111A</v>
      </c>
      <c r="I35" t="str">
        <f>Hoja1!I35</f>
        <v>AM 878</v>
      </c>
      <c r="J35" t="str">
        <f>VLOOKUP(Hoja1!J35,Data!$G$1:$H$501,2,0)</f>
        <v>Merida</v>
      </c>
      <c r="K35" s="21">
        <f>IF(Hoja1!M35=1,Hoja1!K35,0)</f>
        <v>45958.510416666664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28</v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321</v>
      </c>
      <c r="D36" t="str">
        <f>Hoja1!D36</f>
        <v>VB 7416</v>
      </c>
      <c r="E36" s="27">
        <f>IF(Hoja1!M36=1,Hoja1!E36,0)</f>
        <v>45958.489583333336</v>
      </c>
      <c r="F36" s="26" t="str">
        <f>VLOOKUP(Hoja1!F36,Data!$D$1:$E$500,2,0)</f>
        <v>Cancun</v>
      </c>
      <c r="G36" s="26">
        <f>Hoja1!G36</f>
        <v>2</v>
      </c>
      <c r="H36" s="26" t="str">
        <f>Hoja1!H36</f>
        <v>115B</v>
      </c>
      <c r="I36" t="str">
        <f>Hoja1!I36</f>
        <v>VB 7416</v>
      </c>
      <c r="J36" t="str">
        <f>VLOOKUP(Hoja1!J36,Data!$G$1:$H$501,2,0)</f>
        <v>Culiacan</v>
      </c>
      <c r="K36" s="21">
        <f>IF(Hoja1!M36=1,Hoja1!K36,0)</f>
        <v>45958.517361111109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29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>Aeromexico</v>
      </c>
      <c r="C37" s="26" t="str">
        <f>Hoja1!C37</f>
        <v>E90</v>
      </c>
      <c r="D37" t="str">
        <f>Hoja1!D37</f>
        <v>AM 2781</v>
      </c>
      <c r="E37" s="27">
        <f>IF(Hoja1!M37=1,Hoja1!E37,0)</f>
        <v>45958.487500000003</v>
      </c>
      <c r="F37" s="26" t="str">
        <f>VLOOKUP(Hoja1!F37,Data!$D$1:$E$500,2,0)</f>
        <v>Houston</v>
      </c>
      <c r="G37" s="26">
        <f>Hoja1!G37</f>
        <v>7</v>
      </c>
      <c r="H37" s="26" t="str">
        <f>Hoja1!H37</f>
        <v>113A</v>
      </c>
      <c r="I37" t="str">
        <f>Hoja1!I37</f>
        <v>AM 2782</v>
      </c>
      <c r="J37" t="str">
        <f>VLOOKUP(Hoja1!J37,Data!$G$1:$H$501,2,0)</f>
        <v>Mcallen Mission</v>
      </c>
      <c r="K37" s="21">
        <f>IF(Hoja1!M37=1,Hoja1!K37,0)</f>
        <v>45958.529166666667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30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7333</v>
      </c>
      <c r="E38" s="27">
        <f>IF(Hoja1!M38=1,Hoja1!E38,0)</f>
        <v>45958.520833333336</v>
      </c>
      <c r="F38" s="26" t="str">
        <f>VLOOKUP(Hoja1!F38,Data!$D$1:$E$500,2,0)</f>
        <v>Villahermosa</v>
      </c>
      <c r="G38" s="26">
        <f>Hoja1!G38</f>
        <v>1</v>
      </c>
      <c r="H38" s="26">
        <f>Hoja1!H38</f>
        <v>503</v>
      </c>
      <c r="I38" t="str">
        <f>Hoja1!I38</f>
        <v>VB 7333</v>
      </c>
      <c r="J38" t="str">
        <f>VLOOKUP(Hoja1!J38,Data!$G$1:$H$501,2,0)</f>
        <v>Monterrey</v>
      </c>
      <c r="K38" s="21">
        <f>IF(Hoja1!M38=1,Hoja1!K38,0)</f>
        <v>45958.541666666664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31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7351</v>
      </c>
      <c r="E39" s="27">
        <f>IF(Hoja1!M39=1,Hoja1!E39,0)</f>
        <v>45958.510416666664</v>
      </c>
      <c r="F39" s="26" t="str">
        <f>VLOOKUP(Hoja1!F39,Data!$D$1:$E$500,2,0)</f>
        <v>Puerto Vallarta</v>
      </c>
      <c r="G39" s="26">
        <f>Hoja1!G39</f>
        <v>2</v>
      </c>
      <c r="H39" s="26" t="str">
        <f>Hoja1!H39</f>
        <v>106B</v>
      </c>
      <c r="I39" t="str">
        <f>Hoja1!I39</f>
        <v>VB 7351</v>
      </c>
      <c r="J39" t="str">
        <f>VLOOKUP(Hoja1!J39,Data!$G$1:$H$501,2,0)</f>
        <v>Merida</v>
      </c>
      <c r="K39" s="21">
        <f>IF(Hoja1!M39=1,Hoja1!K39,0)</f>
        <v>45958.541666666664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32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Mexicana de Aviación </v>
      </c>
      <c r="C40" s="26" t="str">
        <f>Hoja1!C40</f>
        <v>E95</v>
      </c>
      <c r="D40" t="str">
        <f>Hoja1!D40</f>
        <v>XN 1105</v>
      </c>
      <c r="E40" s="27">
        <f>IF(Hoja1!M40=1,Hoja1!E40,0)</f>
        <v>45957.930555555555</v>
      </c>
      <c r="F40" s="26" t="str">
        <f>VLOOKUP(Hoja1!F40,Data!$D$1:$E$500,2,0)</f>
        <v>Monterrey</v>
      </c>
      <c r="G40" s="26">
        <f>Hoja1!G40</f>
        <v>3</v>
      </c>
      <c r="H40" s="26" t="str">
        <f>Hoja1!H40</f>
        <v>108B</v>
      </c>
      <c r="I40" t="str">
        <f>Hoja1!I40</f>
        <v>XN 1734</v>
      </c>
      <c r="J40" t="str">
        <f>VLOOKUP(Hoja1!J40,Data!$G$1:$H$501,2,0)</f>
        <v>Chetumal</v>
      </c>
      <c r="K40" s="21">
        <f>IF(Hoja1!M40=1,Hoja1!K40,0)</f>
        <v>45958.552083333336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33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>Aeromexico</v>
      </c>
      <c r="C41" s="26" t="str">
        <f>Hoja1!C41</f>
        <v>E90</v>
      </c>
      <c r="D41" t="str">
        <f>Hoja1!D41</f>
        <v>AM 2437</v>
      </c>
      <c r="E41" s="27">
        <f>IF(Hoja1!M41=1,Hoja1!E41,0)</f>
        <v>45958.534722222219</v>
      </c>
      <c r="F41" s="26" t="str">
        <f>VLOOKUP(Hoja1!F41,Data!$D$1:$E$500,2,0)</f>
        <v>Colima</v>
      </c>
      <c r="G41" s="26">
        <f>Hoja1!G41</f>
        <v>3</v>
      </c>
      <c r="H41" s="26" t="str">
        <f>Hoja1!H41</f>
        <v>110B</v>
      </c>
      <c r="I41" t="str">
        <f>Hoja1!I41</f>
        <v>AM 2600</v>
      </c>
      <c r="J41" t="str">
        <f>VLOOKUP(Hoja1!J41,Data!$G$1:$H$501,2,0)</f>
        <v>Durango</v>
      </c>
      <c r="K41" s="21">
        <f>IF(Hoja1!M41=1,Hoja1!K41,0)</f>
        <v>45958.559027777781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34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7241</v>
      </c>
      <c r="E42" s="27">
        <f>IF(Hoja1!M42=1,Hoja1!E42,0)</f>
        <v>45958.538194444445</v>
      </c>
      <c r="F42" s="26" t="str">
        <f>VLOOKUP(Hoja1!F42,Data!$D$1:$E$500,2,0)</f>
        <v>Tulum</v>
      </c>
      <c r="G42" s="26">
        <f>Hoja1!G42</f>
        <v>1</v>
      </c>
      <c r="H42" s="26">
        <f>Hoja1!H42</f>
        <v>502</v>
      </c>
      <c r="I42" t="str">
        <f>Hoja1!I42</f>
        <v>VB 7241</v>
      </c>
      <c r="J42" t="str">
        <f>VLOOKUP(Hoja1!J42,Data!$G$1:$H$501,2,0)</f>
        <v>Guadalajara</v>
      </c>
      <c r="K42" s="21">
        <f>IF(Hoja1!M42=1,Hoja1!K42,0)</f>
        <v>45958.559027777781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35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>Aeromexico</v>
      </c>
      <c r="C43" s="26" t="str">
        <f>Hoja1!C43</f>
        <v>7S8</v>
      </c>
      <c r="D43" t="str">
        <f>Hoja1!D43</f>
        <v>AM 591</v>
      </c>
      <c r="E43" s="27">
        <f>IF(Hoja1!M43=1,Hoja1!E43,0)</f>
        <v>45958.489583333336</v>
      </c>
      <c r="F43" s="26" t="str">
        <f>VLOOKUP(Hoja1!F43,Data!$D$1:$E$500,2,0)</f>
        <v>Cancun</v>
      </c>
      <c r="G43" s="26">
        <f>Hoja1!G43</f>
        <v>3</v>
      </c>
      <c r="H43" s="26" t="str">
        <f>Hoja1!H43</f>
        <v>110A</v>
      </c>
      <c r="I43" t="str">
        <f>Hoja1!I43</f>
        <v>AM 596</v>
      </c>
      <c r="J43" t="str">
        <f>VLOOKUP(Hoja1!J43,Data!$G$1:$H$501,2,0)</f>
        <v>Cancun</v>
      </c>
      <c r="K43" s="21">
        <f>IF(Hoja1!M43=1,Hoja1!K43,0)</f>
        <v>45958.565972222219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36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7345</v>
      </c>
      <c r="E44" s="27">
        <f>IF(Hoja1!M44=1,Hoja1!E44,0)</f>
        <v>45958.548611111109</v>
      </c>
      <c r="F44" s="26" t="str">
        <f>VLOOKUP(Hoja1!F44,Data!$D$1:$E$500,2,0)</f>
        <v>Chihuahua</v>
      </c>
      <c r="G44" s="26">
        <f>Hoja1!G44</f>
        <v>2</v>
      </c>
      <c r="H44" s="26">
        <f>Hoja1!H44</f>
        <v>505</v>
      </c>
      <c r="I44" t="str">
        <f>Hoja1!I44</f>
        <v>VB 7345</v>
      </c>
      <c r="J44" t="str">
        <f>VLOOKUP(Hoja1!J44,Data!$G$1:$H$501,2,0)</f>
        <v xml:space="preserve">Bajio </v>
      </c>
      <c r="K44" s="21">
        <f>IF(Hoja1!M44=1,Hoja1!K44,0)</f>
        <v>45958.569444444445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37</v>
      </c>
    </row>
    <row r="45" spans="1:15" x14ac:dyDescent="0.25">
      <c r="A45">
        <f>IF(Hoja1!M45=1,Hoja1!A45,0)</f>
        <v>0</v>
      </c>
      <c r="B45" s="26" t="str">
        <f>VLOOKUP(Hoja1!B45,Data!$A$1:$B$500,2,0)</f>
        <v>Atlas Air</v>
      </c>
      <c r="C45" s="26" t="str">
        <f>Hoja1!C45</f>
        <v>77F</v>
      </c>
      <c r="D45" t="str">
        <f>Hoja1!D45</f>
        <v>5Y 337</v>
      </c>
      <c r="E45" s="27">
        <f>IF(Hoja1!M45=1,Hoja1!E45,0)</f>
        <v>0</v>
      </c>
      <c r="F45" s="26" t="str">
        <f>VLOOKUP(Hoja1!F45,Data!$D$1:$E$500,2,0)</f>
        <v>Anchorage</v>
      </c>
      <c r="G45" s="26" t="str">
        <f>Hoja1!G45</f>
        <v>---</v>
      </c>
      <c r="H45" s="26" t="str">
        <f>Hoja1!H45</f>
        <v>605A</v>
      </c>
      <c r="I45" t="str">
        <f>Hoja1!I45</f>
        <v>5Y 332</v>
      </c>
      <c r="J45" t="str">
        <f>VLOOKUP(Hoja1!J45,Data!$G$1:$H$501,2,0)</f>
        <v>Quito</v>
      </c>
      <c r="K45" s="21">
        <f>IF(Hoja1!M45=1,Hoja1!K45,0)</f>
        <v>0</v>
      </c>
      <c r="L45">
        <f>IF(Hoja1!M45=1,Hoja1!L45:$N46,0)</f>
        <v>0</v>
      </c>
      <c r="M45">
        <f t="shared" si="2"/>
        <v>0</v>
      </c>
      <c r="N45" t="str">
        <f t="shared" si="3"/>
        <v/>
      </c>
      <c r="O45" t="str">
        <f>IF(N45="","",MAX(O$1:O44)+1)</f>
        <v/>
      </c>
    </row>
    <row r="46" spans="1:15" x14ac:dyDescent="0.25">
      <c r="A46">
        <f>IF(Hoja1!M46=1,Hoja1!A46,0)</f>
        <v>0</v>
      </c>
      <c r="B46" s="26" t="str">
        <f>VLOOKUP(Hoja1!B46,Data!$A$1:$B$500,2,0)</f>
        <v>Qatar Airways</v>
      </c>
      <c r="C46" s="26" t="str">
        <f>Hoja1!C46</f>
        <v>77X</v>
      </c>
      <c r="D46" t="str">
        <f>Hoja1!D46</f>
        <v>QR 8814</v>
      </c>
      <c r="E46" s="27">
        <f>IF(Hoja1!M46=1,Hoja1!E46,0)</f>
        <v>0</v>
      </c>
      <c r="F46" s="26" t="str">
        <f>VLOOKUP(Hoja1!F46,Data!$D$1:$E$500,2,0)</f>
        <v>Chicago</v>
      </c>
      <c r="G46" s="26" t="str">
        <f>Hoja1!G46</f>
        <v>---</v>
      </c>
      <c r="H46" s="26">
        <f>Hoja1!H46</f>
        <v>604</v>
      </c>
      <c r="I46" t="str">
        <f>Hoja1!I46</f>
        <v>QR 8815</v>
      </c>
      <c r="J46" t="str">
        <f>VLOOKUP(Hoja1!J46,Data!$G$1:$H$501,2,0)</f>
        <v>Panama City</v>
      </c>
      <c r="K46" s="21">
        <f>IF(Hoja1!M46=1,Hoja1!K46,0)</f>
        <v>0</v>
      </c>
      <c r="L46">
        <f>IF(Hoja1!M46=1,Hoja1!L46:$N47,0)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>
        <f>IF(Hoja1!M47=1,Hoja1!A47,0)</f>
        <v>0</v>
      </c>
      <c r="B47" s="26" t="str">
        <f>VLOOKUP(Hoja1!B47,Data!$A$1:$B$500,2,0)</f>
        <v>Aerounión</v>
      </c>
      <c r="C47" s="26">
        <f>Hoja1!C47</f>
        <v>333</v>
      </c>
      <c r="D47" t="str">
        <f>Hoja1!D47</f>
        <v>6R 7087</v>
      </c>
      <c r="E47" s="27">
        <f>IF(Hoja1!M47=1,Hoja1!E47,0)</f>
        <v>0</v>
      </c>
      <c r="F47" s="26" t="str">
        <f>VLOOKUP(Hoja1!F47,Data!$D$1:$E$500,2,0)</f>
        <v>Guadalajara</v>
      </c>
      <c r="G47" s="26" t="str">
        <f>Hoja1!G47</f>
        <v>---</v>
      </c>
      <c r="H47" s="26">
        <f>Hoja1!H47</f>
        <v>602</v>
      </c>
      <c r="I47" t="str">
        <f>Hoja1!I47</f>
        <v>6R 7087</v>
      </c>
      <c r="J47" t="str">
        <f>VLOOKUP(Hoja1!J47,Data!$G$1:$H$501,2,0)</f>
        <v>Bogota</v>
      </c>
      <c r="K47" s="21">
        <f>IF(Hoja1!M47=1,Hoja1!K47,0)</f>
        <v>0</v>
      </c>
      <c r="L47">
        <f>IF(Hoja1!M47=1,Hoja1!L47:$N48,0)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593</v>
      </c>
      <c r="E48" s="27">
        <f>IF(Hoja1!M48=1,Hoja1!E48,0)</f>
        <v>45958.565972222219</v>
      </c>
      <c r="F48" s="26" t="str">
        <f>VLOOKUP(Hoja1!F48,Data!$D$1:$E$500,2,0)</f>
        <v>Tulum</v>
      </c>
      <c r="G48" s="26">
        <f>Hoja1!G48</f>
        <v>3</v>
      </c>
      <c r="H48" s="26" t="str">
        <f>Hoja1!H48</f>
        <v>111A</v>
      </c>
      <c r="I48" t="str">
        <f>Hoja1!I48</f>
        <v>AM 880</v>
      </c>
      <c r="J48" t="str">
        <f>VLOOKUP(Hoja1!J48,Data!$G$1:$H$501,2,0)</f>
        <v>Puerto Vallarta</v>
      </c>
      <c r="K48" s="21">
        <f>IF(Hoja1!M48=1,Hoja1!K48,0)</f>
        <v>45958.59375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38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>Volaris</v>
      </c>
      <c r="C49" s="26" t="str">
        <f>Hoja1!C49</f>
        <v>32N</v>
      </c>
      <c r="D49" t="str">
        <f>Hoja1!D49</f>
        <v>Y4 3532</v>
      </c>
      <c r="E49" s="27">
        <f>IF(Hoja1!M49=1,Hoja1!E49,0)</f>
        <v>45958.580555555556</v>
      </c>
      <c r="F49" s="26" t="str">
        <f>VLOOKUP(Hoja1!F49,Data!$D$1:$E$500,2,0)</f>
        <v>Cancun</v>
      </c>
      <c r="G49" s="26">
        <f>Hoja1!G49</f>
        <v>2</v>
      </c>
      <c r="H49" s="26" t="str">
        <f>Hoja1!H49</f>
        <v>109A</v>
      </c>
      <c r="I49" t="str">
        <f>Hoja1!I49</f>
        <v>Y4 7170</v>
      </c>
      <c r="J49" t="str">
        <f>VLOOKUP(Hoja1!J49,Data!$G$1:$H$501,2,0)</f>
        <v>La Paz</v>
      </c>
      <c r="K49" s="21">
        <f>IF(Hoja1!M49=1,Hoja1!K49,0)</f>
        <v>45958.612500000003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39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Mexicana de Aviación </v>
      </c>
      <c r="C50" s="26">
        <f>Hoja1!C50</f>
        <v>738</v>
      </c>
      <c r="D50" t="str">
        <f>Hoja1!D50</f>
        <v>XN 1781</v>
      </c>
      <c r="E50" s="27">
        <f>IF(Hoja1!M50=1,Hoja1!E50,0)</f>
        <v>45958.614583333336</v>
      </c>
      <c r="F50" s="26" t="str">
        <f>VLOOKUP(Hoja1!F50,Data!$D$1:$E$500,2,0)</f>
        <v>Tulum</v>
      </c>
      <c r="G50" s="26">
        <f>Hoja1!G50</f>
        <v>3</v>
      </c>
      <c r="H50" s="26" t="str">
        <f>Hoja1!H50</f>
        <v>108A</v>
      </c>
      <c r="I50" t="str">
        <f>Hoja1!I50</f>
        <v>XN 1762</v>
      </c>
      <c r="J50" t="str">
        <f>VLOOKUP(Hoja1!J50,Data!$G$1:$H$501,2,0)</f>
        <v>Merida</v>
      </c>
      <c r="K50" s="21">
        <f>IF(Hoja1!M50=1,Hoja1!K50,0)</f>
        <v>45958.649305555555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40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9429</v>
      </c>
      <c r="E51" s="27">
        <f>IF(Hoja1!M51=1,Hoja1!E51,0)</f>
        <v>45958.614583333336</v>
      </c>
      <c r="F51" s="26" t="str">
        <f>VLOOKUP(Hoja1!F51,Data!$D$1:$E$500,2,0)</f>
        <v>Tepic</v>
      </c>
      <c r="G51" s="26">
        <f>Hoja1!G51</f>
        <v>2</v>
      </c>
      <c r="H51" s="26" t="str">
        <f>Hoja1!H51</f>
        <v>107B</v>
      </c>
      <c r="I51" t="str">
        <f>Hoja1!I51</f>
        <v>VB 9452</v>
      </c>
      <c r="J51" t="str">
        <f>VLOOKUP(Hoja1!J51,Data!$G$1:$H$501,2,0)</f>
        <v>Nuevo Laredo</v>
      </c>
      <c r="K51" s="21">
        <f>IF(Hoja1!M51=1,Hoja1!K51,0)</f>
        <v>45958.652777777781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41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7429</v>
      </c>
      <c r="E52" s="27">
        <f>IF(Hoja1!M52=1,Hoja1!E52,0)</f>
        <v>45958.625</v>
      </c>
      <c r="F52" s="26" t="str">
        <f>VLOOKUP(Hoja1!F52,Data!$D$1:$E$500,2,0)</f>
        <v>Tuxtla Gutierrez</v>
      </c>
      <c r="G52" s="26">
        <f>Hoja1!G52</f>
        <v>2</v>
      </c>
      <c r="H52" s="26" t="str">
        <f>Hoja1!H52</f>
        <v>115B</v>
      </c>
      <c r="I52" t="str">
        <f>Hoja1!I52</f>
        <v>VB 7429</v>
      </c>
      <c r="J52" t="str">
        <f>VLOOKUP(Hoja1!J52,Data!$G$1:$H$501,2,0)</f>
        <v>Tijuana</v>
      </c>
      <c r="K52" s="21">
        <f>IF(Hoja1!M52=1,Hoja1!K52,0)</f>
        <v>45958.652777777781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42</v>
      </c>
    </row>
    <row r="53" spans="1:15" x14ac:dyDescent="0.25">
      <c r="A53">
        <f>IF(Hoja1!M53=1,Hoja1!A53,0)</f>
        <v>0</v>
      </c>
      <c r="B53" s="26" t="str">
        <f>VLOOKUP(Hoja1!B53,Data!$A$1:$B$500,2,0)</f>
        <v>MasAir</v>
      </c>
      <c r="C53" s="26">
        <f>Hoja1!C53</f>
        <v>332</v>
      </c>
      <c r="D53" t="str">
        <f>Hoja1!D53</f>
        <v>M7 8324</v>
      </c>
      <c r="E53" s="27">
        <f>IF(Hoja1!M53=1,Hoja1!E53,0)</f>
        <v>0</v>
      </c>
      <c r="F53" s="26" t="str">
        <f>VLOOKUP(Hoja1!F53,Data!$D$1:$E$500,2,0)</f>
        <v>Bogota</v>
      </c>
      <c r="G53" s="26" t="str">
        <f>Hoja1!G53</f>
        <v>---</v>
      </c>
      <c r="H53" s="26">
        <f>Hoja1!H53</f>
        <v>603</v>
      </c>
      <c r="I53" t="str">
        <f>Hoja1!I53</f>
        <v>M7 3618</v>
      </c>
      <c r="J53" t="str">
        <f>VLOOKUP(Hoja1!J53,Data!$G$1:$H$501,2,0)</f>
        <v>Los Angeles</v>
      </c>
      <c r="K53" s="21">
        <f>IF(Hoja1!M53=1,Hoja1!K53,0)</f>
        <v>0</v>
      </c>
      <c r="L53">
        <f>IF(Hoja1!M53=1,Hoja1!L53:$N54,0)</f>
        <v>0</v>
      </c>
      <c r="M53">
        <f t="shared" si="2"/>
        <v>0</v>
      </c>
      <c r="N53" t="str">
        <f t="shared" si="3"/>
        <v/>
      </c>
      <c r="O53" t="str">
        <f>IF(N53="","",MAX(O$1:O52)+1)</f>
        <v/>
      </c>
    </row>
    <row r="54" spans="1:15" x14ac:dyDescent="0.25">
      <c r="A54">
        <f>IF(Hoja1!M54=1,Hoja1!A54,0)</f>
        <v>0</v>
      </c>
      <c r="B54" s="26" t="str">
        <f>VLOOKUP(Hoja1!B54,Data!$A$1:$B$500,2,0)</f>
        <v>Cathay Pacific</v>
      </c>
      <c r="C54" s="26" t="str">
        <f>Hoja1!C54</f>
        <v>74N</v>
      </c>
      <c r="D54" t="str">
        <f>Hoja1!D54</f>
        <v>CX 3186</v>
      </c>
      <c r="E54" s="27">
        <f>IF(Hoja1!M54=1,Hoja1!E54,0)</f>
        <v>0</v>
      </c>
      <c r="F54" s="26" t="str">
        <f>VLOOKUP(Hoja1!F54,Data!$D$1:$E$500,2,0)</f>
        <v>Anchorage</v>
      </c>
      <c r="G54" s="26" t="str">
        <f>Hoja1!G54</f>
        <v>---</v>
      </c>
      <c r="H54" s="26" t="str">
        <f>Hoja1!H54</f>
        <v>605A</v>
      </c>
      <c r="I54" t="str">
        <f>Hoja1!I54</f>
        <v>CX 083</v>
      </c>
      <c r="J54" t="str">
        <f>VLOOKUP(Hoja1!J54,Data!$G$1:$H$501,2,0)</f>
        <v>Los Angeles</v>
      </c>
      <c r="K54" s="21">
        <f>IF(Hoja1!M54=1,Hoja1!K54,0)</f>
        <v>0</v>
      </c>
      <c r="L54">
        <f>IF(Hoja1!M54=1,Hoja1!L54:$N55,0)</f>
        <v>0</v>
      </c>
      <c r="M54">
        <f t="shared" si="2"/>
        <v>0</v>
      </c>
      <c r="N54" t="str">
        <f t="shared" si="3"/>
        <v/>
      </c>
      <c r="O54" t="str">
        <f>IF(N54="","",MAX(O$1:O53)+1)</f>
        <v/>
      </c>
    </row>
    <row r="55" spans="1:15" x14ac:dyDescent="0.25">
      <c r="A55">
        <f>IF(Hoja1!M55=1,Hoja1!A55,0)</f>
        <v>0</v>
      </c>
      <c r="B55" s="26" t="str">
        <f>VLOOKUP(Hoja1!B55,Data!$A$1:$B$500,2,0)</f>
        <v>Awesome Cargo</v>
      </c>
      <c r="C55" s="26">
        <f>Hoja1!C55</f>
        <v>332</v>
      </c>
      <c r="D55" t="str">
        <f>Hoja1!D55</f>
        <v>A7 902</v>
      </c>
      <c r="E55" s="27">
        <f>IF(Hoja1!M55=1,Hoja1!E55,0)</f>
        <v>0</v>
      </c>
      <c r="F55" s="26" t="str">
        <f>VLOOKUP(Hoja1!F55,Data!$D$1:$E$500,2,0)</f>
        <v>Anchorage</v>
      </c>
      <c r="G55" s="26" t="str">
        <f>Hoja1!G55</f>
        <v>---</v>
      </c>
      <c r="H55" s="26">
        <f>Hoja1!H55</f>
        <v>604</v>
      </c>
      <c r="I55" t="str">
        <f>Hoja1!I55</f>
        <v>A7 901</v>
      </c>
      <c r="J55" t="str">
        <f>VLOOKUP(Hoja1!J55,Data!$G$1:$H$501,2,0)</f>
        <v>Anchorage</v>
      </c>
      <c r="K55" s="21">
        <f>IF(Hoja1!M55=1,Hoja1!K55,0)</f>
        <v>0</v>
      </c>
      <c r="L55">
        <f>IF(Hoja1!M55=1,Hoja1!L55:$N56,0)</f>
        <v>0</v>
      </c>
      <c r="M55">
        <f t="shared" si="2"/>
        <v>0</v>
      </c>
      <c r="N55" t="str">
        <f t="shared" si="3"/>
        <v/>
      </c>
      <c r="O55" t="str">
        <f>IF(N55="","",MAX(O$1:O54)+1)</f>
        <v/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7443</v>
      </c>
      <c r="E56" s="27">
        <f>IF(Hoja1!M56=1,Hoja1!E56,0)</f>
        <v>45958.708333333336</v>
      </c>
      <c r="F56" s="26" t="str">
        <f>VLOOKUP(Hoja1!F56,Data!$D$1:$E$500,2,0)</f>
        <v>Cancun</v>
      </c>
      <c r="G56" s="26">
        <f>Hoja1!G56</f>
        <v>1</v>
      </c>
      <c r="H56" s="26">
        <f>Hoja1!H56</f>
        <v>504</v>
      </c>
      <c r="I56" t="str">
        <f>Hoja1!I56</f>
        <v>VB 7443</v>
      </c>
      <c r="J56" t="str">
        <f>VLOOKUP(Hoja1!J56,Data!$G$1:$H$501,2,0)</f>
        <v>San Jose Del Cabo</v>
      </c>
      <c r="K56" s="21">
        <f>IF(Hoja1!M56=1,Hoja1!K56,0)</f>
        <v>45958.729166666664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43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875</v>
      </c>
      <c r="E57" s="27">
        <f>IF(Hoja1!M57=1,Hoja1!E57,0)</f>
        <v>45958.697916666664</v>
      </c>
      <c r="F57" s="26" t="str">
        <f>VLOOKUP(Hoja1!F57,Data!$D$1:$E$500,2,0)</f>
        <v>Merida</v>
      </c>
      <c r="G57" s="26">
        <f>Hoja1!G57</f>
        <v>3</v>
      </c>
      <c r="H57" s="26" t="str">
        <f>Hoja1!H57</f>
        <v>110A</v>
      </c>
      <c r="I57" t="str">
        <f>Hoja1!I57</f>
        <v>AM 2780</v>
      </c>
      <c r="J57" t="str">
        <f>VLOOKUP(Hoja1!J57,Data!$G$1:$H$501,2,0)</f>
        <v>Houston</v>
      </c>
      <c r="K57" s="21">
        <f>IF(Hoja1!M57=1,Hoja1!K57,0)</f>
        <v>45958.732638888891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44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Volaris</v>
      </c>
      <c r="C58" s="26">
        <f>Hoja1!C58</f>
        <v>320</v>
      </c>
      <c r="D58" t="str">
        <f>Hoja1!D58</f>
        <v>Y4 7113</v>
      </c>
      <c r="E58" s="27">
        <f>IF(Hoja1!M58=1,Hoja1!E58,0)</f>
        <v>45958.667361111111</v>
      </c>
      <c r="F58" s="26" t="str">
        <f>VLOOKUP(Hoja1!F58,Data!$D$1:$E$500,2,0)</f>
        <v>Merida</v>
      </c>
      <c r="G58" s="26">
        <f>Hoja1!G58</f>
        <v>1</v>
      </c>
      <c r="H58" s="26" t="str">
        <f>Hoja1!H58</f>
        <v>109A</v>
      </c>
      <c r="I58" t="str">
        <f>Hoja1!I58</f>
        <v>Y4 3535</v>
      </c>
      <c r="J58" t="str">
        <f>VLOOKUP(Hoja1!J58,Data!$G$1:$H$501,2,0)</f>
        <v>Cancun</v>
      </c>
      <c r="K58" s="21">
        <f>IF(Hoja1!M58=1,Hoja1!K58,0)</f>
        <v>45958.736805555556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45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2469</v>
      </c>
      <c r="E59" s="27">
        <f>IF(Hoja1!M59=1,Hoja1!E59,0)</f>
        <v>45958.711111111108</v>
      </c>
      <c r="F59" s="26" t="str">
        <f>VLOOKUP(Hoja1!F59,Data!$D$1:$E$500,2,0)</f>
        <v>Durango</v>
      </c>
      <c r="G59" s="26">
        <f>Hoja1!G59</f>
        <v>3</v>
      </c>
      <c r="H59" s="26" t="str">
        <f>Hoja1!H59</f>
        <v>110B</v>
      </c>
      <c r="I59" t="str">
        <f>Hoja1!I59</f>
        <v>AM 872</v>
      </c>
      <c r="J59" t="str">
        <f>VLOOKUP(Hoja1!J59,Data!$G$1:$H$501,2,0)</f>
        <v>Veracruz</v>
      </c>
      <c r="K59" s="21">
        <f>IF(Hoja1!M59=1,Hoja1!K59,0)</f>
        <v>45958.737500000003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46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321</v>
      </c>
      <c r="D60" t="str">
        <f>Hoja1!D60</f>
        <v>VB 7417</v>
      </c>
      <c r="E60" s="27">
        <f>IF(Hoja1!M60=1,Hoja1!E60,0)</f>
        <v>45958.711805555555</v>
      </c>
      <c r="F60" s="26" t="str">
        <f>VLOOKUP(Hoja1!F60,Data!$D$1:$E$500,2,0)</f>
        <v>Culiacan</v>
      </c>
      <c r="G60" s="26">
        <f>Hoja1!G60</f>
        <v>2</v>
      </c>
      <c r="H60" s="26" t="str">
        <f>Hoja1!H60</f>
        <v>112A</v>
      </c>
      <c r="I60" t="str">
        <f>Hoja1!I60</f>
        <v>VB 7417</v>
      </c>
      <c r="J60" t="str">
        <f>VLOOKUP(Hoja1!J60,Data!$G$1:$H$501,2,0)</f>
        <v>Cancun</v>
      </c>
      <c r="K60" s="21">
        <f>IF(Hoja1!M60=1,Hoja1!K60,0)</f>
        <v>45958.739583333336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47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 xml:space="preserve">Viva </v>
      </c>
      <c r="C61" s="26">
        <f>Hoja1!C61</f>
        <v>320</v>
      </c>
      <c r="D61" t="str">
        <f>Hoja1!D61</f>
        <v>VB 7294</v>
      </c>
      <c r="E61" s="27">
        <f>IF(Hoja1!M61=1,Hoja1!E61,0)</f>
        <v>45958.732638888891</v>
      </c>
      <c r="F61" s="26" t="str">
        <f>VLOOKUP(Hoja1!F61,Data!$D$1:$E$500,2,0)</f>
        <v>Monterrey</v>
      </c>
      <c r="G61" s="26">
        <f>Hoja1!G61</f>
        <v>2</v>
      </c>
      <c r="H61" s="26">
        <f>Hoja1!H61</f>
        <v>502</v>
      </c>
      <c r="I61" t="str">
        <f>Hoja1!I61</f>
        <v>VB 7294</v>
      </c>
      <c r="J61" t="str">
        <f>VLOOKUP(Hoja1!J61,Data!$G$1:$H$501,2,0)</f>
        <v>Ixtapa Zihuatanejo</v>
      </c>
      <c r="K61" s="21">
        <f>IF(Hoja1!M61=1,Hoja1!K61,0)</f>
        <v>45958.753472222219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48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2783</v>
      </c>
      <c r="E62" s="27">
        <f>IF(Hoja1!M62=1,Hoja1!E62,0)</f>
        <v>45958.716666666667</v>
      </c>
      <c r="F62" s="26" t="str">
        <f>VLOOKUP(Hoja1!F62,Data!$D$1:$E$500,2,0)</f>
        <v>Mcallen Mission</v>
      </c>
      <c r="G62" s="26">
        <f>Hoja1!G62</f>
        <v>7</v>
      </c>
      <c r="H62" s="26" t="str">
        <f>Hoja1!H62</f>
        <v>114B</v>
      </c>
      <c r="I62" t="str">
        <f>Hoja1!I62</f>
        <v>AM 2042</v>
      </c>
      <c r="J62" t="str">
        <f>VLOOKUP(Hoja1!J62,Data!$G$1:$H$501,2,0)</f>
        <v>Oaxaca</v>
      </c>
      <c r="K62" s="21">
        <f>IF(Hoja1!M62=1,Hoja1!K62,0)</f>
        <v>45958.760416666664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49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7439</v>
      </c>
      <c r="E63" s="27">
        <f>IF(Hoja1!M63=1,Hoja1!E63,0)</f>
        <v>45958.739583333336</v>
      </c>
      <c r="F63" s="26" t="str">
        <f>VLOOKUP(Hoja1!F63,Data!$D$1:$E$500,2,0)</f>
        <v>Cancun</v>
      </c>
      <c r="G63" s="26">
        <f>Hoja1!G63</f>
        <v>1</v>
      </c>
      <c r="H63" s="26">
        <f>Hoja1!H63</f>
        <v>505</v>
      </c>
      <c r="I63" t="str">
        <f>Hoja1!I63</f>
        <v>VB 7439</v>
      </c>
      <c r="J63" t="str">
        <f>VLOOKUP(Hoja1!J63,Data!$G$1:$H$501,2,0)</f>
        <v>Ciudad Juarez</v>
      </c>
      <c r="K63" s="21">
        <f>IF(Hoja1!M63=1,Hoja1!K63,0)</f>
        <v>45958.760416666664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50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9301</v>
      </c>
      <c r="E64" s="27">
        <f>IF(Hoja1!M64=1,Hoja1!E64,0)</f>
        <v>45958.503472222219</v>
      </c>
      <c r="F64" s="26" t="str">
        <f>VLOOKUP(Hoja1!F64,Data!$D$1:$E$500,2,0)</f>
        <v>Hermosillo</v>
      </c>
      <c r="G64" s="26">
        <f>Hoja1!G64</f>
        <v>1</v>
      </c>
      <c r="H64" s="26" t="str">
        <f>Hoja1!H64</f>
        <v>106A</v>
      </c>
      <c r="I64" t="str">
        <f>Hoja1!I64</f>
        <v>VB 9300</v>
      </c>
      <c r="J64" t="str">
        <f>VLOOKUP(Hoja1!J64,Data!$G$1:$H$501,2,0)</f>
        <v>Hermosillo</v>
      </c>
      <c r="K64" s="21">
        <f>IF(Hoja1!M64=1,Hoja1!K64,0)</f>
        <v>45958.760416666664</v>
      </c>
      <c r="L64" t="str">
        <f>IF(Hoja1!M64=1,Hoja1!L64:$N65,0)</f>
        <v>J</v>
      </c>
      <c r="M64">
        <f t="shared" si="2"/>
        <v>1</v>
      </c>
      <c r="N64">
        <f t="shared" si="3"/>
        <v>1</v>
      </c>
      <c r="O64">
        <f>IF(N64="","",MAX(O$1:O63)+1)</f>
        <v>51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320</v>
      </c>
      <c r="D65" t="str">
        <f>Hoja1!D65</f>
        <v>VB 7420</v>
      </c>
      <c r="E65" s="27">
        <f>IF(Hoja1!M65=1,Hoja1!E65,0)</f>
        <v>45958.746527777781</v>
      </c>
      <c r="F65" s="26" t="str">
        <f>VLOOKUP(Hoja1!F65,Data!$D$1:$E$500,2,0)</f>
        <v>Guadalajara</v>
      </c>
      <c r="G65" s="26">
        <f>Hoja1!G65</f>
        <v>2</v>
      </c>
      <c r="H65" s="26">
        <f>Hoja1!H65</f>
        <v>503</v>
      </c>
      <c r="I65" t="str">
        <f>Hoja1!I65</f>
        <v>VB 7420</v>
      </c>
      <c r="J65" t="str">
        <f>VLOOKUP(Hoja1!J65,Data!$G$1:$H$501,2,0)</f>
        <v>Oaxaca</v>
      </c>
      <c r="K65" s="21">
        <f>IF(Hoja1!M65=1,Hoja1!K65,0)</f>
        <v>45958.767361111109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52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>Aeromexico</v>
      </c>
      <c r="C66" s="26" t="str">
        <f>Hoja1!C66</f>
        <v>E90</v>
      </c>
      <c r="D66" t="str">
        <f>Hoja1!D66</f>
        <v>AM 881</v>
      </c>
      <c r="E66" s="27">
        <f>IF(Hoja1!M66=1,Hoja1!E66,0)</f>
        <v>45958.754166666666</v>
      </c>
      <c r="F66" s="26" t="str">
        <f>VLOOKUP(Hoja1!F66,Data!$D$1:$E$500,2,0)</f>
        <v>Puerto Vallarta</v>
      </c>
      <c r="G66" s="26">
        <f>Hoja1!G66</f>
        <v>3</v>
      </c>
      <c r="H66" s="26" t="str">
        <f>Hoja1!H66</f>
        <v>111A</v>
      </c>
      <c r="I66" t="str">
        <f>Hoja1!I66</f>
        <v>AM 284</v>
      </c>
      <c r="J66" t="str">
        <f>VLOOKUP(Hoja1!J66,Data!$G$1:$H$501,2,0)</f>
        <v>Guadalajara</v>
      </c>
      <c r="K66" s="21">
        <f>IF(Hoja1!M66=1,Hoja1!K66,0)</f>
        <v>45958.781944444447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53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6016</v>
      </c>
      <c r="E67" s="27">
        <f>IF(Hoja1!M67=1,Hoja1!E67,0)</f>
        <v>45958.756944444445</v>
      </c>
      <c r="F67" s="26" t="str">
        <f>VLOOKUP(Hoja1!F67,Data!$D$1:$E$500,2,0)</f>
        <v>Merida</v>
      </c>
      <c r="G67" s="26">
        <f>Hoja1!G67</f>
        <v>1</v>
      </c>
      <c r="H67" s="26" t="str">
        <f>Hoja1!H67</f>
        <v>112B</v>
      </c>
      <c r="I67" t="str">
        <f>Hoja1!I67</f>
        <v>VB 6017</v>
      </c>
      <c r="J67" t="str">
        <f>VLOOKUP(Hoja1!J67,Data!$G$1:$H$501,2,0)</f>
        <v>Merida</v>
      </c>
      <c r="K67" s="21">
        <f>IF(Hoja1!M67=1,Hoja1!K67,0)</f>
        <v>45958.788194444445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54</v>
      </c>
    </row>
    <row r="68" spans="1:15" x14ac:dyDescent="0.25">
      <c r="A68">
        <f>IF(Hoja1!M68=1,Hoja1!A68,0)</f>
        <v>0</v>
      </c>
      <c r="B68" s="26" t="str">
        <f>VLOOKUP(Hoja1!B68,Data!$A$1:$B$500,2,0)</f>
        <v>United Parcel Service</v>
      </c>
      <c r="C68" s="26">
        <f>Hoja1!C68</f>
        <v>763</v>
      </c>
      <c r="D68" t="str">
        <f>Hoja1!D68</f>
        <v>5X 320</v>
      </c>
      <c r="E68" s="27">
        <f>IF(Hoja1!M68=1,Hoja1!E68,0)</f>
        <v>0</v>
      </c>
      <c r="F68" s="26" t="str">
        <f>VLOOKUP(Hoja1!F68,Data!$D$1:$E$500,2,0)</f>
        <v>Louisville</v>
      </c>
      <c r="G68" s="26" t="str">
        <f>Hoja1!G68</f>
        <v>---</v>
      </c>
      <c r="H68" s="26" t="str">
        <f>Hoja1!H68</f>
        <v>601A</v>
      </c>
      <c r="I68" t="str">
        <f>Hoja1!I68</f>
        <v>5X 321</v>
      </c>
      <c r="J68" t="str">
        <f>VLOOKUP(Hoja1!J68,Data!$G$1:$H$501,2,0)</f>
        <v>Louisville</v>
      </c>
      <c r="K68" s="21">
        <f>IF(Hoja1!M68=1,Hoja1!K68,0)</f>
        <v>0</v>
      </c>
      <c r="L68">
        <f>IF(Hoja1!M68=1,Hoja1!L68:$N69,0)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1735</v>
      </c>
      <c r="E69" s="27">
        <f>IF(Hoja1!M69=1,Hoja1!E69,0)</f>
        <v>45958.743055555555</v>
      </c>
      <c r="F69" s="26" t="str">
        <f>VLOOKUP(Hoja1!F69,Data!$D$1:$E$500,2,0)</f>
        <v>Chetumal</v>
      </c>
      <c r="G69" s="26">
        <f>Hoja1!G69</f>
        <v>3</v>
      </c>
      <c r="H69" s="26" t="str">
        <f>Hoja1!H69</f>
        <v>108A</v>
      </c>
      <c r="I69" t="str">
        <f>Hoja1!I69</f>
        <v>XN 1204</v>
      </c>
      <c r="J69" t="str">
        <f>VLOOKUP(Hoja1!J69,Data!$G$1:$H$501,2,0)</f>
        <v>Tijuana</v>
      </c>
      <c r="K69" s="21">
        <f>IF(Hoja1!M69=1,Hoja1!K69,0)</f>
        <v>45958.819444444445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55</v>
      </c>
    </row>
    <row r="70" spans="1:15" x14ac:dyDescent="0.25">
      <c r="A70">
        <f>IF(Hoja1!M70=1,Hoja1!A70,0)</f>
        <v>0</v>
      </c>
      <c r="B70" s="26" t="str">
        <f>VLOOKUP(Hoja1!B70,Data!$A$1:$B$500,2,0)</f>
        <v>Cargojet Airways</v>
      </c>
      <c r="C70" s="26" t="str">
        <f>Hoja1!C70</f>
        <v>76Y</v>
      </c>
      <c r="D70" t="str">
        <f>Hoja1!D70</f>
        <v>W8 952</v>
      </c>
      <c r="E70" s="27">
        <f>IF(Hoja1!M70=1,Hoja1!E70,0)</f>
        <v>0</v>
      </c>
      <c r="F70" s="26" t="str">
        <f>VLOOKUP(Hoja1!F70,Data!$D$1:$E$500,2,0)</f>
        <v>Cincinnati</v>
      </c>
      <c r="G70" s="26" t="str">
        <f>Hoja1!G70</f>
        <v>---</v>
      </c>
      <c r="H70" s="26" t="str">
        <f>Hoja1!H70</f>
        <v>601B</v>
      </c>
      <c r="I70" t="str">
        <f>Hoja1!I70</f>
        <v>W8 951</v>
      </c>
      <c r="J70" t="str">
        <f>VLOOKUP(Hoja1!J70,Data!$G$1:$H$501,2,0)</f>
        <v>Cincinnati</v>
      </c>
      <c r="K70" s="21">
        <f>IF(Hoja1!M70=1,Hoja1!K70,0)</f>
        <v>0</v>
      </c>
      <c r="L70">
        <f>IF(Hoja1!M70=1,Hoja1!L70:$N71,0)</f>
        <v>0</v>
      </c>
      <c r="M70">
        <f t="shared" si="4"/>
        <v>0</v>
      </c>
      <c r="N70" t="str">
        <f t="shared" si="5"/>
        <v/>
      </c>
      <c r="O70" t="str">
        <f>IF(N70="","",MAX(O$1:O69)+1)</f>
        <v/>
      </c>
    </row>
    <row r="71" spans="1:15" x14ac:dyDescent="0.25">
      <c r="A71">
        <f>IF(Hoja1!M71=1,Hoja1!A71,0)</f>
        <v>0</v>
      </c>
      <c r="B71" s="26" t="str">
        <f>VLOOKUP(Hoja1!B71,Data!$A$1:$B$500,2,0)</f>
        <v>Lufthansa</v>
      </c>
      <c r="C71" s="26" t="str">
        <f>Hoja1!C71</f>
        <v>77X</v>
      </c>
      <c r="D71" t="str">
        <f>Hoja1!D71</f>
        <v>LH 8222</v>
      </c>
      <c r="E71" s="27">
        <f>IF(Hoja1!M71=1,Hoja1!E71,0)</f>
        <v>0</v>
      </c>
      <c r="F71" s="26" t="str">
        <f>VLOOKUP(Hoja1!F71,Data!$D$1:$E$500,2,0)</f>
        <v>Frankfurt</v>
      </c>
      <c r="G71" s="26" t="str">
        <f>Hoja1!G71</f>
        <v>---</v>
      </c>
      <c r="H71" s="26">
        <f>Hoja1!H71</f>
        <v>603</v>
      </c>
      <c r="I71" t="str">
        <f>Hoja1!I71</f>
        <v>LH 8223</v>
      </c>
      <c r="J71" t="str">
        <f>VLOOKUP(Hoja1!J71,Data!$G$1:$H$501,2,0)</f>
        <v>Monterrey</v>
      </c>
      <c r="K71" s="21">
        <f>IF(Hoja1!M71=1,Hoja1!K71,0)</f>
        <v>0</v>
      </c>
      <c r="L71">
        <f>IF(Hoja1!M71=1,Hoja1!L71:$N72,0)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>
        <f>IF(Hoja1!M72=1,Hoja1!A72,0)</f>
        <v>0</v>
      </c>
      <c r="B72" s="26" t="str">
        <f>VLOOKUP(Hoja1!B72,Data!$A$1:$B$500,2,0)</f>
        <v>Amerijet International</v>
      </c>
      <c r="C72" s="26" t="str">
        <f>Hoja1!C72</f>
        <v>76Y</v>
      </c>
      <c r="D72" t="str">
        <f>Hoja1!D72</f>
        <v>M6 723</v>
      </c>
      <c r="E72" s="27">
        <f>IF(Hoja1!M72=1,Hoja1!E72,0)</f>
        <v>0</v>
      </c>
      <c r="F72" s="26" t="str">
        <f>VLOOKUP(Hoja1!F72,Data!$D$1:$E$500,2,0)</f>
        <v>Miami</v>
      </c>
      <c r="G72" s="26" t="str">
        <f>Hoja1!G72</f>
        <v>---</v>
      </c>
      <c r="H72" s="26" t="str">
        <f>Hoja1!H72</f>
        <v>602A</v>
      </c>
      <c r="I72" t="str">
        <f>Hoja1!I72</f>
        <v>M6 722</v>
      </c>
      <c r="J72" t="str">
        <f>VLOOKUP(Hoja1!J72,Data!$G$1:$H$501,2,0)</f>
        <v>Miami</v>
      </c>
      <c r="K72" s="21">
        <f>IF(Hoja1!M72=1,Hoja1!K72,0)</f>
        <v>0</v>
      </c>
      <c r="L72">
        <f>IF(Hoja1!M72=1,Hoja1!L72:$N73,0)</f>
        <v>0</v>
      </c>
      <c r="M72">
        <f t="shared" si="4"/>
        <v>0</v>
      </c>
      <c r="N72" t="str">
        <f t="shared" si="5"/>
        <v/>
      </c>
      <c r="O72" t="str">
        <f>IF(N72="","",MAX(O$1:O71)+1)</f>
        <v/>
      </c>
    </row>
    <row r="73" spans="1:15" x14ac:dyDescent="0.25">
      <c r="A73">
        <f>IF(Hoja1!M73=1,Hoja1!A73,0)</f>
        <v>0</v>
      </c>
      <c r="B73" s="26" t="str">
        <f>VLOOKUP(Hoja1!B73,Data!$A$1:$B$500,2,0)</f>
        <v>China Southerrn</v>
      </c>
      <c r="C73" s="26">
        <f>Hoja1!C73</f>
        <v>772</v>
      </c>
      <c r="D73" t="str">
        <f>Hoja1!D73</f>
        <v>CZ 2523</v>
      </c>
      <c r="E73" s="27">
        <f>IF(Hoja1!M73=1,Hoja1!E73,0)</f>
        <v>0</v>
      </c>
      <c r="F73" s="26" t="str">
        <f>VLOOKUP(Hoja1!F73,Data!$D$1:$E$500,2,0)</f>
        <v>Anchorage</v>
      </c>
      <c r="G73" s="26" t="str">
        <f>Hoja1!G73</f>
        <v>---</v>
      </c>
      <c r="H73" s="26">
        <f>Hoja1!H73</f>
        <v>604</v>
      </c>
      <c r="I73" t="str">
        <f>Hoja1!I73</f>
        <v>CZ 2524</v>
      </c>
      <c r="J73" t="str">
        <f>VLOOKUP(Hoja1!J73,Data!$G$1:$H$501,2,0)</f>
        <v>Taiyuan Wusu International Airport</v>
      </c>
      <c r="K73" s="21">
        <f>IF(Hoja1!M73=1,Hoja1!K73,0)</f>
        <v>0</v>
      </c>
      <c r="L73">
        <f>IF(Hoja1!M73=1,Hoja1!L73:$N74,0)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 xml:space="preserve">Viva </v>
      </c>
      <c r="C74" s="26">
        <f>Hoja1!C74</f>
        <v>321</v>
      </c>
      <c r="D74" t="str">
        <f>Hoja1!D74</f>
        <v>VB 7379</v>
      </c>
      <c r="E74" s="27">
        <f>IF(Hoja1!M74=1,Hoja1!E74,0)</f>
        <v>45958.614583333336</v>
      </c>
      <c r="F74" s="26" t="str">
        <f>VLOOKUP(Hoja1!F74,Data!$D$1:$E$500,2,0)</f>
        <v>Monterrey</v>
      </c>
      <c r="G74" s="26">
        <f>Hoja1!G74</f>
        <v>1</v>
      </c>
      <c r="H74" s="26" t="str">
        <f>Hoja1!H74</f>
        <v>107A</v>
      </c>
      <c r="I74" t="str">
        <f>Hoja1!I74</f>
        <v>VB 9522</v>
      </c>
      <c r="J74" t="str">
        <f>VLOOKUP(Hoja1!J74,Data!$G$1:$H$501,2,0)</f>
        <v>Guadalajara</v>
      </c>
      <c r="K74" s="21">
        <f>IF(Hoja1!M74=1,Hoja1!K74,0)</f>
        <v>45958.854166666664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56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995</v>
      </c>
      <c r="E75" s="27">
        <f>IF(Hoja1!M75=1,Hoja1!E75,0)</f>
        <v>45958.829861111109</v>
      </c>
      <c r="F75" s="26" t="str">
        <f>VLOOKUP(Hoja1!F75,Data!$D$1:$E$500,2,0)</f>
        <v>Monterrey</v>
      </c>
      <c r="G75" s="26">
        <f>Hoja1!G75</f>
        <v>3</v>
      </c>
      <c r="H75" s="26" t="str">
        <f>Hoja1!H75</f>
        <v>110B</v>
      </c>
      <c r="I75" t="str">
        <f>Hoja1!I75</f>
        <v>AM 998</v>
      </c>
      <c r="J75" t="str">
        <f>VLOOKUP(Hoja1!J75,Data!$G$1:$H$501,2,0)</f>
        <v>Monterrey</v>
      </c>
      <c r="K75" s="21">
        <f>IF(Hoja1!M75=1,Hoja1!K75,0)</f>
        <v>45958.857638888891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57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>Volaris</v>
      </c>
      <c r="C76" s="26" t="str">
        <f>Hoja1!C76</f>
        <v>32N</v>
      </c>
      <c r="D76" t="str">
        <f>Hoja1!D76</f>
        <v>Y4 7171</v>
      </c>
      <c r="E76" s="27">
        <f>IF(Hoja1!M76=1,Hoja1!E76,0)</f>
        <v>45958.821527777778</v>
      </c>
      <c r="F76" s="26" t="str">
        <f>VLOOKUP(Hoja1!F76,Data!$D$1:$E$500,2,0)</f>
        <v>La Paz</v>
      </c>
      <c r="G76" s="26">
        <f>Hoja1!G76</f>
        <v>2</v>
      </c>
      <c r="H76" s="26" t="str">
        <f>Hoja1!H76</f>
        <v>109A</v>
      </c>
      <c r="I76" t="str">
        <f>Hoja1!I76</f>
        <v>Y4 1293</v>
      </c>
      <c r="J76" t="str">
        <f>VLOOKUP(Hoja1!J76,Data!$G$1:$H$501,2,0)</f>
        <v>Guadalajara</v>
      </c>
      <c r="K76" s="21">
        <f>IF(Hoja1!M76=1,Hoja1!K76,0)</f>
        <v>45958.881249999999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58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7295</v>
      </c>
      <c r="E77" s="27">
        <f>IF(Hoja1!M77=1,Hoja1!E77,0)</f>
        <v>45958.875</v>
      </c>
      <c r="F77" s="26" t="str">
        <f>VLOOKUP(Hoja1!F77,Data!$D$1:$E$500,2,0)</f>
        <v>Ixtapa Zihuatanejo</v>
      </c>
      <c r="G77" s="26">
        <f>Hoja1!G77</f>
        <v>1</v>
      </c>
      <c r="H77" s="26">
        <f>Hoja1!H77</f>
        <v>502</v>
      </c>
      <c r="I77" t="str">
        <f>Hoja1!I77</f>
        <v>VB 7295</v>
      </c>
      <c r="J77" t="str">
        <f>VLOOKUP(Hoja1!J77,Data!$G$1:$H$501,2,0)</f>
        <v>Monterrey</v>
      </c>
      <c r="K77" s="21">
        <f>IF(Hoja1!M77=1,Hoja1!K77,0)</f>
        <v>45958.895833333336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59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7421</v>
      </c>
      <c r="E78" s="27">
        <f>IF(Hoja1!M78=1,Hoja1!E78,0)</f>
        <v>45958.895833333336</v>
      </c>
      <c r="F78" s="26" t="str">
        <f>VLOOKUP(Hoja1!F78,Data!$D$1:$E$500,2,0)</f>
        <v>Oaxaca</v>
      </c>
      <c r="G78" s="26">
        <f>Hoja1!G78</f>
        <v>1</v>
      </c>
      <c r="H78" s="26">
        <f>Hoja1!H78</f>
        <v>504</v>
      </c>
      <c r="I78" t="str">
        <f>Hoja1!I78</f>
        <v>VB 7421</v>
      </c>
      <c r="J78" t="str">
        <f>VLOOKUP(Hoja1!J78,Data!$G$1:$H$501,2,0)</f>
        <v>Guadalajara</v>
      </c>
      <c r="K78" s="21">
        <f>IF(Hoja1!M78=1,Hoja1!K78,0)</f>
        <v>45958.916666666664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60</v>
      </c>
    </row>
    <row r="79" spans="1:15" x14ac:dyDescent="0.25">
      <c r="A79">
        <f>IF(Hoja1!M79=1,Hoja1!A79,0)</f>
        <v>0</v>
      </c>
      <c r="B79" s="26" t="str">
        <f>VLOOKUP(Hoja1!B79,Data!$A$1:$B$500,2,0)</f>
        <v>Atlas Air</v>
      </c>
      <c r="C79" s="26">
        <f>Hoja1!C79</f>
        <v>744</v>
      </c>
      <c r="D79" t="str">
        <f>Hoja1!D79</f>
        <v>5Y 8174</v>
      </c>
      <c r="E79" s="27">
        <f>IF(Hoja1!M79=1,Hoja1!E79,0)</f>
        <v>0</v>
      </c>
      <c r="F79" s="26" t="str">
        <f>VLOOKUP(Hoja1!F79,Data!$D$1:$E$500,2,0)</f>
        <v>Anchorage</v>
      </c>
      <c r="G79" s="26" t="str">
        <f>Hoja1!G79</f>
        <v>---</v>
      </c>
      <c r="H79" s="26" t="str">
        <f>Hoja1!H79</f>
        <v>605A</v>
      </c>
      <c r="I79" t="str">
        <f>Hoja1!I79</f>
        <v>5Y 8174</v>
      </c>
      <c r="J79" t="str">
        <f>VLOOKUP(Hoja1!J79,Data!$G$1:$H$501,2,0)</f>
        <v>Los Angeles</v>
      </c>
      <c r="K79" s="21">
        <f>IF(Hoja1!M79=1,Hoja1!K79,0)</f>
        <v>0</v>
      </c>
      <c r="L79">
        <f>IF(Hoja1!M79=1,Hoja1!L79:$N80,0)</f>
        <v>0</v>
      </c>
      <c r="M79">
        <f t="shared" si="4"/>
        <v>0</v>
      </c>
      <c r="N79" t="str">
        <f t="shared" si="5"/>
        <v/>
      </c>
      <c r="O79" t="str">
        <f>IF(N79="","",MAX(O$1:O78)+1)</f>
        <v/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321</v>
      </c>
      <c r="D80" t="str">
        <f>Hoja1!D80</f>
        <v>VB 2288</v>
      </c>
      <c r="E80" s="27">
        <f>IF(Hoja1!M80=1,Hoja1!E80,0)</f>
        <v>45958.975694444445</v>
      </c>
      <c r="F80" s="26" t="str">
        <f>VLOOKUP(Hoja1!F80,Data!$D$1:$E$500,2,0)</f>
        <v>Cancun</v>
      </c>
      <c r="G80" s="26">
        <f>Hoja1!G80</f>
        <v>1</v>
      </c>
      <c r="H80" s="26">
        <f>Hoja1!H80</f>
        <v>502</v>
      </c>
      <c r="I80" t="str">
        <f>Hoja1!I80</f>
        <v>VB 9400</v>
      </c>
      <c r="J80" t="str">
        <f>VLOOKUP(Hoja1!J80,Data!$G$1:$H$501,2,0)</f>
        <v>Monterrey</v>
      </c>
      <c r="K80" s="21">
        <f>IF(Hoja1!M80=1,Hoja1!K80,0)</f>
        <v>45959.25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61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9453</v>
      </c>
      <c r="E81" s="27">
        <f>IF(Hoja1!M81=1,Hoja1!E81,0)</f>
        <v>45958.819444444445</v>
      </c>
      <c r="F81" s="26" t="str">
        <f>VLOOKUP(Hoja1!F81,Data!$D$1:$E$500,2,0)</f>
        <v>Nuevo Laredo</v>
      </c>
      <c r="G81" s="26">
        <f>Hoja1!G81</f>
        <v>1</v>
      </c>
      <c r="H81" s="26">
        <f>Hoja1!H81</f>
        <v>505</v>
      </c>
      <c r="I81" t="str">
        <f>Hoja1!I81</f>
        <v>VB 9520</v>
      </c>
      <c r="J81" t="str">
        <f>VLOOKUP(Hoja1!J81,Data!$G$1:$H$501,2,0)</f>
        <v>Guadalajara</v>
      </c>
      <c r="K81" s="21">
        <f>IF(Hoja1!M81=1,Hoja1!K81,0)</f>
        <v>45959.25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62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9523</v>
      </c>
      <c r="E82" s="27">
        <f>IF(Hoja1!M82=1,Hoja1!E82,0)</f>
        <v>45958.996527777781</v>
      </c>
      <c r="F82" s="26" t="str">
        <f>VLOOKUP(Hoja1!F82,Data!$D$1:$E$500,2,0)</f>
        <v>Guadalajara</v>
      </c>
      <c r="G82" s="26">
        <f>Hoja1!G82</f>
        <v>3</v>
      </c>
      <c r="H82" s="26" t="str">
        <f>Hoja1!H82</f>
        <v>107A</v>
      </c>
      <c r="I82" t="str">
        <f>Hoja1!I82</f>
        <v>VB 9480</v>
      </c>
      <c r="J82" t="str">
        <f>VLOOKUP(Hoja1!J82,Data!$G$1:$H$501,2,0)</f>
        <v>Ciudad Obregon</v>
      </c>
      <c r="K82" s="21">
        <f>IF(Hoja1!M82=1,Hoja1!K82,0)</f>
        <v>45959.270833333336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63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5070</v>
      </c>
      <c r="E83" s="27">
        <f>IF(Hoja1!M83=1,Hoja1!E83,0)</f>
        <v>45958.736111111109</v>
      </c>
      <c r="F83" s="26" t="str">
        <f>VLOOKUP(Hoja1!F83,Data!$D$1:$E$500,2,0)</f>
        <v>Tijuana</v>
      </c>
      <c r="G83" s="26">
        <f>Hoja1!G83</f>
        <v>1</v>
      </c>
      <c r="H83" s="26" t="str">
        <f>Hoja1!H83</f>
        <v>107B</v>
      </c>
      <c r="I83" t="str">
        <f>Hoja1!I83</f>
        <v>VB 9532</v>
      </c>
      <c r="J83" t="str">
        <f>VLOOKUP(Hoja1!J83,Data!$G$1:$H$501,2,0)</f>
        <v>Matamoros</v>
      </c>
      <c r="K83" s="21">
        <f>IF(Hoja1!M83=1,Hoja1!K83,0)</f>
        <v>45959.277777777781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64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1763</v>
      </c>
      <c r="E84" s="27">
        <f>IF(Hoja1!M84=1,Hoja1!E84,0)</f>
        <v>45958.829861111109</v>
      </c>
      <c r="F84" s="26" t="str">
        <f>VLOOKUP(Hoja1!F84,Data!$D$1:$E$500,2,0)</f>
        <v>Merida</v>
      </c>
      <c r="G84" s="26">
        <f>Hoja1!G84</f>
        <v>1</v>
      </c>
      <c r="H84" s="26" t="str">
        <f>Hoja1!H84</f>
        <v>108B</v>
      </c>
      <c r="I84" t="str">
        <f>Hoja1!I84</f>
        <v>XN 1700</v>
      </c>
      <c r="J84" t="str">
        <f>VLOOKUP(Hoja1!J84,Data!$G$1:$H$501,2,0)</f>
        <v>Campeche</v>
      </c>
      <c r="K84" s="21">
        <f>IF(Hoja1!M84=1,Hoja1!K84,0)</f>
        <v>45959.3125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65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>Aeromexico</v>
      </c>
      <c r="C85" s="26" t="str">
        <f>Hoja1!C85</f>
        <v>E90</v>
      </c>
      <c r="D85" t="str">
        <f>Hoja1!D85</f>
        <v>AM 871</v>
      </c>
      <c r="E85" s="27">
        <f>IF(Hoja1!M85=1,Hoja1!E85,0)</f>
        <v>45958.885416666664</v>
      </c>
      <c r="F85" s="26" t="str">
        <f>VLOOKUP(Hoja1!F85,Data!$D$1:$E$500,2,0)</f>
        <v>Veracruz</v>
      </c>
      <c r="G85" s="26">
        <f>Hoja1!G85</f>
        <v>3</v>
      </c>
      <c r="H85" s="26" t="str">
        <f>Hoja1!H85</f>
        <v>111A</v>
      </c>
      <c r="I85" t="str">
        <f>Hoja1!I85</f>
        <v>AM 592</v>
      </c>
      <c r="J85" t="str">
        <f>VLOOKUP(Hoja1!J85,Data!$G$1:$H$501,2,0)</f>
        <v>Tulum</v>
      </c>
      <c r="K85" s="21">
        <f>IF(Hoja1!M85=1,Hoja1!K85,0)</f>
        <v>45959.354861111111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66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2041</v>
      </c>
      <c r="E86" s="27">
        <f>IF(Hoja1!M86=1,Hoja1!E86,0)</f>
        <v>45958.85833333333</v>
      </c>
      <c r="F86" s="26" t="str">
        <f>VLOOKUP(Hoja1!F86,Data!$D$1:$E$500,2,0)</f>
        <v>Oaxaca</v>
      </c>
      <c r="G86" s="26">
        <f>Hoja1!G86</f>
        <v>3</v>
      </c>
      <c r="H86" s="26" t="str">
        <f>Hoja1!H86</f>
        <v>110A</v>
      </c>
      <c r="I86" t="str">
        <f>Hoja1!I86</f>
        <v>AM 878</v>
      </c>
      <c r="J86" t="str">
        <f>VLOOKUP(Hoja1!J86,Data!$G$1:$H$501,2,0)</f>
        <v>Merida</v>
      </c>
      <c r="K86" s="21">
        <f>IF(Hoja1!M86=1,Hoja1!K86,0)</f>
        <v>45959.510416666664</v>
      </c>
      <c r="L86" t="str">
        <f>IF(Hoja1!M86=1,Hoja1!L86:$N87,0)</f>
        <v>J</v>
      </c>
      <c r="M86">
        <f t="shared" si="4"/>
        <v>1</v>
      </c>
      <c r="N86">
        <f t="shared" si="5"/>
        <v>1</v>
      </c>
      <c r="O86">
        <f>IF(N86="","",MAX(O$1:O85)+1)</f>
        <v>67</v>
      </c>
    </row>
    <row r="87" spans="1:15" x14ac:dyDescent="0.25">
      <c r="A87" t="e">
        <f>IF(Hoja1!M87=1,Hoja1!A87,0)</f>
        <v>#N/A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843</v>
      </c>
      <c r="E87" s="27" t="e">
        <f>IF(Hoja1!M87=1,Hoja1!E87,0)</f>
        <v>#N/A</v>
      </c>
      <c r="F87" s="26" t="str">
        <f>VLOOKUP(Hoja1!F87,Data!$D$1:$E$500,2,0)</f>
        <v xml:space="preserve">Jose Marti </v>
      </c>
      <c r="G87" s="26">
        <f>Hoja1!G87</f>
        <v>6</v>
      </c>
      <c r="H87" s="26" t="str">
        <f>Hoja1!H87</f>
        <v>114A</v>
      </c>
      <c r="I87">
        <f>Hoja1!I87</f>
        <v>0</v>
      </c>
      <c r="J87" t="e">
        <f>VLOOKUP(Hoja1!J87,Data!$G$1:$H$501,2,0)</f>
        <v>#N/A</v>
      </c>
      <c r="K87" s="21" t="e">
        <f>IF(Hoja1!M87=1,Hoja1!K87,0)</f>
        <v>#N/A</v>
      </c>
      <c r="L87" t="e">
        <f>IF(Hoja1!M87=1,Hoja1!L87:$N88,0)</f>
        <v>#N/A</v>
      </c>
      <c r="M87" t="e">
        <f t="shared" ref="M87:M150" si="6">IF(A87&gt;0,1,0)</f>
        <v>#N/A</v>
      </c>
      <c r="N87" t="e">
        <f t="shared" ref="N87:N150" si="7">IF(M87=0,"",M87)</f>
        <v>#N/A</v>
      </c>
      <c r="O87" t="e">
        <f>IF(N87="","",MAX(O$1:O86)+1)</f>
        <v>#N/A</v>
      </c>
    </row>
    <row r="88" spans="1:15" x14ac:dyDescent="0.25">
      <c r="A88" t="e">
        <f>IF(Hoja1!M88=1,Hoja1!A88,0)</f>
        <v>#N/A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9295</v>
      </c>
      <c r="E88" s="27" t="e">
        <f>IF(Hoja1!M88=1,Hoja1!E88,0)</f>
        <v>#N/A</v>
      </c>
      <c r="F88" s="26" t="str">
        <f>VLOOKUP(Hoja1!F88,Data!$D$1:$E$500,2,0)</f>
        <v>Huatulco</v>
      </c>
      <c r="G88" s="26">
        <f>Hoja1!G88</f>
        <v>1</v>
      </c>
      <c r="H88" s="26" t="str">
        <f>Hoja1!H88</f>
        <v>106B</v>
      </c>
      <c r="I88">
        <f>Hoja1!I88</f>
        <v>0</v>
      </c>
      <c r="J88" t="e">
        <f>VLOOKUP(Hoja1!J88,Data!$G$1:$H$501,2,0)</f>
        <v>#N/A</v>
      </c>
      <c r="K88" s="21" t="e">
        <f>IF(Hoja1!M88=1,Hoja1!K88,0)</f>
        <v>#N/A</v>
      </c>
      <c r="L88" t="e">
        <f>IF(Hoja1!M88=1,Hoja1!L88:$N89,0)</f>
        <v>#N/A</v>
      </c>
      <c r="M88" t="e">
        <f t="shared" si="6"/>
        <v>#N/A</v>
      </c>
      <c r="N88" t="e">
        <f t="shared" si="7"/>
        <v>#N/A</v>
      </c>
      <c r="O88" t="e">
        <f>IF(N88="","",MAX(O$1:O87)+1)</f>
        <v>#N/A</v>
      </c>
    </row>
    <row r="89" spans="1:15" x14ac:dyDescent="0.25">
      <c r="A89" t="e">
        <f>IF(Hoja1!M89=1,Hoja1!A89,0)</f>
        <v>#N/A</v>
      </c>
      <c r="B89" s="26" t="str">
        <f>VLOOKUP(Hoja1!B89,Data!$A$1:$B$500,2,0)</f>
        <v xml:space="preserve">Mexicana de Aviación </v>
      </c>
      <c r="C89" s="26">
        <f>Hoja1!C89</f>
        <v>738</v>
      </c>
      <c r="D89" t="str">
        <f>Hoja1!D89</f>
        <v>XN 1923</v>
      </c>
      <c r="E89" s="27" t="e">
        <f>IF(Hoja1!M89=1,Hoja1!E89,0)</f>
        <v>#N/A</v>
      </c>
      <c r="F89" s="26" t="str">
        <f>VLOOKUP(Hoja1!F89,Data!$D$1:$E$500,2,0)</f>
        <v>Palenque</v>
      </c>
      <c r="G89" s="26">
        <f>Hoja1!G89</f>
        <v>2</v>
      </c>
      <c r="H89" s="26" t="str">
        <f>Hoja1!H89</f>
        <v>108B</v>
      </c>
      <c r="I89">
        <f>Hoja1!I89</f>
        <v>0</v>
      </c>
      <c r="J89" t="e">
        <f>VLOOKUP(Hoja1!J89,Data!$G$1:$H$501,2,0)</f>
        <v>#N/A</v>
      </c>
      <c r="K89" s="21" t="e">
        <f>IF(Hoja1!M89=1,Hoja1!K89,0)</f>
        <v>#N/A</v>
      </c>
      <c r="L89" t="e">
        <f>IF(Hoja1!M89=1,Hoja1!L89:$N90,0)</f>
        <v>#N/A</v>
      </c>
      <c r="M89" t="e">
        <f t="shared" si="6"/>
        <v>#N/A</v>
      </c>
      <c r="N89" t="e">
        <f t="shared" si="7"/>
        <v>#N/A</v>
      </c>
      <c r="O89" t="e">
        <f>IF(N89="","",MAX(O$1:O88)+1)</f>
        <v>#N/A</v>
      </c>
    </row>
    <row r="90" spans="1:15" x14ac:dyDescent="0.25">
      <c r="A90" t="e">
        <f>IF(Hoja1!M90=1,Hoja1!A90,0)</f>
        <v>#N/A</v>
      </c>
      <c r="B90" s="26" t="str">
        <f>VLOOKUP(Hoja1!B90,Data!$A$1:$B$500,2,0)</f>
        <v>Awesome Cargo</v>
      </c>
      <c r="C90" s="26">
        <f>Hoja1!C90</f>
        <v>332</v>
      </c>
      <c r="D90" t="str">
        <f>Hoja1!D90</f>
        <v>A7 908</v>
      </c>
      <c r="E90" s="27" t="e">
        <f>IF(Hoja1!M90=1,Hoja1!E90,0)</f>
        <v>#N/A</v>
      </c>
      <c r="F90" s="26" t="str">
        <f>VLOOKUP(Hoja1!F90,Data!$D$1:$E$500,2,0)</f>
        <v>Anchorage</v>
      </c>
      <c r="G90" s="26" t="str">
        <f>Hoja1!G90</f>
        <v>---</v>
      </c>
      <c r="H90" s="26">
        <f>Hoja1!H90</f>
        <v>601</v>
      </c>
      <c r="I90">
        <f>Hoja1!I90</f>
        <v>0</v>
      </c>
      <c r="J90" t="e">
        <f>VLOOKUP(Hoja1!J90,Data!$G$1:$H$501,2,0)</f>
        <v>#N/A</v>
      </c>
      <c r="K90" s="21" t="e">
        <f>IF(Hoja1!M90=1,Hoja1!K90,0)</f>
        <v>#N/A</v>
      </c>
      <c r="L90" t="e">
        <f>IF(Hoja1!M90=1,Hoja1!L90:$N91,0)</f>
        <v>#N/A</v>
      </c>
      <c r="M90" t="e">
        <f t="shared" si="6"/>
        <v>#N/A</v>
      </c>
      <c r="N90" t="e">
        <f t="shared" si="7"/>
        <v>#N/A</v>
      </c>
      <c r="O90" t="e">
        <f>IF(N90="","",MAX(O$1:O89)+1)</f>
        <v>#N/A</v>
      </c>
    </row>
    <row r="91" spans="1:15" x14ac:dyDescent="0.25">
      <c r="A91" t="e">
        <f>IF(Hoja1!M91=1,Hoja1!A91,0)</f>
        <v>#N/A</v>
      </c>
      <c r="B91" s="26" t="str">
        <f>VLOOKUP(Hoja1!B91,Data!$A$1:$B$500,2,0)</f>
        <v>MasAir</v>
      </c>
      <c r="C91" s="26">
        <f>Hoja1!C91</f>
        <v>333</v>
      </c>
      <c r="D91" t="str">
        <f>Hoja1!D91</f>
        <v>M7 6412I</v>
      </c>
      <c r="E91" s="27" t="e">
        <f>IF(Hoja1!M91=1,Hoja1!E91,0)</f>
        <v>#N/A</v>
      </c>
      <c r="F91" s="26" t="str">
        <f>VLOOKUP(Hoja1!F91,Data!$D$1:$E$500,2,0)</f>
        <v>Santiago</v>
      </c>
      <c r="G91" s="26" t="str">
        <f>Hoja1!G91</f>
        <v>---</v>
      </c>
      <c r="H91" s="26">
        <f>Hoja1!H91</f>
        <v>602</v>
      </c>
      <c r="I91">
        <f>Hoja1!I91</f>
        <v>0</v>
      </c>
      <c r="J91" t="e">
        <f>VLOOKUP(Hoja1!J91,Data!$G$1:$H$501,2,0)</f>
        <v>#N/A</v>
      </c>
      <c r="K91" s="21" t="e">
        <f>IF(Hoja1!M91=1,Hoja1!K91,0)</f>
        <v>#N/A</v>
      </c>
      <c r="L91" t="e">
        <f>IF(Hoja1!M91=1,Hoja1!L91:$N92,0)</f>
        <v>#N/A</v>
      </c>
      <c r="M91" t="e">
        <f t="shared" si="6"/>
        <v>#N/A</v>
      </c>
      <c r="N91" t="e">
        <f t="shared" si="7"/>
        <v>#N/A</v>
      </c>
      <c r="O91" t="e">
        <f>IF(N91="","",MAX(O$1:O90)+1)</f>
        <v>#N/A</v>
      </c>
    </row>
    <row r="92" spans="1:15" x14ac:dyDescent="0.25">
      <c r="A92" t="e">
        <f>IF(Hoja1!M92=1,Hoja1!A92,0)</f>
        <v>#N/A</v>
      </c>
      <c r="B92" s="26" t="str">
        <f>VLOOKUP(Hoja1!B92,Data!$A$1:$B$500,2,0)</f>
        <v>Volaris</v>
      </c>
      <c r="C92" s="26">
        <f>Hoja1!C92</f>
        <v>320</v>
      </c>
      <c r="D92" t="str">
        <f>Hoja1!D92</f>
        <v>Y4 3534</v>
      </c>
      <c r="E92" s="27" t="e">
        <f>IF(Hoja1!M92=1,Hoja1!E92,0)</f>
        <v>#N/A</v>
      </c>
      <c r="F92" s="26" t="str">
        <f>VLOOKUP(Hoja1!F92,Data!$D$1:$E$500,2,0)</f>
        <v>Cancun</v>
      </c>
      <c r="G92" s="26">
        <f>Hoja1!G92</f>
        <v>2</v>
      </c>
      <c r="H92" s="26" t="str">
        <f>Hoja1!H92</f>
        <v>109A</v>
      </c>
      <c r="I92">
        <f>Hoja1!I92</f>
        <v>0</v>
      </c>
      <c r="J92" t="e">
        <f>VLOOKUP(Hoja1!J92,Data!$G$1:$H$501,2,0)</f>
        <v>#N/A</v>
      </c>
      <c r="K92" s="21" t="e">
        <f>IF(Hoja1!M92=1,Hoja1!K92,0)</f>
        <v>#N/A</v>
      </c>
      <c r="L92" t="e">
        <f>IF(Hoja1!M92=1,Hoja1!L92:$N93,0)</f>
        <v>#N/A</v>
      </c>
      <c r="M92" t="e">
        <f t="shared" si="6"/>
        <v>#N/A</v>
      </c>
      <c r="N92" t="e">
        <f t="shared" si="7"/>
        <v>#N/A</v>
      </c>
      <c r="O92" t="e">
        <f>IF(N92="","",MAX(O$1:O91)+1)</f>
        <v>#N/A</v>
      </c>
    </row>
    <row r="93" spans="1:15" x14ac:dyDescent="0.25">
      <c r="A93" t="e">
        <f>IF(Hoja1!M93=1,Hoja1!A93,0)</f>
        <v>#N/A</v>
      </c>
      <c r="B93" s="26" t="e">
        <f>VLOOKUP(Hoja1!B93,Data!$A$1:$B$500,2,0)</f>
        <v>#N/A</v>
      </c>
      <c r="C93" s="26">
        <f>Hoja1!C93</f>
        <v>0</v>
      </c>
      <c r="D93">
        <f>Hoja1!D93</f>
        <v>0</v>
      </c>
      <c r="E93" s="27" t="e">
        <f>IF(Hoja1!M93=1,Hoja1!E93,0)</f>
        <v>#N/A</v>
      </c>
      <c r="F93" s="26" t="e">
        <f>VLOOKUP(Hoja1!F93,Data!$D$1:$E$500,2,0)</f>
        <v>#N/A</v>
      </c>
      <c r="G93" s="26">
        <f>Hoja1!G93</f>
        <v>0</v>
      </c>
      <c r="H93" s="26">
        <f>Hoja1!H93</f>
        <v>0</v>
      </c>
      <c r="I93">
        <f>Hoja1!I93</f>
        <v>0</v>
      </c>
      <c r="J93" t="e">
        <f>VLOOKUP(Hoja1!J93,Data!$G$1:$H$501,2,0)</f>
        <v>#N/A</v>
      </c>
      <c r="K93" s="21" t="e">
        <f>IF(Hoja1!M93=1,Hoja1!K93,0)</f>
        <v>#N/A</v>
      </c>
      <c r="L93" t="e">
        <f>IF(Hoja1!M93=1,Hoja1!L93:$N94,0)</f>
        <v>#N/A</v>
      </c>
      <c r="M93" t="e">
        <f t="shared" si="6"/>
        <v>#N/A</v>
      </c>
      <c r="N93" t="e">
        <f t="shared" si="7"/>
        <v>#N/A</v>
      </c>
      <c r="O93" t="e">
        <f>IF(N93="","",MAX(O$1:O92)+1)</f>
        <v>#N/A</v>
      </c>
    </row>
    <row r="94" spans="1:15" x14ac:dyDescent="0.25">
      <c r="A94" t="e">
        <f>IF(Hoja1!M94=1,Hoja1!A94,0)</f>
        <v>#N/A</v>
      </c>
      <c r="B94" s="26" t="e">
        <f>VLOOKUP(Hoja1!B94,Data!$A$1:$B$500,2,0)</f>
        <v>#N/A</v>
      </c>
      <c r="C94" s="26">
        <f>Hoja1!C94</f>
        <v>0</v>
      </c>
      <c r="D94">
        <f>Hoja1!D94</f>
        <v>0</v>
      </c>
      <c r="E94" s="27" t="e">
        <f>IF(Hoja1!M94=1,Hoja1!E94,0)</f>
        <v>#N/A</v>
      </c>
      <c r="F94" s="26" t="e">
        <f>VLOOKUP(Hoja1!F94,Data!$D$1:$E$500,2,0)</f>
        <v>#N/A</v>
      </c>
      <c r="G94" s="26">
        <f>Hoja1!G94</f>
        <v>0</v>
      </c>
      <c r="H94" s="26">
        <f>Hoja1!H94</f>
        <v>0</v>
      </c>
      <c r="I94">
        <f>Hoja1!I94</f>
        <v>0</v>
      </c>
      <c r="J94" t="e">
        <f>VLOOKUP(Hoja1!J94,Data!$G$1:$H$501,2,0)</f>
        <v>#N/A</v>
      </c>
      <c r="K94" s="21" t="e">
        <f>IF(Hoja1!M94=1,Hoja1!K94,0)</f>
        <v>#N/A</v>
      </c>
      <c r="L94" t="e">
        <f>IF(Hoja1!M94=1,Hoja1!L94:$N95,0)</f>
        <v>#N/A</v>
      </c>
      <c r="M94" t="e">
        <f t="shared" si="6"/>
        <v>#N/A</v>
      </c>
      <c r="N94" t="e">
        <f t="shared" si="7"/>
        <v>#N/A</v>
      </c>
      <c r="O94" t="e">
        <f>IF(N94="","",MAX(O$1:O93)+1)</f>
        <v>#N/A</v>
      </c>
    </row>
    <row r="95" spans="1:15" x14ac:dyDescent="0.25">
      <c r="A95" t="e">
        <f>IF(Hoja1!M95=1,Hoja1!A95,0)</f>
        <v>#N/A</v>
      </c>
      <c r="B95" s="26" t="e">
        <f>VLOOKUP(Hoja1!B95,Data!$A$1:$B$500,2,0)</f>
        <v>#N/A</v>
      </c>
      <c r="C95" s="26">
        <f>Hoja1!C95</f>
        <v>0</v>
      </c>
      <c r="D95">
        <f>Hoja1!D95</f>
        <v>0</v>
      </c>
      <c r="E95" s="27" t="e">
        <f>IF(Hoja1!M95=1,Hoja1!E95,0)</f>
        <v>#N/A</v>
      </c>
      <c r="F95" s="26" t="e">
        <f>VLOOKUP(Hoja1!F95,Data!$D$1:$E$500,2,0)</f>
        <v>#N/A</v>
      </c>
      <c r="G95" s="26">
        <f>Hoja1!G95</f>
        <v>0</v>
      </c>
      <c r="H95" s="26">
        <f>Hoja1!H95</f>
        <v>0</v>
      </c>
      <c r="I95">
        <f>Hoja1!I95</f>
        <v>0</v>
      </c>
      <c r="J95" t="e">
        <f>VLOOKUP(Hoja1!J95,Data!$G$1:$H$501,2,0)</f>
        <v>#N/A</v>
      </c>
      <c r="K95" s="21" t="e">
        <f>IF(Hoja1!M95=1,Hoja1!K95,0)</f>
        <v>#N/A</v>
      </c>
      <c r="L95" t="e">
        <f>IF(Hoja1!M95=1,Hoja1!L95:$N96,0)</f>
        <v>#N/A</v>
      </c>
      <c r="M95" t="e">
        <f t="shared" si="6"/>
        <v>#N/A</v>
      </c>
      <c r="N95" t="e">
        <f t="shared" si="7"/>
        <v>#N/A</v>
      </c>
      <c r="O95" t="e">
        <f>IF(N95="","",MAX(O$1:O94)+1)</f>
        <v>#N/A</v>
      </c>
    </row>
    <row r="96" spans="1:15" x14ac:dyDescent="0.25">
      <c r="A96" t="e">
        <f>IF(Hoja1!M96=1,Hoja1!A96,0)</f>
        <v>#N/A</v>
      </c>
      <c r="B96" s="26" t="e">
        <f>VLOOKUP(Hoja1!B96,Data!$A$1:$B$500,2,0)</f>
        <v>#N/A</v>
      </c>
      <c r="C96" s="26">
        <f>Hoja1!C96</f>
        <v>0</v>
      </c>
      <c r="D96">
        <f>Hoja1!D96</f>
        <v>0</v>
      </c>
      <c r="E96" s="27" t="e">
        <f>IF(Hoja1!M96=1,Hoja1!E96,0)</f>
        <v>#N/A</v>
      </c>
      <c r="F96" s="26" t="e">
        <f>VLOOKUP(Hoja1!F96,Data!$D$1:$E$500,2,0)</f>
        <v>#N/A</v>
      </c>
      <c r="G96" s="26">
        <f>Hoja1!G96</f>
        <v>0</v>
      </c>
      <c r="H96" s="26">
        <f>Hoja1!H96</f>
        <v>0</v>
      </c>
      <c r="I96">
        <f>Hoja1!I96</f>
        <v>0</v>
      </c>
      <c r="J96" t="e">
        <f>VLOOKUP(Hoja1!J96,Data!$G$1:$H$501,2,0)</f>
        <v>#N/A</v>
      </c>
      <c r="K96" s="21" t="e">
        <f>IF(Hoja1!M96=1,Hoja1!K96,0)</f>
        <v>#N/A</v>
      </c>
      <c r="L96" t="e">
        <f>IF(Hoja1!M96=1,Hoja1!L96:$N97,0)</f>
        <v>#N/A</v>
      </c>
      <c r="M96" t="e">
        <f t="shared" si="6"/>
        <v>#N/A</v>
      </c>
      <c r="N96" t="e">
        <f t="shared" si="7"/>
        <v>#N/A</v>
      </c>
      <c r="O96" t="e">
        <f>IF(N96="","",MAX(O$1:O95)+1)</f>
        <v>#N/A</v>
      </c>
    </row>
    <row r="97" spans="1:15" x14ac:dyDescent="0.25">
      <c r="A97" t="e">
        <f>IF(Hoja1!M97=1,Hoja1!A97,0)</f>
        <v>#N/A</v>
      </c>
      <c r="B97" s="26" t="e">
        <f>VLOOKUP(Hoja1!B97,Data!$A$1:$B$500,2,0)</f>
        <v>#N/A</v>
      </c>
      <c r="C97" s="26">
        <f>Hoja1!C97</f>
        <v>0</v>
      </c>
      <c r="D97">
        <f>Hoja1!D97</f>
        <v>0</v>
      </c>
      <c r="E97" s="27" t="e">
        <f>IF(Hoja1!M97=1,Hoja1!E97,0)</f>
        <v>#N/A</v>
      </c>
      <c r="F97" s="26" t="e">
        <f>VLOOKUP(Hoja1!F97,Data!$D$1:$E$500,2,0)</f>
        <v>#N/A</v>
      </c>
      <c r="G97" s="26">
        <f>Hoja1!G97</f>
        <v>0</v>
      </c>
      <c r="H97" s="26">
        <f>Hoja1!H97</f>
        <v>0</v>
      </c>
      <c r="I97">
        <f>Hoja1!I97</f>
        <v>0</v>
      </c>
      <c r="J97" t="e">
        <f>VLOOKUP(Hoja1!J97,Data!$G$1:$H$501,2,0)</f>
        <v>#N/A</v>
      </c>
      <c r="K97" s="21" t="e">
        <f>IF(Hoja1!M97=1,Hoja1!K97,0)</f>
        <v>#N/A</v>
      </c>
      <c r="L97" t="e">
        <f>IF(Hoja1!M97=1,Hoja1!L97:$N98,0)</f>
        <v>#N/A</v>
      </c>
      <c r="M97" t="e">
        <f t="shared" si="6"/>
        <v>#N/A</v>
      </c>
      <c r="N97" t="e">
        <f t="shared" si="7"/>
        <v>#N/A</v>
      </c>
      <c r="O97" t="e">
        <f>IF(N97="","",MAX(O$1:O96)+1)</f>
        <v>#N/A</v>
      </c>
    </row>
    <row r="98" spans="1:15" x14ac:dyDescent="0.25">
      <c r="A98" t="e">
        <f>IF(Hoja1!M98=1,Hoja1!A98,0)</f>
        <v>#N/A</v>
      </c>
      <c r="B98" s="26" t="e">
        <f>VLOOKUP(Hoja1!B98,Data!$A$1:$B$500,2,0)</f>
        <v>#N/A</v>
      </c>
      <c r="C98" s="26">
        <f>Hoja1!C98</f>
        <v>0</v>
      </c>
      <c r="D98">
        <f>Hoja1!D98</f>
        <v>0</v>
      </c>
      <c r="E98" s="27" t="e">
        <f>IF(Hoja1!M98=1,Hoja1!E98,0)</f>
        <v>#N/A</v>
      </c>
      <c r="F98" s="26" t="e">
        <f>VLOOKUP(Hoja1!F98,Data!$D$1:$E$500,2,0)</f>
        <v>#N/A</v>
      </c>
      <c r="G98" s="26">
        <f>Hoja1!G98</f>
        <v>0</v>
      </c>
      <c r="H98" s="26">
        <f>Hoja1!H98</f>
        <v>0</v>
      </c>
      <c r="I98">
        <f>Hoja1!I98</f>
        <v>0</v>
      </c>
      <c r="J98" t="e">
        <f>VLOOKUP(Hoja1!J98,Data!$G$1:$H$501,2,0)</f>
        <v>#N/A</v>
      </c>
      <c r="K98" s="21" t="e">
        <f>IF(Hoja1!M98=1,Hoja1!K98,0)</f>
        <v>#N/A</v>
      </c>
      <c r="L98" t="e">
        <f>IF(Hoja1!M98=1,Hoja1!L98:$N99,0)</f>
        <v>#N/A</v>
      </c>
      <c r="M98" t="e">
        <f t="shared" si="6"/>
        <v>#N/A</v>
      </c>
      <c r="N98" t="e">
        <f t="shared" si="7"/>
        <v>#N/A</v>
      </c>
      <c r="O98" t="e">
        <f>IF(N98="","",MAX(O$1:O97)+1)</f>
        <v>#N/A</v>
      </c>
    </row>
    <row r="99" spans="1:15" x14ac:dyDescent="0.25">
      <c r="A99" t="e">
        <f>IF(Hoja1!M99=1,Hoja1!A99,0)</f>
        <v>#N/A</v>
      </c>
      <c r="B99" s="26" t="e">
        <f>VLOOKUP(Hoja1!B99,Data!$A$1:$B$500,2,0)</f>
        <v>#N/A</v>
      </c>
      <c r="C99" s="26">
        <f>Hoja1!C99</f>
        <v>0</v>
      </c>
      <c r="D99">
        <f>Hoja1!D99</f>
        <v>0</v>
      </c>
      <c r="E99" s="27" t="e">
        <f>IF(Hoja1!M99=1,Hoja1!E99,0)</f>
        <v>#N/A</v>
      </c>
      <c r="F99" s="26" t="e">
        <f>VLOOKUP(Hoja1!F99,Data!$D$1:$E$500,2,0)</f>
        <v>#N/A</v>
      </c>
      <c r="G99" s="26">
        <f>Hoja1!G99</f>
        <v>0</v>
      </c>
      <c r="H99" s="26">
        <f>Hoja1!H99</f>
        <v>0</v>
      </c>
      <c r="I99">
        <f>Hoja1!I99</f>
        <v>0</v>
      </c>
      <c r="J99" t="e">
        <f>VLOOKUP(Hoja1!J99,Data!$G$1:$H$501,2,0)</f>
        <v>#N/A</v>
      </c>
      <c r="K99" s="21" t="e">
        <f>IF(Hoja1!M99=1,Hoja1!K99,0)</f>
        <v>#N/A</v>
      </c>
      <c r="L99" t="e">
        <f>IF(Hoja1!M99=1,Hoja1!L99:$N100,0)</f>
        <v>#N/A</v>
      </c>
      <c r="M99" t="e">
        <f t="shared" si="6"/>
        <v>#N/A</v>
      </c>
      <c r="N99" t="e">
        <f t="shared" si="7"/>
        <v>#N/A</v>
      </c>
      <c r="O99" t="e">
        <f>IF(N99="","",MAX(O$1:O98)+1)</f>
        <v>#N/A</v>
      </c>
    </row>
    <row r="100" spans="1:15" x14ac:dyDescent="0.25">
      <c r="A100" t="e">
        <f>IF(Hoja1!M100=1,Hoja1!A100,0)</f>
        <v>#N/A</v>
      </c>
      <c r="B100" s="26" t="e">
        <f>VLOOKUP(Hoja1!B100,Data!$A$1:$B$500,2,0)</f>
        <v>#N/A</v>
      </c>
      <c r="C100" s="26">
        <f>Hoja1!C100</f>
        <v>0</v>
      </c>
      <c r="D100">
        <f>Hoja1!D100</f>
        <v>0</v>
      </c>
      <c r="E100" s="27" t="e">
        <f>IF(Hoja1!M100=1,Hoja1!E100,0)</f>
        <v>#N/A</v>
      </c>
      <c r="F100" s="26" t="e">
        <f>VLOOKUP(Hoja1!F100,Data!$D$1:$E$500,2,0)</f>
        <v>#N/A</v>
      </c>
      <c r="G100" s="26">
        <f>Hoja1!G100</f>
        <v>0</v>
      </c>
      <c r="H100" s="26">
        <f>Hoja1!H100</f>
        <v>0</v>
      </c>
      <c r="I100">
        <f>Hoja1!I100</f>
        <v>0</v>
      </c>
      <c r="J100" t="e">
        <f>VLOOKUP(Hoja1!J100,Data!$G$1:$H$501,2,0)</f>
        <v>#N/A</v>
      </c>
      <c r="K100" s="21" t="e">
        <f>IF(Hoja1!M100=1,Hoja1!K100,0)</f>
        <v>#N/A</v>
      </c>
      <c r="L100" t="e">
        <f>IF(Hoja1!M100=1,Hoja1!L100:$N101,0)</f>
        <v>#N/A</v>
      </c>
      <c r="M100" t="e">
        <f t="shared" si="6"/>
        <v>#N/A</v>
      </c>
      <c r="N100" t="e">
        <f t="shared" si="7"/>
        <v>#N/A</v>
      </c>
      <c r="O100" t="e">
        <f>IF(N100="","",MAX(O$1:O99)+1)</f>
        <v>#N/A</v>
      </c>
    </row>
    <row r="101" spans="1:15" x14ac:dyDescent="0.25">
      <c r="A101" t="e">
        <f>IF(Hoja1!M101=1,Hoja1!A101,0)</f>
        <v>#N/A</v>
      </c>
      <c r="B101" s="26" t="e">
        <f>VLOOKUP(Hoja1!B101,Data!$A$1:$B$500,2,0)</f>
        <v>#N/A</v>
      </c>
      <c r="C101" s="26">
        <f>Hoja1!C101</f>
        <v>0</v>
      </c>
      <c r="D101">
        <f>Hoja1!D101</f>
        <v>0</v>
      </c>
      <c r="E101" s="27" t="e">
        <f>IF(Hoja1!M101=1,Hoja1!E101,0)</f>
        <v>#N/A</v>
      </c>
      <c r="F101" s="26" t="e">
        <f>VLOOKUP(Hoja1!F101,Data!$D$1:$E$500,2,0)</f>
        <v>#N/A</v>
      </c>
      <c r="G101" s="26">
        <f>Hoja1!G101</f>
        <v>0</v>
      </c>
      <c r="H101" s="26">
        <f>Hoja1!H101</f>
        <v>0</v>
      </c>
      <c r="I101">
        <f>Hoja1!I101</f>
        <v>0</v>
      </c>
      <c r="J101" t="e">
        <f>VLOOKUP(Hoja1!J101,Data!$G$1:$H$501,2,0)</f>
        <v>#N/A</v>
      </c>
      <c r="K101" s="21" t="e">
        <f>IF(Hoja1!M101=1,Hoja1!K101,0)</f>
        <v>#N/A</v>
      </c>
      <c r="L101" t="e">
        <f>IF(Hoja1!M101=1,Hoja1!L101:$N102,0)</f>
        <v>#N/A</v>
      </c>
      <c r="M101" t="e">
        <f t="shared" si="6"/>
        <v>#N/A</v>
      </c>
      <c r="N101" t="e">
        <f t="shared" si="7"/>
        <v>#N/A</v>
      </c>
      <c r="O101" t="e">
        <f>IF(N101="","",MAX(O$1:O100)+1)</f>
        <v>#N/A</v>
      </c>
    </row>
    <row r="102" spans="1:15" x14ac:dyDescent="0.25">
      <c r="A102" t="e">
        <f>IF(Hoja1!M102=1,Hoja1!A102,0)</f>
        <v>#N/A</v>
      </c>
      <c r="B102" s="26" t="e">
        <f>VLOOKUP(Hoja1!B102,Data!$A$1:$B$500,2,0)</f>
        <v>#N/A</v>
      </c>
      <c r="C102" s="26">
        <f>Hoja1!C102</f>
        <v>0</v>
      </c>
      <c r="D102">
        <f>Hoja1!D102</f>
        <v>0</v>
      </c>
      <c r="E102" s="27" t="e">
        <f>IF(Hoja1!M102=1,Hoja1!E102,0)</f>
        <v>#N/A</v>
      </c>
      <c r="F102" s="26" t="e">
        <f>VLOOKUP(Hoja1!F102,Data!$D$1:$E$500,2,0)</f>
        <v>#N/A</v>
      </c>
      <c r="G102" s="26">
        <f>Hoja1!G102</f>
        <v>0</v>
      </c>
      <c r="H102" s="26">
        <f>Hoja1!H102</f>
        <v>0</v>
      </c>
      <c r="I102">
        <f>Hoja1!I102</f>
        <v>0</v>
      </c>
      <c r="J102" t="e">
        <f>VLOOKUP(Hoja1!J102,Data!$G$1:$H$501,2,0)</f>
        <v>#N/A</v>
      </c>
      <c r="K102" s="21" t="e">
        <f>IF(Hoja1!M102=1,Hoja1!K102,0)</f>
        <v>#N/A</v>
      </c>
      <c r="L102" t="e">
        <f>IF(Hoja1!M102=1,Hoja1!L102:$N103,0)</f>
        <v>#N/A</v>
      </c>
      <c r="M102" t="e">
        <f t="shared" si="6"/>
        <v>#N/A</v>
      </c>
      <c r="N102" t="e">
        <f t="shared" si="7"/>
        <v>#N/A</v>
      </c>
      <c r="O102" t="e">
        <f>IF(N102="","",MAX(O$1:O101)+1)</f>
        <v>#N/A</v>
      </c>
    </row>
    <row r="103" spans="1:15" x14ac:dyDescent="0.25">
      <c r="A103" t="e">
        <f>IF(Hoja1!M103=1,Hoja1!A103,0)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IF(Hoja1!M103=1,Hoja1!E103,0)</f>
        <v>#N/A</v>
      </c>
      <c r="F103" s="26" t="e">
        <f>VLOOKUP(Hoja1!F103,Data!$D$1:$E$500,2,0)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IF(Hoja1!M103=1,Hoja1!K103,0)</f>
        <v>#N/A</v>
      </c>
      <c r="L103" t="e">
        <f>IF(Hoja1!M103=1,Hoja1!L103:$N104,0)</f>
        <v>#N/A</v>
      </c>
      <c r="M103" t="e">
        <f t="shared" si="6"/>
        <v>#N/A</v>
      </c>
      <c r="N103" t="e">
        <f t="shared" si="7"/>
        <v>#N/A</v>
      </c>
      <c r="O103" t="e">
        <f>IF(N103="","",MAX(O$1:O102)+1)</f>
        <v>#N/A</v>
      </c>
    </row>
    <row r="104" spans="1:15" x14ac:dyDescent="0.25">
      <c r="A104" t="e">
        <f>IF(Hoja1!M104=1,Hoja1!A104,0)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IF(Hoja1!M104=1,Hoja1!E104,0)</f>
        <v>#N/A</v>
      </c>
      <c r="F104" s="26" t="e">
        <f>VLOOKUP(Hoja1!F104,Data!$D$1:$E$500,2,0)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IF(Hoja1!M104=1,Hoja1!K104,0)</f>
        <v>#N/A</v>
      </c>
      <c r="L104" t="e">
        <f>IF(Hoja1!M104=1,Hoja1!L104:$N105,0)</f>
        <v>#N/A</v>
      </c>
      <c r="M104" t="e">
        <f t="shared" si="6"/>
        <v>#N/A</v>
      </c>
      <c r="N104" t="e">
        <f t="shared" si="7"/>
        <v>#N/A</v>
      </c>
      <c r="O104" t="e">
        <f>IF(N104="","",MAX(O$1:O103)+1)</f>
        <v>#N/A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6"/>
        <v>#N/A</v>
      </c>
      <c r="N105" t="e">
        <f t="shared" si="7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6"/>
        <v>#N/A</v>
      </c>
      <c r="N106" t="e">
        <f t="shared" si="7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6"/>
        <v>#N/A</v>
      </c>
      <c r="N107" t="e">
        <f t="shared" si="7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6"/>
        <v>#N/A</v>
      </c>
      <c r="N108" t="e">
        <f t="shared" si="7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6"/>
        <v>#N/A</v>
      </c>
      <c r="N109" t="e">
        <f t="shared" si="7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6"/>
        <v>#N/A</v>
      </c>
      <c r="N110" t="e">
        <f t="shared" si="7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6"/>
        <v>#N/A</v>
      </c>
      <c r="N111" t="e">
        <f t="shared" si="7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6"/>
        <v>#N/A</v>
      </c>
      <c r="N112" t="e">
        <f t="shared" si="7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6"/>
        <v>#N/A</v>
      </c>
      <c r="N113" t="e">
        <f t="shared" si="7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6"/>
        <v>#N/A</v>
      </c>
      <c r="N114" t="e">
        <f t="shared" si="7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6"/>
        <v>#N/A</v>
      </c>
      <c r="N115" t="e">
        <f t="shared" si="7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6"/>
        <v>#N/A</v>
      </c>
      <c r="N116" t="e">
        <f t="shared" si="7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6"/>
        <v>#N/A</v>
      </c>
      <c r="N117" t="e">
        <f t="shared" si="7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6"/>
        <v>#N/A</v>
      </c>
      <c r="N118" t="e">
        <f t="shared" si="7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6"/>
        <v>#N/A</v>
      </c>
      <c r="N119" t="e">
        <f t="shared" si="7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6"/>
        <v>#N/A</v>
      </c>
      <c r="N120" t="e">
        <f t="shared" si="7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6"/>
        <v>#N/A</v>
      </c>
      <c r="N121" t="e">
        <f t="shared" si="7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6"/>
        <v>#N/A</v>
      </c>
      <c r="N122" t="e">
        <f t="shared" si="7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6"/>
        <v>#N/A</v>
      </c>
      <c r="N123" t="e">
        <f t="shared" si="7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6"/>
        <v>#N/A</v>
      </c>
      <c r="N124" t="e">
        <f t="shared" si="7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6"/>
        <v>#N/A</v>
      </c>
      <c r="N125" t="e">
        <f t="shared" si="7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6"/>
        <v>#N/A</v>
      </c>
      <c r="N126" t="e">
        <f t="shared" si="7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6"/>
        <v>#N/A</v>
      </c>
      <c r="N127" t="e">
        <f t="shared" si="7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6"/>
        <v>#N/A</v>
      </c>
      <c r="N128" t="e">
        <f t="shared" si="7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6"/>
        <v>#N/A</v>
      </c>
      <c r="N129" t="e">
        <f t="shared" si="7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6"/>
        <v>#N/A</v>
      </c>
      <c r="N130" t="e">
        <f t="shared" si="7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6"/>
        <v>#N/A</v>
      </c>
      <c r="N131" t="e">
        <f t="shared" si="7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6"/>
        <v>#N/A</v>
      </c>
      <c r="N132" t="e">
        <f t="shared" si="7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ref="M151:M214" si="8">IF(A151&gt;0,1,0)</f>
        <v>#N/A</v>
      </c>
      <c r="N151" t="e">
        <f t="shared" ref="N151:N214" si="9">IF(M151=0,"",M151)</f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8"/>
        <v>#N/A</v>
      </c>
      <c r="N152" t="e">
        <f t="shared" si="9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8"/>
        <v>#N/A</v>
      </c>
      <c r="N153" t="e">
        <f t="shared" si="9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8"/>
        <v>#N/A</v>
      </c>
      <c r="N154" t="e">
        <f t="shared" si="9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8"/>
        <v>#N/A</v>
      </c>
      <c r="N155" t="e">
        <f t="shared" si="9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8"/>
        <v>#N/A</v>
      </c>
      <c r="N156" t="e">
        <f t="shared" si="9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8"/>
        <v>#N/A</v>
      </c>
      <c r="N157" t="e">
        <f t="shared" si="9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8"/>
        <v>#N/A</v>
      </c>
      <c r="N158" t="e">
        <f t="shared" si="9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8"/>
        <v>#N/A</v>
      </c>
      <c r="N159" t="e">
        <f t="shared" si="9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8"/>
        <v>#N/A</v>
      </c>
      <c r="N160" t="e">
        <f t="shared" si="9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8"/>
        <v>#N/A</v>
      </c>
      <c r="N161" t="e">
        <f t="shared" si="9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8"/>
        <v>#N/A</v>
      </c>
      <c r="N162" t="e">
        <f t="shared" si="9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8"/>
        <v>#N/A</v>
      </c>
      <c r="N163" t="e">
        <f t="shared" si="9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8"/>
        <v>#N/A</v>
      </c>
      <c r="N164" t="e">
        <f t="shared" si="9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8"/>
        <v>#N/A</v>
      </c>
      <c r="N165" t="e">
        <f t="shared" si="9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8"/>
        <v>#N/A</v>
      </c>
      <c r="N166" t="e">
        <f t="shared" si="9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8"/>
        <v>#N/A</v>
      </c>
      <c r="N167" t="e">
        <f t="shared" si="9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8"/>
        <v>#N/A</v>
      </c>
      <c r="N168" t="e">
        <f t="shared" si="9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8"/>
        <v>#N/A</v>
      </c>
      <c r="N169" t="e">
        <f t="shared" si="9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8"/>
        <v>#N/A</v>
      </c>
      <c r="N170" t="e">
        <f t="shared" si="9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8"/>
        <v>#N/A</v>
      </c>
      <c r="N171" t="e">
        <f t="shared" si="9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8"/>
        <v>#N/A</v>
      </c>
      <c r="N172" t="e">
        <f t="shared" si="9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8"/>
        <v>#N/A</v>
      </c>
      <c r="N173" t="e">
        <f t="shared" si="9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8"/>
        <v>#N/A</v>
      </c>
      <c r="N174" t="e">
        <f t="shared" si="9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8"/>
        <v>#N/A</v>
      </c>
      <c r="N175" t="e">
        <f t="shared" si="9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8"/>
        <v>#N/A</v>
      </c>
      <c r="N176" t="e">
        <f t="shared" si="9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8"/>
        <v>#N/A</v>
      </c>
      <c r="N177" t="e">
        <f t="shared" si="9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8"/>
        <v>#N/A</v>
      </c>
      <c r="N178" t="e">
        <f t="shared" si="9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8"/>
        <v>#N/A</v>
      </c>
      <c r="N179" t="e">
        <f t="shared" si="9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8"/>
        <v>#N/A</v>
      </c>
      <c r="N180" t="e">
        <f t="shared" si="9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8"/>
        <v>#N/A</v>
      </c>
      <c r="N181" t="e">
        <f t="shared" si="9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8"/>
        <v>#N/A</v>
      </c>
      <c r="N182" t="e">
        <f t="shared" si="9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8"/>
        <v>#N/A</v>
      </c>
      <c r="N183" t="e">
        <f t="shared" si="9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8"/>
        <v>#N/A</v>
      </c>
      <c r="N184" t="e">
        <f t="shared" si="9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8"/>
        <v>#N/A</v>
      </c>
      <c r="N185" t="e">
        <f t="shared" si="9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8"/>
        <v>#N/A</v>
      </c>
      <c r="N186" t="e">
        <f t="shared" si="9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8"/>
        <v>#N/A</v>
      </c>
      <c r="N187" t="e">
        <f t="shared" si="9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8"/>
        <v>#N/A</v>
      </c>
      <c r="N188" t="e">
        <f t="shared" si="9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8"/>
        <v>#N/A</v>
      </c>
      <c r="N189" t="e">
        <f t="shared" si="9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8"/>
        <v>#N/A</v>
      </c>
      <c r="N190" t="e">
        <f t="shared" si="9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8"/>
        <v>#N/A</v>
      </c>
      <c r="N191" t="e">
        <f t="shared" si="9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8"/>
        <v>#N/A</v>
      </c>
      <c r="N192" t="e">
        <f t="shared" si="9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8"/>
        <v>#N/A</v>
      </c>
      <c r="N193" t="e">
        <f t="shared" si="9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8"/>
        <v>#N/A</v>
      </c>
      <c r="N194" t="e">
        <f t="shared" si="9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8"/>
        <v>#N/A</v>
      </c>
      <c r="N195" t="e">
        <f t="shared" si="9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8"/>
        <v>#N/A</v>
      </c>
      <c r="N196" t="e">
        <f t="shared" si="9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ref="M215:M278" si="10">IF(A215&gt;0,1,0)</f>
        <v>#N/A</v>
      </c>
      <c r="N215" t="e">
        <f t="shared" ref="N215:N278" si="11">IF(M215=0,"",M215)</f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10"/>
        <v>#N/A</v>
      </c>
      <c r="N216" t="e">
        <f t="shared" si="11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10"/>
        <v>#N/A</v>
      </c>
      <c r="N217" t="e">
        <f t="shared" si="11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10"/>
        <v>#N/A</v>
      </c>
      <c r="N218" t="e">
        <f t="shared" si="11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10"/>
        <v>#N/A</v>
      </c>
      <c r="N219" t="e">
        <f t="shared" si="11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10"/>
        <v>#N/A</v>
      </c>
      <c r="N220" t="e">
        <f t="shared" si="11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10"/>
        <v>#N/A</v>
      </c>
      <c r="N221" t="e">
        <f t="shared" si="11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10"/>
        <v>#N/A</v>
      </c>
      <c r="N222" t="e">
        <f t="shared" si="11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10"/>
        <v>#N/A</v>
      </c>
      <c r="N223" t="e">
        <f t="shared" si="11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10"/>
        <v>#N/A</v>
      </c>
      <c r="N224" t="e">
        <f t="shared" si="11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10"/>
        <v>#N/A</v>
      </c>
      <c r="N225" t="e">
        <f t="shared" si="11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10"/>
        <v>#N/A</v>
      </c>
      <c r="N226" t="e">
        <f t="shared" si="11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10"/>
        <v>#N/A</v>
      </c>
      <c r="N227" t="e">
        <f t="shared" si="11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10"/>
        <v>#N/A</v>
      </c>
      <c r="N228" t="e">
        <f t="shared" si="11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10"/>
        <v>#N/A</v>
      </c>
      <c r="N229" t="e">
        <f t="shared" si="11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10"/>
        <v>#N/A</v>
      </c>
      <c r="N230" t="e">
        <f t="shared" si="11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10"/>
        <v>#N/A</v>
      </c>
      <c r="N231" t="e">
        <f t="shared" si="11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10"/>
        <v>#N/A</v>
      </c>
      <c r="N232" t="e">
        <f t="shared" si="11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10"/>
        <v>#N/A</v>
      </c>
      <c r="N233" t="e">
        <f t="shared" si="11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10"/>
        <v>#N/A</v>
      </c>
      <c r="N234" t="e">
        <f t="shared" si="11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10"/>
        <v>#N/A</v>
      </c>
      <c r="N235" t="e">
        <f t="shared" si="11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10"/>
        <v>#N/A</v>
      </c>
      <c r="N236" t="e">
        <f t="shared" si="11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10"/>
        <v>#N/A</v>
      </c>
      <c r="N237" t="e">
        <f t="shared" si="11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10"/>
        <v>#N/A</v>
      </c>
      <c r="N238" t="e">
        <f t="shared" si="11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10"/>
        <v>#N/A</v>
      </c>
      <c r="N239" t="e">
        <f t="shared" si="11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10"/>
        <v>#N/A</v>
      </c>
      <c r="N240" t="e">
        <f t="shared" si="11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10"/>
        <v>#N/A</v>
      </c>
      <c r="N241" t="e">
        <f t="shared" si="11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10"/>
        <v>#N/A</v>
      </c>
      <c r="N242" t="e">
        <f t="shared" si="11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10"/>
        <v>#N/A</v>
      </c>
      <c r="N243" t="e">
        <f t="shared" si="11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10"/>
        <v>#N/A</v>
      </c>
      <c r="N244" t="e">
        <f t="shared" si="11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10"/>
        <v>#N/A</v>
      </c>
      <c r="N245" t="e">
        <f t="shared" si="11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10"/>
        <v>#N/A</v>
      </c>
      <c r="N246" t="e">
        <f t="shared" si="11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10"/>
        <v>#N/A</v>
      </c>
      <c r="N247" t="e">
        <f t="shared" si="11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10"/>
        <v>#N/A</v>
      </c>
      <c r="N248" t="e">
        <f t="shared" si="11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10"/>
        <v>#N/A</v>
      </c>
      <c r="N249" t="e">
        <f t="shared" si="11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10"/>
        <v>#N/A</v>
      </c>
      <c r="N250" t="e">
        <f t="shared" si="11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10"/>
        <v>#N/A</v>
      </c>
      <c r="N251" t="e">
        <f t="shared" si="11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10"/>
        <v>#N/A</v>
      </c>
      <c r="N252" t="e">
        <f t="shared" si="11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10"/>
        <v>#N/A</v>
      </c>
      <c r="N253" t="e">
        <f t="shared" si="11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10"/>
        <v>#N/A</v>
      </c>
      <c r="N254" t="e">
        <f t="shared" si="11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10"/>
        <v>#N/A</v>
      </c>
      <c r="N255" t="e">
        <f t="shared" si="11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10"/>
        <v>#N/A</v>
      </c>
      <c r="N256" t="e">
        <f t="shared" si="11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10"/>
        <v>#N/A</v>
      </c>
      <c r="N257" t="e">
        <f t="shared" si="11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10"/>
        <v>#N/A</v>
      </c>
      <c r="N258" t="e">
        <f t="shared" si="11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10"/>
        <v>#N/A</v>
      </c>
      <c r="N259" t="e">
        <f t="shared" si="11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10"/>
        <v>#N/A</v>
      </c>
      <c r="N260" t="e">
        <f t="shared" si="11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ref="M279:M342" si="12">IF(A279&gt;0,1,0)</f>
        <v>#N/A</v>
      </c>
      <c r="N279" t="e">
        <f t="shared" ref="N279:N342" si="13">IF(M279=0,"",M279)</f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2"/>
        <v>#N/A</v>
      </c>
      <c r="N280" t="e">
        <f t="shared" si="13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2"/>
        <v>#N/A</v>
      </c>
      <c r="N281" t="e">
        <f t="shared" si="13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2"/>
        <v>#N/A</v>
      </c>
      <c r="N282" t="e">
        <f t="shared" si="13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2"/>
        <v>#N/A</v>
      </c>
      <c r="N283" t="e">
        <f t="shared" si="13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2"/>
        <v>#N/A</v>
      </c>
      <c r="N284" t="e">
        <f t="shared" si="13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2"/>
        <v>#N/A</v>
      </c>
      <c r="N285" t="e">
        <f t="shared" si="13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2"/>
        <v>#N/A</v>
      </c>
      <c r="N286" t="e">
        <f t="shared" si="13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2"/>
        <v>#N/A</v>
      </c>
      <c r="N287" t="e">
        <f t="shared" si="13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2"/>
        <v>#N/A</v>
      </c>
      <c r="N288" t="e">
        <f t="shared" si="13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2"/>
        <v>#N/A</v>
      </c>
      <c r="N289" t="e">
        <f t="shared" si="13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2"/>
        <v>#N/A</v>
      </c>
      <c r="N290" t="e">
        <f t="shared" si="13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2"/>
        <v>#N/A</v>
      </c>
      <c r="N291" t="e">
        <f t="shared" si="13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2"/>
        <v>#N/A</v>
      </c>
      <c r="N292" t="e">
        <f t="shared" si="13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2"/>
        <v>#N/A</v>
      </c>
      <c r="N293" t="e">
        <f t="shared" si="13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2"/>
        <v>#N/A</v>
      </c>
      <c r="N294" t="e">
        <f t="shared" si="13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2"/>
        <v>#N/A</v>
      </c>
      <c r="N295" t="e">
        <f t="shared" si="13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2"/>
        <v>#N/A</v>
      </c>
      <c r="N296" t="e">
        <f t="shared" si="13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2"/>
        <v>#N/A</v>
      </c>
      <c r="N297" t="e">
        <f t="shared" si="13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2"/>
        <v>#N/A</v>
      </c>
      <c r="N298" t="e">
        <f t="shared" si="13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2"/>
        <v>#N/A</v>
      </c>
      <c r="N299" t="e">
        <f t="shared" si="13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2"/>
        <v>#N/A</v>
      </c>
      <c r="N300" t="e">
        <f t="shared" si="13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2"/>
        <v>#N/A</v>
      </c>
      <c r="N301" t="e">
        <f t="shared" si="13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2"/>
        <v>#N/A</v>
      </c>
      <c r="N302" t="e">
        <f t="shared" si="13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2"/>
        <v>#N/A</v>
      </c>
      <c r="N303" t="e">
        <f t="shared" si="13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2"/>
        <v>#N/A</v>
      </c>
      <c r="N304" t="e">
        <f t="shared" si="13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2"/>
        <v>#N/A</v>
      </c>
      <c r="N305" t="e">
        <f t="shared" si="13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2"/>
        <v>#N/A</v>
      </c>
      <c r="N306" t="e">
        <f t="shared" si="13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2"/>
        <v>#N/A</v>
      </c>
      <c r="N307" t="e">
        <f t="shared" si="13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2"/>
        <v>#N/A</v>
      </c>
      <c r="N308" t="e">
        <f t="shared" si="13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2"/>
        <v>#N/A</v>
      </c>
      <c r="N309" t="e">
        <f t="shared" si="13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2"/>
        <v>#N/A</v>
      </c>
      <c r="N310" t="e">
        <f t="shared" si="13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2"/>
        <v>#N/A</v>
      </c>
      <c r="N311" t="e">
        <f t="shared" si="13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2"/>
        <v>#N/A</v>
      </c>
      <c r="N312" t="e">
        <f t="shared" si="13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2"/>
        <v>#N/A</v>
      </c>
      <c r="N313" t="e">
        <f t="shared" si="13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2"/>
        <v>#N/A</v>
      </c>
      <c r="N314" t="e">
        <f t="shared" si="13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2"/>
        <v>#N/A</v>
      </c>
      <c r="N315" t="e">
        <f t="shared" si="13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2"/>
        <v>#N/A</v>
      </c>
      <c r="N316" t="e">
        <f t="shared" si="13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2"/>
        <v>#N/A</v>
      </c>
      <c r="N317" t="e">
        <f t="shared" si="13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2"/>
        <v>#N/A</v>
      </c>
      <c r="N318" t="e">
        <f t="shared" si="13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2"/>
        <v>#N/A</v>
      </c>
      <c r="N319" t="e">
        <f t="shared" si="13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2"/>
        <v>#N/A</v>
      </c>
      <c r="N320" t="e">
        <f t="shared" si="13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2"/>
        <v>#N/A</v>
      </c>
      <c r="N321" t="e">
        <f t="shared" si="13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2"/>
        <v>#N/A</v>
      </c>
      <c r="N322" t="e">
        <f t="shared" si="13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2"/>
        <v>#N/A</v>
      </c>
      <c r="N323" t="e">
        <f t="shared" si="13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2"/>
        <v>#N/A</v>
      </c>
      <c r="N324" t="e">
        <f t="shared" si="13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ref="M343:M406" si="14">IF(A343&gt;0,1,0)</f>
        <v>#N/A</v>
      </c>
      <c r="N343" t="e">
        <f t="shared" ref="N343:N406" si="15">IF(M343=0,"",M343)</f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4"/>
        <v>#N/A</v>
      </c>
      <c r="N344" t="e">
        <f t="shared" si="15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4"/>
        <v>#N/A</v>
      </c>
      <c r="N345" t="e">
        <f t="shared" si="15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4"/>
        <v>#N/A</v>
      </c>
      <c r="N346" t="e">
        <f t="shared" si="15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4"/>
        <v>#N/A</v>
      </c>
      <c r="N347" t="e">
        <f t="shared" si="15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4"/>
        <v>#N/A</v>
      </c>
      <c r="N348" t="e">
        <f t="shared" si="15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4"/>
        <v>#N/A</v>
      </c>
      <c r="N349" t="e">
        <f t="shared" si="15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4"/>
        <v>#N/A</v>
      </c>
      <c r="N350" t="e">
        <f t="shared" si="15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4"/>
        <v>#N/A</v>
      </c>
      <c r="N351" t="e">
        <f t="shared" si="15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4"/>
        <v>#N/A</v>
      </c>
      <c r="N352" t="e">
        <f t="shared" si="15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4"/>
        <v>#N/A</v>
      </c>
      <c r="N353" t="e">
        <f t="shared" si="15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4"/>
        <v>#N/A</v>
      </c>
      <c r="N354" t="e">
        <f t="shared" si="15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4"/>
        <v>#N/A</v>
      </c>
      <c r="N355" t="e">
        <f t="shared" si="15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4"/>
        <v>#N/A</v>
      </c>
      <c r="N356" t="e">
        <f t="shared" si="15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4"/>
        <v>#N/A</v>
      </c>
      <c r="N357" t="e">
        <f t="shared" si="15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4"/>
        <v>#N/A</v>
      </c>
      <c r="N358" t="e">
        <f t="shared" si="15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4"/>
        <v>#N/A</v>
      </c>
      <c r="N359" t="e">
        <f t="shared" si="15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4"/>
        <v>#N/A</v>
      </c>
      <c r="N360" t="e">
        <f t="shared" si="15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4"/>
        <v>#N/A</v>
      </c>
      <c r="N361" t="e">
        <f t="shared" si="15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4"/>
        <v>#N/A</v>
      </c>
      <c r="N362" t="e">
        <f t="shared" si="15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4"/>
        <v>#N/A</v>
      </c>
      <c r="N363" t="e">
        <f t="shared" si="15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4"/>
        <v>#N/A</v>
      </c>
      <c r="N364" t="e">
        <f t="shared" si="15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4"/>
        <v>#N/A</v>
      </c>
      <c r="N365" t="e">
        <f t="shared" si="15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4"/>
        <v>#N/A</v>
      </c>
      <c r="N366" t="e">
        <f t="shared" si="15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4"/>
        <v>#N/A</v>
      </c>
      <c r="N367" t="e">
        <f t="shared" si="15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4"/>
        <v>#N/A</v>
      </c>
      <c r="N368" t="e">
        <f t="shared" si="15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4"/>
        <v>#N/A</v>
      </c>
      <c r="N369" t="e">
        <f t="shared" si="15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4"/>
        <v>#N/A</v>
      </c>
      <c r="N370" t="e">
        <f t="shared" si="15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4"/>
        <v>#N/A</v>
      </c>
      <c r="N371" t="e">
        <f t="shared" si="15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4"/>
        <v>#N/A</v>
      </c>
      <c r="N372" t="e">
        <f t="shared" si="15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4"/>
        <v>#N/A</v>
      </c>
      <c r="N373" t="e">
        <f t="shared" si="15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4"/>
        <v>#N/A</v>
      </c>
      <c r="N374" t="e">
        <f t="shared" si="15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4"/>
        <v>#N/A</v>
      </c>
      <c r="N375" t="e">
        <f t="shared" si="15"/>
        <v>#N/A</v>
      </c>
      <c r="O375" t="e">
        <f>IF(N375="","",MAX(O$1:O374)+1)</f>
        <v>#N/A</v>
      </c>
    </row>
    <row r="376" spans="1:15" x14ac:dyDescent="0.25">
      <c r="A376">
        <f>IF(Hoja1!M376=1,Hoja1!A376,0)</f>
        <v>0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>
        <f>IF(Hoja1!M376=1,Hoja1!E376,0)</f>
        <v>0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>
        <f>IF(Hoja1!M376=1,Hoja1!K376,0)</f>
        <v>0</v>
      </c>
      <c r="L376">
        <f>IF(Hoja1!M376=1,Hoja1!L376:$N377,0)</f>
        <v>0</v>
      </c>
      <c r="M376">
        <f t="shared" si="14"/>
        <v>0</v>
      </c>
      <c r="N376" t="str">
        <f t="shared" si="15"/>
        <v/>
      </c>
      <c r="O376" t="str">
        <f>IF(N376="","",MAX(O$1:O375)+1)</f>
        <v/>
      </c>
    </row>
    <row r="377" spans="1:15" x14ac:dyDescent="0.25">
      <c r="A377">
        <f>IF(Hoja1!M377=1,Hoja1!A377,0)</f>
        <v>0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>
        <f>IF(Hoja1!M377=1,Hoja1!E377,0)</f>
        <v>0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>
        <f>IF(Hoja1!M377=1,Hoja1!K377,0)</f>
        <v>0</v>
      </c>
      <c r="L377">
        <f>IF(Hoja1!M377=1,Hoja1!L377:$N378,0)</f>
        <v>0</v>
      </c>
      <c r="M377">
        <f t="shared" si="14"/>
        <v>0</v>
      </c>
      <c r="N377" t="str">
        <f t="shared" si="15"/>
        <v/>
      </c>
      <c r="O377" t="str">
        <f>IF(N377="","",MAX(O$1:O376)+1)</f>
        <v/>
      </c>
    </row>
    <row r="378" spans="1:15" x14ac:dyDescent="0.25">
      <c r="A378">
        <f>IF(Hoja1!M378=1,Hoja1!A378,0)</f>
        <v>0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>
        <f>IF(Hoja1!M378=1,Hoja1!E378,0)</f>
        <v>0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>
        <f>IF(Hoja1!M378=1,Hoja1!K378,0)</f>
        <v>0</v>
      </c>
      <c r="L378">
        <f>IF(Hoja1!M378=1,Hoja1!L378:$N379,0)</f>
        <v>0</v>
      </c>
      <c r="M378">
        <f t="shared" si="14"/>
        <v>0</v>
      </c>
      <c r="N378" t="str">
        <f t="shared" si="15"/>
        <v/>
      </c>
      <c r="O378" t="str">
        <f>IF(N378="","",MAX(O$1:O377)+1)</f>
        <v/>
      </c>
    </row>
    <row r="379" spans="1:15" x14ac:dyDescent="0.25">
      <c r="A379">
        <f>IF(Hoja1!M379=1,Hoja1!A379,0)</f>
        <v>0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>
        <f>IF(Hoja1!M379=1,Hoja1!E379,0)</f>
        <v>0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>
        <f>IF(Hoja1!M379=1,Hoja1!K379,0)</f>
        <v>0</v>
      </c>
      <c r="L379">
        <f>IF(Hoja1!M379=1,Hoja1!L379:$N380,0)</f>
        <v>0</v>
      </c>
      <c r="M379">
        <f t="shared" si="14"/>
        <v>0</v>
      </c>
      <c r="N379" t="str">
        <f t="shared" si="15"/>
        <v/>
      </c>
      <c r="O379" t="str">
        <f>IF(N379="","",MAX(O$1:O378)+1)</f>
        <v/>
      </c>
    </row>
    <row r="380" spans="1:15" x14ac:dyDescent="0.25">
      <c r="A380">
        <f>IF(Hoja1!M380=1,Hoja1!A380,0)</f>
        <v>0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>
        <f>IF(Hoja1!M380=1,Hoja1!E380,0)</f>
        <v>0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>
        <f>IF(Hoja1!M380=1,Hoja1!K380,0)</f>
        <v>0</v>
      </c>
      <c r="L380">
        <f>IF(Hoja1!M380=1,Hoja1!L380:$N381,0)</f>
        <v>0</v>
      </c>
      <c r="M380">
        <f t="shared" si="14"/>
        <v>0</v>
      </c>
      <c r="N380" t="str">
        <f t="shared" si="15"/>
        <v/>
      </c>
      <c r="O380" t="str">
        <f>IF(N380="","",MAX(O$1:O379)+1)</f>
        <v/>
      </c>
    </row>
    <row r="381" spans="1:15" x14ac:dyDescent="0.25">
      <c r="A381">
        <f>IF(Hoja1!M381=1,Hoja1!A381,0)</f>
        <v>0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>
        <f>IF(Hoja1!M381=1,Hoja1!E381,0)</f>
        <v>0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>
        <f>IF(Hoja1!M381=1,Hoja1!K381,0)</f>
        <v>0</v>
      </c>
      <c r="L381">
        <f>IF(Hoja1!M381=1,Hoja1!L381:$N382,0)</f>
        <v>0</v>
      </c>
      <c r="M381">
        <f t="shared" si="14"/>
        <v>0</v>
      </c>
      <c r="N381" t="str">
        <f t="shared" si="15"/>
        <v/>
      </c>
      <c r="O381" t="str">
        <f>IF(N381="","",MAX(O$1:O380)+1)</f>
        <v/>
      </c>
    </row>
    <row r="382" spans="1:15" x14ac:dyDescent="0.25">
      <c r="A382">
        <f>IF(Hoja1!M382=1,Hoja1!A382,0)</f>
        <v>0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>
        <f>IF(Hoja1!M382=1,Hoja1!E382,0)</f>
        <v>0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>
        <f>IF(Hoja1!M382=1,Hoja1!K382,0)</f>
        <v>0</v>
      </c>
      <c r="L382">
        <f>IF(Hoja1!M382=1,Hoja1!L382:$N383,0)</f>
        <v>0</v>
      </c>
      <c r="M382">
        <f t="shared" si="14"/>
        <v>0</v>
      </c>
      <c r="N382" t="str">
        <f t="shared" si="15"/>
        <v/>
      </c>
      <c r="O382" t="str">
        <f>IF(N382="","",MAX(O$1:O381)+1)</f>
        <v/>
      </c>
    </row>
    <row r="383" spans="1:15" x14ac:dyDescent="0.25">
      <c r="A383">
        <f>IF(Hoja1!M383=1,Hoja1!A383,0)</f>
        <v>0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>
        <f>IF(Hoja1!M383=1,Hoja1!E383,0)</f>
        <v>0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>
        <f>IF(Hoja1!M383=1,Hoja1!K383,0)</f>
        <v>0</v>
      </c>
      <c r="L383">
        <f>IF(Hoja1!M383=1,Hoja1!L383:$N384,0)</f>
        <v>0</v>
      </c>
      <c r="M383">
        <f t="shared" si="14"/>
        <v>0</v>
      </c>
      <c r="N383" t="str">
        <f t="shared" si="15"/>
        <v/>
      </c>
      <c r="O383" t="str">
        <f>IF(N383="","",MAX(O$1:O382)+1)</f>
        <v/>
      </c>
    </row>
    <row r="384" spans="1:15" x14ac:dyDescent="0.25">
      <c r="A384">
        <f>IF(Hoja1!M384=1,Hoja1!A384,0)</f>
        <v>0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>
        <f>IF(Hoja1!M384=1,Hoja1!E384,0)</f>
        <v>0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>
        <f>IF(Hoja1!M384=1,Hoja1!K384,0)</f>
        <v>0</v>
      </c>
      <c r="L384">
        <f>IF(Hoja1!M384=1,Hoja1!L384:$N385,0)</f>
        <v>0</v>
      </c>
      <c r="M384">
        <f t="shared" si="14"/>
        <v>0</v>
      </c>
      <c r="N384" t="str">
        <f t="shared" si="15"/>
        <v/>
      </c>
      <c r="O384" t="str">
        <f>IF(N384="","",MAX(O$1:O383)+1)</f>
        <v/>
      </c>
    </row>
    <row r="385" spans="1:15" x14ac:dyDescent="0.25">
      <c r="A385">
        <f>IF(Hoja1!M385=1,Hoja1!A385,0)</f>
        <v>0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>
        <f>IF(Hoja1!M385=1,Hoja1!E385,0)</f>
        <v>0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>
        <f>IF(Hoja1!M385=1,Hoja1!K385,0)</f>
        <v>0</v>
      </c>
      <c r="L385">
        <f>IF(Hoja1!M385=1,Hoja1!L385:$N386,0)</f>
        <v>0</v>
      </c>
      <c r="M385">
        <f t="shared" si="14"/>
        <v>0</v>
      </c>
      <c r="N385" t="str">
        <f t="shared" si="15"/>
        <v/>
      </c>
      <c r="O385" t="str">
        <f>IF(N385="","",MAX(O$1:O384)+1)</f>
        <v/>
      </c>
    </row>
    <row r="386" spans="1:15" x14ac:dyDescent="0.25">
      <c r="A386">
        <f>IF(Hoja1!M386=1,Hoja1!A386,0)</f>
        <v>0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>
        <f>IF(Hoja1!M386=1,Hoja1!E386,0)</f>
        <v>0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>
        <f>IF(Hoja1!M386=1,Hoja1!K386,0)</f>
        <v>0</v>
      </c>
      <c r="L386">
        <f>IF(Hoja1!M386=1,Hoja1!L386:$N387,0)</f>
        <v>0</v>
      </c>
      <c r="M386">
        <f t="shared" si="14"/>
        <v>0</v>
      </c>
      <c r="N386" t="str">
        <f t="shared" si="15"/>
        <v/>
      </c>
      <c r="O386" t="str">
        <f>IF(N386="","",MAX(O$1:O385)+1)</f>
        <v/>
      </c>
    </row>
    <row r="387" spans="1:15" x14ac:dyDescent="0.25">
      <c r="A387">
        <f>IF(Hoja1!M387=1,Hoja1!A387,0)</f>
        <v>0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>
        <f>IF(Hoja1!M387=1,Hoja1!E387,0)</f>
        <v>0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>
        <f>IF(Hoja1!M387=1,Hoja1!K387,0)</f>
        <v>0</v>
      </c>
      <c r="L387">
        <f>IF(Hoja1!M387=1,Hoja1!L387:$N388,0)</f>
        <v>0</v>
      </c>
      <c r="M387">
        <f t="shared" si="14"/>
        <v>0</v>
      </c>
      <c r="N387" t="str">
        <f t="shared" si="15"/>
        <v/>
      </c>
      <c r="O387" t="str">
        <f>IF(N387="","",MAX(O$1:O386)+1)</f>
        <v/>
      </c>
    </row>
    <row r="388" spans="1:15" x14ac:dyDescent="0.25">
      <c r="A388">
        <f>IF(Hoja1!M388=1,Hoja1!A388,0)</f>
        <v>0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>
        <f>IF(Hoja1!M388=1,Hoja1!E388,0)</f>
        <v>0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>
        <f>IF(Hoja1!M388=1,Hoja1!K388,0)</f>
        <v>0</v>
      </c>
      <c r="L388">
        <f>IF(Hoja1!M388=1,Hoja1!L388:$N389,0)</f>
        <v>0</v>
      </c>
      <c r="M388">
        <f t="shared" si="14"/>
        <v>0</v>
      </c>
      <c r="N388" t="str">
        <f t="shared" si="15"/>
        <v/>
      </c>
      <c r="O388" t="str">
        <f>IF(N388="","",MAX(O$1:O387)+1)</f>
        <v/>
      </c>
    </row>
    <row r="389" spans="1:15" x14ac:dyDescent="0.25">
      <c r="A389">
        <f>IF(Hoja1!M389=1,Hoja1!A389,0)</f>
        <v>0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>
        <f>IF(Hoja1!M389=1,Hoja1!E389,0)</f>
        <v>0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>
        <f>IF(Hoja1!M389=1,Hoja1!K389,0)</f>
        <v>0</v>
      </c>
      <c r="L389">
        <f>IF(Hoja1!M389=1,Hoja1!L389:$N390,0)</f>
        <v>0</v>
      </c>
      <c r="M389">
        <f t="shared" si="14"/>
        <v>0</v>
      </c>
      <c r="N389" t="str">
        <f t="shared" si="15"/>
        <v/>
      </c>
      <c r="O389" t="str">
        <f>IF(N389="","",MAX(O$1:O388)+1)</f>
        <v/>
      </c>
    </row>
    <row r="390" spans="1:15" x14ac:dyDescent="0.25">
      <c r="A390">
        <f>IF(Hoja1!M390=1,Hoja1!A390,0)</f>
        <v>0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>
        <f>IF(Hoja1!M390=1,Hoja1!E390,0)</f>
        <v>0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>
        <f>IF(Hoja1!M390=1,Hoja1!K390,0)</f>
        <v>0</v>
      </c>
      <c r="L390">
        <f>IF(Hoja1!M390=1,Hoja1!L390:$N391,0)</f>
        <v>0</v>
      </c>
      <c r="M390">
        <f t="shared" si="14"/>
        <v>0</v>
      </c>
      <c r="N390" t="str">
        <f t="shared" si="15"/>
        <v/>
      </c>
      <c r="O390" t="str">
        <f>IF(N390="","",MAX(O$1:O389)+1)</f>
        <v/>
      </c>
    </row>
    <row r="391" spans="1:15" x14ac:dyDescent="0.25">
      <c r="A391">
        <f>IF(Hoja1!M391=1,Hoja1!A391,0)</f>
        <v>0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>
        <f>IF(Hoja1!M391=1,Hoja1!E391,0)</f>
        <v>0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>
        <f>IF(Hoja1!M391=1,Hoja1!K391,0)</f>
        <v>0</v>
      </c>
      <c r="L391">
        <f>IF(Hoja1!M391=1,Hoja1!L391:$N392,0)</f>
        <v>0</v>
      </c>
      <c r="M391">
        <f t="shared" si="14"/>
        <v>0</v>
      </c>
      <c r="N391" t="str">
        <f t="shared" si="15"/>
        <v/>
      </c>
      <c r="O391" t="str">
        <f>IF(N391="","",MAX(O$1:O390)+1)</f>
        <v/>
      </c>
    </row>
    <row r="392" spans="1:15" x14ac:dyDescent="0.25">
      <c r="A392">
        <f>IF(Hoja1!M392=1,Hoja1!A392,0)</f>
        <v>0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>
        <f>IF(Hoja1!M392=1,Hoja1!E392,0)</f>
        <v>0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>
        <f>IF(Hoja1!M392=1,Hoja1!K392,0)</f>
        <v>0</v>
      </c>
      <c r="L392">
        <f>IF(Hoja1!M392=1,Hoja1!L392:$N393,0)</f>
        <v>0</v>
      </c>
      <c r="M392">
        <f t="shared" si="14"/>
        <v>0</v>
      </c>
      <c r="N392" t="str">
        <f t="shared" si="15"/>
        <v/>
      </c>
      <c r="O392" t="str">
        <f>IF(N392="","",MAX(O$1:O391)+1)</f>
        <v/>
      </c>
    </row>
    <row r="393" spans="1:15" x14ac:dyDescent="0.25">
      <c r="A393">
        <f>IF(Hoja1!M393=1,Hoja1!A393,0)</f>
        <v>0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>
        <f>IF(Hoja1!M393=1,Hoja1!E393,0)</f>
        <v>0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>
        <f>IF(Hoja1!M393=1,Hoja1!K393,0)</f>
        <v>0</v>
      </c>
      <c r="L393">
        <f>IF(Hoja1!M393=1,Hoja1!L393:$N394,0)</f>
        <v>0</v>
      </c>
      <c r="M393">
        <f t="shared" si="14"/>
        <v>0</v>
      </c>
      <c r="N393" t="str">
        <f t="shared" si="15"/>
        <v/>
      </c>
      <c r="O393" t="str">
        <f>IF(N393="","",MAX(O$1:O392)+1)</f>
        <v/>
      </c>
    </row>
    <row r="394" spans="1:15" x14ac:dyDescent="0.25">
      <c r="A394">
        <f>IF(Hoja1!M394=1,Hoja1!A394,0)</f>
        <v>0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>
        <f>IF(Hoja1!M394=1,Hoja1!E394,0)</f>
        <v>0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>
        <f>IF(Hoja1!M394=1,Hoja1!K394,0)</f>
        <v>0</v>
      </c>
      <c r="L394">
        <f>IF(Hoja1!M394=1,Hoja1!L394:$N395,0)</f>
        <v>0</v>
      </c>
      <c r="M394">
        <f t="shared" si="14"/>
        <v>0</v>
      </c>
      <c r="N394" t="str">
        <f t="shared" si="15"/>
        <v/>
      </c>
      <c r="O394" t="str">
        <f>IF(N394="","",MAX(O$1:O393)+1)</f>
        <v/>
      </c>
    </row>
    <row r="395" spans="1:15" x14ac:dyDescent="0.25">
      <c r="A395">
        <f>IF(Hoja1!M395=1,Hoja1!A395,0)</f>
        <v>0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>
        <f>IF(Hoja1!M395=1,Hoja1!E395,0)</f>
        <v>0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>
        <f>IF(Hoja1!M395=1,Hoja1!K395,0)</f>
        <v>0</v>
      </c>
      <c r="L395">
        <f>IF(Hoja1!M395=1,Hoja1!L395:$N396,0)</f>
        <v>0</v>
      </c>
      <c r="M395">
        <f t="shared" si="14"/>
        <v>0</v>
      </c>
      <c r="N395" t="str">
        <f t="shared" si="15"/>
        <v/>
      </c>
      <c r="O395" t="str">
        <f>IF(N395="","",MAX(O$1:O394)+1)</f>
        <v/>
      </c>
    </row>
    <row r="396" spans="1:15" x14ac:dyDescent="0.25">
      <c r="A396">
        <f>IF(Hoja1!M396=1,Hoja1!A396,0)</f>
        <v>0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>
        <f>IF(Hoja1!M396=1,Hoja1!E396,0)</f>
        <v>0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>
        <f>IF(Hoja1!M396=1,Hoja1!K396,0)</f>
        <v>0</v>
      </c>
      <c r="L396">
        <f>IF(Hoja1!M396=1,Hoja1!L396:$N397,0)</f>
        <v>0</v>
      </c>
      <c r="M396">
        <f t="shared" si="14"/>
        <v>0</v>
      </c>
      <c r="N396" t="str">
        <f t="shared" si="15"/>
        <v/>
      </c>
      <c r="O396" t="str">
        <f>IF(N396="","",MAX(O$1:O395)+1)</f>
        <v/>
      </c>
    </row>
    <row r="397" spans="1:15" x14ac:dyDescent="0.25">
      <c r="A397">
        <f>IF(Hoja1!M397=1,Hoja1!A397,0)</f>
        <v>0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>
        <f>IF(Hoja1!M397=1,Hoja1!E397,0)</f>
        <v>0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>
        <f>IF(Hoja1!M397=1,Hoja1!K397,0)</f>
        <v>0</v>
      </c>
      <c r="L397">
        <f>IF(Hoja1!M397=1,Hoja1!L397:$N398,0)</f>
        <v>0</v>
      </c>
      <c r="M397">
        <f t="shared" si="14"/>
        <v>0</v>
      </c>
      <c r="N397" t="str">
        <f t="shared" si="15"/>
        <v/>
      </c>
      <c r="O397" t="str">
        <f>IF(N397="","",MAX(O$1:O396)+1)</f>
        <v/>
      </c>
    </row>
    <row r="398" spans="1:15" x14ac:dyDescent="0.25">
      <c r="A398">
        <f>IF(Hoja1!M398=1,Hoja1!A398,0)</f>
        <v>0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>
        <f>IF(Hoja1!M398=1,Hoja1!E398,0)</f>
        <v>0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>
        <f>IF(Hoja1!M398=1,Hoja1!K398,0)</f>
        <v>0</v>
      </c>
      <c r="L398">
        <f>IF(Hoja1!M398=1,Hoja1!L398:$N399,0)</f>
        <v>0</v>
      </c>
      <c r="M398">
        <f t="shared" si="14"/>
        <v>0</v>
      </c>
      <c r="N398" t="str">
        <f t="shared" si="15"/>
        <v/>
      </c>
      <c r="O398" t="str">
        <f>IF(N398="","",MAX(O$1:O397)+1)</f>
        <v/>
      </c>
    </row>
    <row r="399" spans="1:15" x14ac:dyDescent="0.25">
      <c r="A399">
        <f>IF(Hoja1!M399=1,Hoja1!A399,0)</f>
        <v>0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>
        <f>IF(Hoja1!M399=1,Hoja1!E399,0)</f>
        <v>0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>
        <f>IF(Hoja1!M399=1,Hoja1!K399,0)</f>
        <v>0</v>
      </c>
      <c r="L399">
        <f>IF(Hoja1!M399=1,Hoja1!L399:$N400,0)</f>
        <v>0</v>
      </c>
      <c r="M399">
        <f t="shared" si="14"/>
        <v>0</v>
      </c>
      <c r="N399" t="str">
        <f t="shared" si="15"/>
        <v/>
      </c>
      <c r="O399" t="str">
        <f>IF(N399="","",MAX(O$1:O398)+1)</f>
        <v/>
      </c>
    </row>
    <row r="400" spans="1:15" x14ac:dyDescent="0.25">
      <c r="A400">
        <f>IF(Hoja1!M400=1,Hoja1!A400,0)</f>
        <v>0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>
        <f>IF(Hoja1!M400=1,Hoja1!E400,0)</f>
        <v>0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>
        <f>IF(Hoja1!M400=1,Hoja1!K400,0)</f>
        <v>0</v>
      </c>
      <c r="L400">
        <f>IF(Hoja1!M400=1,Hoja1!L400:$N401,0)</f>
        <v>0</v>
      </c>
      <c r="M400">
        <f t="shared" si="14"/>
        <v>0</v>
      </c>
      <c r="N400" t="str">
        <f t="shared" si="15"/>
        <v/>
      </c>
      <c r="O400" t="str">
        <f>IF(N400="","",MAX(O$1:O399)+1)</f>
        <v/>
      </c>
    </row>
    <row r="401" spans="1:15" x14ac:dyDescent="0.25">
      <c r="A401">
        <f>IF(Hoja1!M401=1,Hoja1!A401,0)</f>
        <v>0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>
        <f>IF(Hoja1!M401=1,Hoja1!E401,0)</f>
        <v>0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>
        <f>IF(Hoja1!M401=1,Hoja1!K401,0)</f>
        <v>0</v>
      </c>
      <c r="L401">
        <f>IF(Hoja1!M401=1,Hoja1!L401:$N402,0)</f>
        <v>0</v>
      </c>
      <c r="M401">
        <f t="shared" si="14"/>
        <v>0</v>
      </c>
      <c r="N401" t="str">
        <f t="shared" si="15"/>
        <v/>
      </c>
      <c r="O401" t="str">
        <f>IF(N401="","",MAX(O$1:O400)+1)</f>
        <v/>
      </c>
    </row>
    <row r="402" spans="1:15" x14ac:dyDescent="0.25">
      <c r="A402">
        <f>IF(Hoja1!M402=1,Hoja1!A402,0)</f>
        <v>0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>
        <f>IF(Hoja1!M402=1,Hoja1!E402,0)</f>
        <v>0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>
        <f>IF(Hoja1!M402=1,Hoja1!K402,0)</f>
        <v>0</v>
      </c>
      <c r="L402">
        <f>IF(Hoja1!M402=1,Hoja1!L402:$N403,0)</f>
        <v>0</v>
      </c>
      <c r="M402">
        <f t="shared" si="14"/>
        <v>0</v>
      </c>
      <c r="N402" t="str">
        <f t="shared" si="15"/>
        <v/>
      </c>
      <c r="O402" t="str">
        <f>IF(N402="","",MAX(O$1:O401)+1)</f>
        <v/>
      </c>
    </row>
    <row r="403" spans="1:15" x14ac:dyDescent="0.25">
      <c r="A403">
        <f>IF(Hoja1!M403=1,Hoja1!A403,0)</f>
        <v>0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>
        <f>IF(Hoja1!M403=1,Hoja1!E403,0)</f>
        <v>0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>
        <f>IF(Hoja1!M403=1,Hoja1!K403,0)</f>
        <v>0</v>
      </c>
      <c r="L403">
        <f>IF(Hoja1!M403=1,Hoja1!L403:$N404,0)</f>
        <v>0</v>
      </c>
      <c r="M403">
        <f t="shared" si="14"/>
        <v>0</v>
      </c>
      <c r="N403" t="str">
        <f t="shared" si="15"/>
        <v/>
      </c>
      <c r="O403" t="str">
        <f>IF(N403="","",MAX(O$1:O402)+1)</f>
        <v/>
      </c>
    </row>
    <row r="404" spans="1:15" x14ac:dyDescent="0.25">
      <c r="A404">
        <f>IF(Hoja1!M404=1,Hoja1!A404,0)</f>
        <v>0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>
        <f>IF(Hoja1!M404=1,Hoja1!E404,0)</f>
        <v>0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>
        <f>IF(Hoja1!M404=1,Hoja1!K404,0)</f>
        <v>0</v>
      </c>
      <c r="L404">
        <f>IF(Hoja1!M404=1,Hoja1!L404:$N405,0)</f>
        <v>0</v>
      </c>
      <c r="M404">
        <f t="shared" si="14"/>
        <v>0</v>
      </c>
      <c r="N404" t="str">
        <f t="shared" si="15"/>
        <v/>
      </c>
      <c r="O404" t="str">
        <f>IF(N404="","",MAX(O$1:O403)+1)</f>
        <v/>
      </c>
    </row>
    <row r="405" spans="1:15" x14ac:dyDescent="0.25">
      <c r="A405">
        <f>IF(Hoja1!M405=1,Hoja1!A405,0)</f>
        <v>0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>
        <f>IF(Hoja1!M405=1,Hoja1!E405,0)</f>
        <v>0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>
        <f>IF(Hoja1!M405=1,Hoja1!K405,0)</f>
        <v>0</v>
      </c>
      <c r="L405">
        <f>IF(Hoja1!M405=1,Hoja1!L405:$N406,0)</f>
        <v>0</v>
      </c>
      <c r="M405">
        <f t="shared" si="14"/>
        <v>0</v>
      </c>
      <c r="N405" t="str">
        <f t="shared" si="15"/>
        <v/>
      </c>
      <c r="O405" t="str">
        <f>IF(N405="","",MAX(O$1:O404)+1)</f>
        <v/>
      </c>
    </row>
    <row r="406" spans="1:15" x14ac:dyDescent="0.25">
      <c r="A406">
        <f>IF(Hoja1!M406=1,Hoja1!A406,0)</f>
        <v>0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>
        <f>IF(Hoja1!M406=1,Hoja1!E406,0)</f>
        <v>0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>
        <f>IF(Hoja1!M406=1,Hoja1!K406,0)</f>
        <v>0</v>
      </c>
      <c r="L406">
        <f>IF(Hoja1!M406=1,Hoja1!L406:$N407,0)</f>
        <v>0</v>
      </c>
      <c r="M406">
        <f t="shared" si="14"/>
        <v>0</v>
      </c>
      <c r="N406" t="str">
        <f t="shared" si="15"/>
        <v/>
      </c>
      <c r="O406" t="str">
        <f>IF(N406="","",MAX(O$1:O405)+1)</f>
        <v/>
      </c>
    </row>
    <row r="407" spans="1:15" x14ac:dyDescent="0.25">
      <c r="A407">
        <f>IF(Hoja1!M407=1,Hoja1!A407,0)</f>
        <v>0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>
        <f>IF(Hoja1!M407=1,Hoja1!E407,0)</f>
        <v>0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>
        <f>IF(Hoja1!M407=1,Hoja1!K407,0)</f>
        <v>0</v>
      </c>
      <c r="L407">
        <f>IF(Hoja1!M407=1,Hoja1!L407:$N408,0)</f>
        <v>0</v>
      </c>
      <c r="M407">
        <f t="shared" ref="M407:M470" si="16">IF(A407&gt;0,1,0)</f>
        <v>0</v>
      </c>
      <c r="N407" t="str">
        <f t="shared" ref="N407:N470" si="17">IF(M407=0,"",M407)</f>
        <v/>
      </c>
      <c r="O407" t="str">
        <f>IF(N407="","",MAX(O$1:O406)+1)</f>
        <v/>
      </c>
    </row>
    <row r="408" spans="1:15" x14ac:dyDescent="0.25">
      <c r="A408">
        <f>IF(Hoja1!M408=1,Hoja1!A408,0)</f>
        <v>0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>
        <f>IF(Hoja1!M408=1,Hoja1!E408,0)</f>
        <v>0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>
        <f>IF(Hoja1!M408=1,Hoja1!K408,0)</f>
        <v>0</v>
      </c>
      <c r="L408">
        <f>IF(Hoja1!M408=1,Hoja1!L408:$N409,0)</f>
        <v>0</v>
      </c>
      <c r="M408">
        <f t="shared" si="16"/>
        <v>0</v>
      </c>
      <c r="N408" t="str">
        <f t="shared" si="17"/>
        <v/>
      </c>
      <c r="O408" t="str">
        <f>IF(N408="","",MAX(O$1:O407)+1)</f>
        <v/>
      </c>
    </row>
    <row r="409" spans="1:15" x14ac:dyDescent="0.25">
      <c r="A409">
        <f>IF(Hoja1!M409=1,Hoja1!A409,0)</f>
        <v>0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>
        <f>IF(Hoja1!M409=1,Hoja1!E409,0)</f>
        <v>0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>
        <f>IF(Hoja1!M409=1,Hoja1!K409,0)</f>
        <v>0</v>
      </c>
      <c r="L409">
        <f>IF(Hoja1!M409=1,Hoja1!L409:$N410,0)</f>
        <v>0</v>
      </c>
      <c r="M409">
        <f t="shared" si="16"/>
        <v>0</v>
      </c>
      <c r="N409" t="str">
        <f t="shared" si="17"/>
        <v/>
      </c>
      <c r="O409" t="str">
        <f>IF(N409="","",MAX(O$1:O408)+1)</f>
        <v/>
      </c>
    </row>
    <row r="410" spans="1:15" x14ac:dyDescent="0.25">
      <c r="A410">
        <f>IF(Hoja1!M410=1,Hoja1!A410,0)</f>
        <v>0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>
        <f>IF(Hoja1!M410=1,Hoja1!E410,0)</f>
        <v>0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>
        <f>IF(Hoja1!M410=1,Hoja1!K410,0)</f>
        <v>0</v>
      </c>
      <c r="L410">
        <f>IF(Hoja1!M410=1,Hoja1!L410:$N411,0)</f>
        <v>0</v>
      </c>
      <c r="M410">
        <f t="shared" si="16"/>
        <v>0</v>
      </c>
      <c r="N410" t="str">
        <f t="shared" si="17"/>
        <v/>
      </c>
      <c r="O410" t="str">
        <f>IF(N410="","",MAX(O$1:O409)+1)</f>
        <v/>
      </c>
    </row>
    <row r="411" spans="1:15" x14ac:dyDescent="0.25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6"/>
        <v>0</v>
      </c>
      <c r="N411" t="str">
        <f t="shared" si="17"/>
        <v/>
      </c>
      <c r="O411" t="str">
        <f>IF(N411="","",MAX(O$1:O410)+1)</f>
        <v/>
      </c>
    </row>
    <row r="412" spans="1:15" x14ac:dyDescent="0.25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6"/>
        <v>0</v>
      </c>
      <c r="N412" t="str">
        <f t="shared" si="17"/>
        <v/>
      </c>
      <c r="O412" t="str">
        <f>IF(N412="","",MAX(O$1:O411)+1)</f>
        <v/>
      </c>
    </row>
    <row r="413" spans="1:15" x14ac:dyDescent="0.25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6"/>
        <v>0</v>
      </c>
      <c r="N413" t="str">
        <f t="shared" si="17"/>
        <v/>
      </c>
      <c r="O413" t="str">
        <f>IF(N413="","",MAX(O$1:O412)+1)</f>
        <v/>
      </c>
    </row>
    <row r="414" spans="1:15" x14ac:dyDescent="0.25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6"/>
        <v>0</v>
      </c>
      <c r="N414" t="str">
        <f t="shared" si="17"/>
        <v/>
      </c>
      <c r="O414" t="str">
        <f>IF(N414="","",MAX(O$1:O413)+1)</f>
        <v/>
      </c>
    </row>
    <row r="415" spans="1:15" x14ac:dyDescent="0.25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6"/>
        <v>0</v>
      </c>
      <c r="N415" t="str">
        <f t="shared" si="17"/>
        <v/>
      </c>
      <c r="O415" t="str">
        <f>IF(N415="","",MAX(O$1:O414)+1)</f>
        <v/>
      </c>
    </row>
    <row r="416" spans="1:15" x14ac:dyDescent="0.25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6"/>
        <v>0</v>
      </c>
      <c r="N416" t="str">
        <f t="shared" si="17"/>
        <v/>
      </c>
      <c r="O416" t="str">
        <f>IF(N416="","",MAX(O$1:O415)+1)</f>
        <v/>
      </c>
    </row>
    <row r="417" spans="1:15" x14ac:dyDescent="0.25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6"/>
        <v>0</v>
      </c>
      <c r="N417" t="str">
        <f t="shared" si="17"/>
        <v/>
      </c>
      <c r="O417" t="str">
        <f>IF(N417="","",MAX(O$1:O416)+1)</f>
        <v/>
      </c>
    </row>
    <row r="418" spans="1:15" x14ac:dyDescent="0.25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6"/>
        <v>0</v>
      </c>
      <c r="N418" t="str">
        <f t="shared" si="17"/>
        <v/>
      </c>
      <c r="O418" t="str">
        <f>IF(N418="","",MAX(O$1:O417)+1)</f>
        <v/>
      </c>
    </row>
    <row r="419" spans="1:15" x14ac:dyDescent="0.25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6"/>
        <v>0</v>
      </c>
      <c r="N419" t="str">
        <f t="shared" si="17"/>
        <v/>
      </c>
      <c r="O419" t="str">
        <f>IF(N419="","",MAX(O$1:O418)+1)</f>
        <v/>
      </c>
    </row>
    <row r="420" spans="1:15" x14ac:dyDescent="0.25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6"/>
        <v>0</v>
      </c>
      <c r="N420" t="str">
        <f t="shared" si="17"/>
        <v/>
      </c>
      <c r="O420" t="str">
        <f>IF(N420="","",MAX(O$1:O419)+1)</f>
        <v/>
      </c>
    </row>
    <row r="421" spans="1:15" x14ac:dyDescent="0.25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6"/>
        <v>0</v>
      </c>
      <c r="N421" t="str">
        <f t="shared" si="17"/>
        <v/>
      </c>
      <c r="O421" t="str">
        <f>IF(N421="","",MAX(O$1:O420)+1)</f>
        <v/>
      </c>
    </row>
    <row r="422" spans="1:15" x14ac:dyDescent="0.25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6"/>
        <v>0</v>
      </c>
      <c r="N422" t="str">
        <f t="shared" si="17"/>
        <v/>
      </c>
      <c r="O422" t="str">
        <f>IF(N422="","",MAX(O$1:O421)+1)</f>
        <v/>
      </c>
    </row>
    <row r="423" spans="1:15" x14ac:dyDescent="0.25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6"/>
        <v>0</v>
      </c>
      <c r="N423" t="str">
        <f t="shared" si="17"/>
        <v/>
      </c>
      <c r="O423" t="str">
        <f>IF(N423="","",MAX(O$1:O422)+1)</f>
        <v/>
      </c>
    </row>
    <row r="424" spans="1:15" x14ac:dyDescent="0.25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6"/>
        <v>0</v>
      </c>
      <c r="N424" t="str">
        <f t="shared" si="17"/>
        <v/>
      </c>
      <c r="O424" t="str">
        <f>IF(N424="","",MAX(O$1:O423)+1)</f>
        <v/>
      </c>
    </row>
    <row r="425" spans="1:15" x14ac:dyDescent="0.25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6"/>
        <v>0</v>
      </c>
      <c r="N425" t="str">
        <f t="shared" si="17"/>
        <v/>
      </c>
      <c r="O425" t="str">
        <f>IF(N425="","",MAX(O$1:O424)+1)</f>
        <v/>
      </c>
    </row>
    <row r="426" spans="1:15" x14ac:dyDescent="0.25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6"/>
        <v>0</v>
      </c>
      <c r="N426" t="str">
        <f t="shared" si="17"/>
        <v/>
      </c>
      <c r="O426" t="str">
        <f>IF(N426="","",MAX(O$1:O425)+1)</f>
        <v/>
      </c>
    </row>
    <row r="427" spans="1:15" x14ac:dyDescent="0.25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6"/>
        <v>0</v>
      </c>
      <c r="N427" t="str">
        <f t="shared" si="17"/>
        <v/>
      </c>
      <c r="O427" t="str">
        <f>IF(N427="","",MAX(O$1:O426)+1)</f>
        <v/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6"/>
        <v>0</v>
      </c>
      <c r="N428" t="str">
        <f t="shared" si="17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6"/>
        <v>0</v>
      </c>
      <c r="N429" t="str">
        <f t="shared" si="17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6"/>
        <v>0</v>
      </c>
      <c r="N430" t="str">
        <f t="shared" si="17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6"/>
        <v>0</v>
      </c>
      <c r="N431" t="str">
        <f t="shared" si="17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6"/>
        <v>0</v>
      </c>
      <c r="N432" t="str">
        <f t="shared" si="17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6"/>
        <v>0</v>
      </c>
      <c r="N433" t="str">
        <f t="shared" si="17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6"/>
        <v>0</v>
      </c>
      <c r="N434" t="str">
        <f t="shared" si="17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6"/>
        <v>0</v>
      </c>
      <c r="N435" t="str">
        <f t="shared" si="17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6"/>
        <v>0</v>
      </c>
      <c r="N436" t="str">
        <f t="shared" si="17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6"/>
        <v>0</v>
      </c>
      <c r="N437" t="str">
        <f t="shared" si="17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6"/>
        <v>0</v>
      </c>
      <c r="N438" t="str">
        <f t="shared" si="17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6"/>
        <v>0</v>
      </c>
      <c r="N439" t="str">
        <f t="shared" si="17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6"/>
        <v>0</v>
      </c>
      <c r="N440" t="str">
        <f t="shared" si="17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6"/>
        <v>0</v>
      </c>
      <c r="N441" t="str">
        <f t="shared" si="17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6"/>
        <v>0</v>
      </c>
      <c r="N442" t="str">
        <f t="shared" si="17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6"/>
        <v>0</v>
      </c>
      <c r="N443" t="str">
        <f t="shared" si="17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6"/>
        <v>0</v>
      </c>
      <c r="N444" t="str">
        <f t="shared" si="17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6"/>
        <v>0</v>
      </c>
      <c r="N445" t="str">
        <f t="shared" si="17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6"/>
        <v>0</v>
      </c>
      <c r="N446" t="str">
        <f t="shared" si="17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6"/>
        <v>0</v>
      </c>
      <c r="N447" t="str">
        <f t="shared" si="17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6"/>
        <v>0</v>
      </c>
      <c r="N448" t="str">
        <f t="shared" si="17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6"/>
        <v>0</v>
      </c>
      <c r="N449" t="str">
        <f t="shared" si="17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6"/>
        <v>0</v>
      </c>
      <c r="N450" t="str">
        <f t="shared" si="17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6"/>
        <v>0</v>
      </c>
      <c r="N451" t="str">
        <f t="shared" si="17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6"/>
        <v>0</v>
      </c>
      <c r="N452" t="str">
        <f t="shared" si="17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6"/>
        <v>0</v>
      </c>
      <c r="N453" t="str">
        <f t="shared" si="17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ref="M471:M534" si="18">IF(A471&gt;0,1,0)</f>
        <v>0</v>
      </c>
      <c r="N471" t="str">
        <f t="shared" ref="N471:N534" si="19">IF(M471=0,"",M471)</f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8"/>
        <v>0</v>
      </c>
      <c r="N472" t="str">
        <f t="shared" si="19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8"/>
        <v>0</v>
      </c>
      <c r="N473" t="str">
        <f t="shared" si="19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8"/>
        <v>0</v>
      </c>
      <c r="N474" t="str">
        <f t="shared" si="19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8"/>
        <v>0</v>
      </c>
      <c r="N475" t="str">
        <f t="shared" si="19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8"/>
        <v>0</v>
      </c>
      <c r="N476" t="str">
        <f t="shared" si="19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8"/>
        <v>0</v>
      </c>
      <c r="N477" t="str">
        <f t="shared" si="19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8"/>
        <v>0</v>
      </c>
      <c r="N478" t="str">
        <f t="shared" si="19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8"/>
        <v>0</v>
      </c>
      <c r="N479" t="str">
        <f t="shared" si="19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8"/>
        <v>0</v>
      </c>
      <c r="N480" t="str">
        <f t="shared" si="19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8"/>
        <v>0</v>
      </c>
      <c r="N481" t="str">
        <f t="shared" si="19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8"/>
        <v>0</v>
      </c>
      <c r="N482" t="str">
        <f t="shared" si="19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8"/>
        <v>0</v>
      </c>
      <c r="N483" t="str">
        <f t="shared" si="19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8"/>
        <v>0</v>
      </c>
      <c r="N484" t="str">
        <f t="shared" si="19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8"/>
        <v>0</v>
      </c>
      <c r="N485" t="str">
        <f t="shared" si="19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8"/>
        <v>0</v>
      </c>
      <c r="N486" t="str">
        <f t="shared" si="19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8"/>
        <v>0</v>
      </c>
      <c r="N487" t="str">
        <f t="shared" si="19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8"/>
        <v>0</v>
      </c>
      <c r="N488" t="str">
        <f t="shared" si="19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8"/>
        <v>0</v>
      </c>
      <c r="N489" t="str">
        <f t="shared" si="19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8"/>
        <v>0</v>
      </c>
      <c r="N490" t="str">
        <f t="shared" si="19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8"/>
        <v>0</v>
      </c>
      <c r="N491" t="str">
        <f t="shared" si="19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8"/>
        <v>0</v>
      </c>
      <c r="N492" t="str">
        <f t="shared" si="19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8"/>
        <v>0</v>
      </c>
      <c r="N493" t="str">
        <f t="shared" si="19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8"/>
        <v>0</v>
      </c>
      <c r="N494" t="str">
        <f t="shared" si="19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8"/>
        <v>0</v>
      </c>
      <c r="N495" t="str">
        <f t="shared" si="19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8"/>
        <v>0</v>
      </c>
      <c r="N496" t="str">
        <f t="shared" si="19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8"/>
        <v>0</v>
      </c>
      <c r="N497" t="str">
        <f t="shared" si="19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8"/>
        <v>0</v>
      </c>
      <c r="N498" t="str">
        <f t="shared" si="19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8"/>
        <v>0</v>
      </c>
      <c r="N499" t="str">
        <f t="shared" si="19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8"/>
        <v>0</v>
      </c>
      <c r="N500" t="str">
        <f t="shared" si="19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8"/>
        <v>0</v>
      </c>
      <c r="N501" t="str">
        <f t="shared" si="19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8"/>
        <v>0</v>
      </c>
      <c r="N502" t="str">
        <f t="shared" si="19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8"/>
        <v>0</v>
      </c>
      <c r="N503" t="str">
        <f t="shared" si="19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8"/>
        <v>0</v>
      </c>
      <c r="N504" t="str">
        <f t="shared" si="19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8"/>
        <v>0</v>
      </c>
      <c r="N505" t="str">
        <f t="shared" si="19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8"/>
        <v>0</v>
      </c>
      <c r="N506" t="str">
        <f t="shared" si="19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8"/>
        <v>0</v>
      </c>
      <c r="N507" t="str">
        <f t="shared" si="19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8"/>
        <v>0</v>
      </c>
      <c r="N508" t="str">
        <f t="shared" si="19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8"/>
        <v>0</v>
      </c>
      <c r="N509" t="str">
        <f t="shared" si="19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8"/>
        <v>0</v>
      </c>
      <c r="N510" t="str">
        <f t="shared" si="19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8"/>
        <v>0</v>
      </c>
      <c r="N511" t="str">
        <f t="shared" si="19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8"/>
        <v>0</v>
      </c>
      <c r="N512" t="str">
        <f t="shared" si="19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8"/>
        <v>0</v>
      </c>
      <c r="N513" t="str">
        <f t="shared" si="19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8"/>
        <v>0</v>
      </c>
      <c r="N514" t="str">
        <f t="shared" si="19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8"/>
        <v>0</v>
      </c>
      <c r="N515" t="str">
        <f t="shared" si="19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8"/>
        <v>0</v>
      </c>
      <c r="N516" t="str">
        <f t="shared" si="19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8"/>
        <v>0</v>
      </c>
      <c r="N517" t="str">
        <f t="shared" si="19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ref="M535:M598" si="20">IF(A535&gt;0,1,0)</f>
        <v>0</v>
      </c>
      <c r="N535" t="str">
        <f t="shared" ref="N535:N598" si="21">IF(M535=0,"",M535)</f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20"/>
        <v>0</v>
      </c>
      <c r="N536" t="str">
        <f t="shared" si="21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20"/>
        <v>0</v>
      </c>
      <c r="N537" t="str">
        <f t="shared" si="21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20"/>
        <v>0</v>
      </c>
      <c r="N538" t="str">
        <f t="shared" si="21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20"/>
        <v>0</v>
      </c>
      <c r="N539" t="str">
        <f t="shared" si="21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20"/>
        <v>0</v>
      </c>
      <c r="N540" t="str">
        <f t="shared" si="21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20"/>
        <v>0</v>
      </c>
      <c r="N541" t="str">
        <f t="shared" si="21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20"/>
        <v>0</v>
      </c>
      <c r="N542" t="str">
        <f t="shared" si="21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20"/>
        <v>0</v>
      </c>
      <c r="N543" t="str">
        <f t="shared" si="21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20"/>
        <v>0</v>
      </c>
      <c r="N544" t="str">
        <f t="shared" si="21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20"/>
        <v>0</v>
      </c>
      <c r="N545" t="str">
        <f t="shared" si="21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20"/>
        <v>0</v>
      </c>
      <c r="N546" t="str">
        <f t="shared" si="21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20"/>
        <v>0</v>
      </c>
      <c r="N547" t="str">
        <f t="shared" si="21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20"/>
        <v>0</v>
      </c>
      <c r="N548" t="str">
        <f t="shared" si="21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20"/>
        <v>0</v>
      </c>
      <c r="N549" t="str">
        <f t="shared" si="21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20"/>
        <v>0</v>
      </c>
      <c r="N550" t="str">
        <f t="shared" si="21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20"/>
        <v>0</v>
      </c>
      <c r="N551" t="str">
        <f t="shared" si="21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20"/>
        <v>0</v>
      </c>
      <c r="N552" t="str">
        <f t="shared" si="21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20"/>
        <v>0</v>
      </c>
      <c r="N553" t="str">
        <f t="shared" si="21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20"/>
        <v>0</v>
      </c>
      <c r="N554" t="str">
        <f t="shared" si="21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20"/>
        <v>0</v>
      </c>
      <c r="N555" t="str">
        <f t="shared" si="21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20"/>
        <v>0</v>
      </c>
      <c r="N556" t="str">
        <f t="shared" si="21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20"/>
        <v>0</v>
      </c>
      <c r="N557" t="str">
        <f t="shared" si="21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20"/>
        <v>0</v>
      </c>
      <c r="N558" t="str">
        <f t="shared" si="21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20"/>
        <v>0</v>
      </c>
      <c r="N559" t="str">
        <f t="shared" si="21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20"/>
        <v>0</v>
      </c>
      <c r="N560" t="str">
        <f t="shared" si="21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20"/>
        <v>0</v>
      </c>
      <c r="N561" t="str">
        <f t="shared" si="21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20"/>
        <v>0</v>
      </c>
      <c r="N562" t="str">
        <f t="shared" si="21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20"/>
        <v>0</v>
      </c>
      <c r="N563" t="str">
        <f t="shared" si="21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20"/>
        <v>0</v>
      </c>
      <c r="N564" t="str">
        <f t="shared" si="21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20"/>
        <v>0</v>
      </c>
      <c r="N565" t="str">
        <f t="shared" si="21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20"/>
        <v>0</v>
      </c>
      <c r="N566" t="str">
        <f t="shared" si="21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20"/>
        <v>0</v>
      </c>
      <c r="N567" t="str">
        <f t="shared" si="21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20"/>
        <v>0</v>
      </c>
      <c r="N568" t="str">
        <f t="shared" si="21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20"/>
        <v>0</v>
      </c>
      <c r="N569" t="str">
        <f t="shared" si="21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20"/>
        <v>0</v>
      </c>
      <c r="N570" t="str">
        <f t="shared" si="21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20"/>
        <v>0</v>
      </c>
      <c r="N571" t="str">
        <f t="shared" si="21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20"/>
        <v>0</v>
      </c>
      <c r="N572" t="str">
        <f t="shared" si="21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20"/>
        <v>0</v>
      </c>
      <c r="N573" t="str">
        <f t="shared" si="21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20"/>
        <v>0</v>
      </c>
      <c r="N574" t="str">
        <f t="shared" si="21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20"/>
        <v>0</v>
      </c>
      <c r="N575" t="str">
        <f t="shared" si="21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20"/>
        <v>0</v>
      </c>
      <c r="N576" t="str">
        <f t="shared" si="21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20"/>
        <v>0</v>
      </c>
      <c r="N577" t="str">
        <f t="shared" si="21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20"/>
        <v>0</v>
      </c>
      <c r="N578" t="str">
        <f t="shared" si="21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20"/>
        <v>0</v>
      </c>
      <c r="N579" t="str">
        <f t="shared" si="21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20"/>
        <v>0</v>
      </c>
      <c r="N580" t="str">
        <f t="shared" si="21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20"/>
        <v>0</v>
      </c>
      <c r="N581" t="str">
        <f t="shared" si="21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ref="M599" si="22">IF(A599&gt;0,1,0)</f>
        <v>0</v>
      </c>
      <c r="N599" t="str">
        <f t="shared" ref="N599" si="23">IF(M599=0,"",M599)</f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49" zoomScale="85" zoomScaleNormal="85" workbookViewId="0">
      <selection activeCell="A2" sqref="A2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Flight scheduled</v>
      </c>
      <c r="B2" s="26" t="str">
        <f>VLOOKUP(Hoja1!B2,Data!$A$1:$B$500,2,0)</f>
        <v>Estafeta</v>
      </c>
      <c r="C2" s="26">
        <f>Hoja1!C2</f>
        <v>734</v>
      </c>
      <c r="D2" t="str">
        <f>Hoja1!D2</f>
        <v>E7 610</v>
      </c>
      <c r="E2" s="27">
        <f>IF(Hoja1!M2=2,Hoja1!E2,0)</f>
        <v>45958.003472222219</v>
      </c>
      <c r="F2" s="26" t="str">
        <f>VLOOKUP(Hoja1!F2,Data!$D$1:$E$5000,2,0)</f>
        <v>Villahermosa</v>
      </c>
      <c r="G2" s="26" t="str">
        <f>Hoja1!G2</f>
        <v>---</v>
      </c>
      <c r="H2" s="26" t="str">
        <f>Hoja1!H2</f>
        <v>601A</v>
      </c>
      <c r="I2" t="str">
        <f>Hoja1!I2</f>
        <v>E7 610</v>
      </c>
      <c r="J2" t="str">
        <f>VLOOKUP(Hoja1!J2,Data!$G$1:$H$501,2,0)</f>
        <v>San Luis Potosi</v>
      </c>
      <c r="K2" s="21">
        <f>IF(Hoja1!M2=2,Hoja1!K2,0)</f>
        <v>45958.041666666664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IF(Hoja1!M3=2,Hoja1!A3,0)</f>
        <v>Departed from previous airport</v>
      </c>
      <c r="B3" s="26" t="str">
        <f>VLOOKUP(Hoja1!B3,Data!$A$1:$B$500,2,0)</f>
        <v>MasAir</v>
      </c>
      <c r="C3" s="26">
        <f>Hoja1!C3</f>
        <v>332</v>
      </c>
      <c r="D3" t="str">
        <f>Hoja1!D3</f>
        <v>M7 3629</v>
      </c>
      <c r="E3" s="27">
        <f>IF(Hoja1!M3=2,Hoja1!E3,0)</f>
        <v>45957.996527777781</v>
      </c>
      <c r="F3" s="26" t="str">
        <f>VLOOKUP(Hoja1!F3,Data!$D$1:$E$5000,2,0)</f>
        <v>Anchorage</v>
      </c>
      <c r="G3" s="26" t="str">
        <f>Hoja1!G3</f>
        <v>---</v>
      </c>
      <c r="H3" s="26">
        <f>Hoja1!H3</f>
        <v>603</v>
      </c>
      <c r="I3" t="str">
        <f>Hoja1!I3</f>
        <v>M7 8323</v>
      </c>
      <c r="J3" t="str">
        <f>VLOOKUP(Hoja1!J3,Data!$G$1:$H$501,2,0)</f>
        <v>Bogota</v>
      </c>
      <c r="K3" s="21">
        <f>IF(Hoja1!M3=2,Hoja1!K3,0)</f>
        <v>45958.079861111109</v>
      </c>
      <c r="L3" t="str">
        <f>IF(Hoja1!M3=2,Hoja1!L3:$N4,0)</f>
        <v>F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2</v>
      </c>
    </row>
    <row r="4" spans="1:15" x14ac:dyDescent="0.25">
      <c r="A4">
        <f>IF(Hoja1!M4=2,Hoja1!A4,0)</f>
        <v>0</v>
      </c>
      <c r="B4" s="26" t="str">
        <f>VLOOKUP(Hoja1!B4,Data!$A$1:$B$500,2,0)</f>
        <v>Volaris</v>
      </c>
      <c r="C4" s="26" t="str">
        <f>Hoja1!C4</f>
        <v>32N</v>
      </c>
      <c r="D4" t="str">
        <f>Hoja1!D4</f>
        <v>Y4 3534</v>
      </c>
      <c r="E4" s="27">
        <f>IF(Hoja1!M4=2,Hoja1!E4,0)</f>
        <v>0</v>
      </c>
      <c r="F4" s="26" t="str">
        <f>VLOOKUP(Hoja1!F4,Data!$D$1:$E$5000,2,0)</f>
        <v>Cancun</v>
      </c>
      <c r="G4" s="26">
        <f>Hoja1!G4</f>
        <v>1</v>
      </c>
      <c r="H4" s="26" t="str">
        <f>Hoja1!H4</f>
        <v>109A</v>
      </c>
      <c r="I4" t="str">
        <f>Hoja1!I4</f>
        <v>Y4 3297</v>
      </c>
      <c r="J4" t="str">
        <f>VLOOKUP(Hoja1!J4,Data!$G$1:$H$501,2,0)</f>
        <v>Tijuana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 t="str">
        <f>IF(Hoja1!M5=2,Hoja1!A5,0)</f>
        <v>Flight scheduled</v>
      </c>
      <c r="B5" s="26" t="str">
        <f>VLOOKUP(Hoja1!B5,Data!$A$1:$B$500,2,0)</f>
        <v>La Nueva Aerolínea</v>
      </c>
      <c r="C5" s="26">
        <f>Hoja1!C5</f>
        <v>738</v>
      </c>
      <c r="D5" t="str">
        <f>Hoja1!D5</f>
        <v>WH 902</v>
      </c>
      <c r="E5" s="27">
        <f>IF(Hoja1!M5=2,Hoja1!E5,0)</f>
        <v>45958.166666666664</v>
      </c>
      <c r="F5" s="26" t="str">
        <f>VLOOKUP(Hoja1!F5,Data!$D$1:$E$5000,2,0)</f>
        <v>Panama City</v>
      </c>
      <c r="G5" s="26" t="str">
        <f>Hoja1!G5</f>
        <v>---</v>
      </c>
      <c r="H5" s="26" t="str">
        <f>Hoja1!H5</f>
        <v>602A</v>
      </c>
      <c r="I5" t="str">
        <f>Hoja1!I5</f>
        <v>WH 903</v>
      </c>
      <c r="J5" t="str">
        <f>VLOOKUP(Hoja1!J5,Data!$G$1:$H$501,2,0)</f>
        <v>Panama City</v>
      </c>
      <c r="K5" s="21">
        <f>IF(Hoja1!M5=2,Hoja1!K5,0)</f>
        <v>45958.223611111112</v>
      </c>
      <c r="L5" t="str">
        <f>IF(Hoja1!M5=2,Hoja1!L5:$N6,0)</f>
        <v>F</v>
      </c>
      <c r="M5">
        <f t="shared" si="0"/>
        <v>1</v>
      </c>
      <c r="N5">
        <f t="shared" si="1"/>
        <v>1</v>
      </c>
      <c r="O5">
        <f>IF(N5="","",MAX(O$1:O4)+1)</f>
        <v>3</v>
      </c>
    </row>
    <row r="6" spans="1:15" x14ac:dyDescent="0.25">
      <c r="A6" t="str">
        <f>IF(Hoja1!M6=2,Hoja1!A6,0)</f>
        <v>Flight scheduled</v>
      </c>
      <c r="B6" s="26" t="str">
        <f>VLOOKUP(Hoja1!B6,Data!$A$1:$B$500,2,0)</f>
        <v>Estafeta</v>
      </c>
      <c r="C6" s="26">
        <f>Hoja1!C6</f>
        <v>734</v>
      </c>
      <c r="D6" t="str">
        <f>Hoja1!D6</f>
        <v>E7 615</v>
      </c>
      <c r="E6" s="27">
        <f>IF(Hoja1!M6=2,Hoja1!E6,0)</f>
        <v>45958.208333333336</v>
      </c>
      <c r="F6" s="26" t="str">
        <f>VLOOKUP(Hoja1!F6,Data!$D$1:$E$5000,2,0)</f>
        <v>San Luis Potosi</v>
      </c>
      <c r="G6" s="26" t="str">
        <f>Hoja1!G6</f>
        <v>---</v>
      </c>
      <c r="H6" s="26" t="str">
        <f>Hoja1!H6</f>
        <v>601A</v>
      </c>
      <c r="I6" t="str">
        <f>Hoja1!I6</f>
        <v>E7 615</v>
      </c>
      <c r="J6" t="str">
        <f>VLOOKUP(Hoja1!J6,Data!$G$1:$H$501,2,0)</f>
        <v>Merida</v>
      </c>
      <c r="K6" s="21">
        <f>IF(Hoja1!M6=2,Hoja1!K6,0)</f>
        <v>45958.229166666664</v>
      </c>
      <c r="L6" t="str">
        <f>IF(Hoja1!M6=2,Hoja1!L6:$N7,0)</f>
        <v>F</v>
      </c>
      <c r="M6">
        <f t="shared" si="0"/>
        <v>1</v>
      </c>
      <c r="N6">
        <f t="shared" si="1"/>
        <v>1</v>
      </c>
      <c r="O6">
        <f>IF(N6="","",MAX(O$1:O5)+1)</f>
        <v>4</v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Viva </v>
      </c>
      <c r="C7" s="26">
        <f>Hoja1!C7</f>
        <v>320</v>
      </c>
      <c r="D7" t="str">
        <f>Hoja1!D7</f>
        <v>VB 9407</v>
      </c>
      <c r="E7" s="27">
        <f>IF(Hoja1!M7=2,Hoja1!E7,0)</f>
        <v>0</v>
      </c>
      <c r="F7" s="26" t="str">
        <f>VLOOKUP(Hoja1!F7,Data!$D$1:$E$5000,2,0)</f>
        <v>Monterrey</v>
      </c>
      <c r="G7" s="26">
        <f>Hoja1!G7</f>
        <v>2</v>
      </c>
      <c r="H7" s="26">
        <f>Hoja1!H7</f>
        <v>505</v>
      </c>
      <c r="I7" t="str">
        <f>Hoja1!I7</f>
        <v>VB 9520</v>
      </c>
      <c r="J7" t="str">
        <f>VLOOKUP(Hoja1!J7,Data!$G$1:$H$501,2,0)</f>
        <v>Guadalajara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Viva </v>
      </c>
      <c r="C8" s="26">
        <f>Hoja1!C8</f>
        <v>321</v>
      </c>
      <c r="D8" t="str">
        <f>Hoja1!D8</f>
        <v>VB 9523</v>
      </c>
      <c r="E8" s="27">
        <f>IF(Hoja1!M8=2,Hoja1!E8,0)</f>
        <v>0</v>
      </c>
      <c r="F8" s="26" t="str">
        <f>VLOOKUP(Hoja1!F8,Data!$D$1:$E$5000,2,0)</f>
        <v>Guadalajara</v>
      </c>
      <c r="G8" s="26">
        <f>Hoja1!G8</f>
        <v>1</v>
      </c>
      <c r="H8" s="26" t="str">
        <f>Hoja1!H8</f>
        <v>106B</v>
      </c>
      <c r="I8" t="str">
        <f>Hoja1!I8</f>
        <v>VB 7378</v>
      </c>
      <c r="J8" t="str">
        <f>VLOOKUP(Hoja1!J8,Data!$G$1:$H$501,2,0)</f>
        <v>Monterrey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 xml:space="preserve">Viva </v>
      </c>
      <c r="C9" s="26" t="str">
        <f>Hoja1!C9</f>
        <v>32A</v>
      </c>
      <c r="D9" t="str">
        <f>Hoja1!D9</f>
        <v>VB 5070</v>
      </c>
      <c r="E9" s="27">
        <f>IF(Hoja1!M9=2,Hoja1!E9,0)</f>
        <v>0</v>
      </c>
      <c r="F9" s="26" t="str">
        <f>VLOOKUP(Hoja1!F9,Data!$D$1:$E$5000,2,0)</f>
        <v>Tijuana</v>
      </c>
      <c r="G9" s="26">
        <f>Hoja1!G9</f>
        <v>1</v>
      </c>
      <c r="H9" s="26" t="str">
        <f>Hoja1!H9</f>
        <v>112B</v>
      </c>
      <c r="I9" t="str">
        <f>Hoja1!I9</f>
        <v>VB 842</v>
      </c>
      <c r="J9" t="str">
        <f>VLOOKUP(Hoja1!J9,Data!$G$1:$H$501,2,0)</f>
        <v xml:space="preserve">Jose Marti 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>
        <f>IF(Hoja1!M10=2,Hoja1!A10,0)</f>
        <v>0</v>
      </c>
      <c r="B10" s="26" t="str">
        <f>VLOOKUP(Hoja1!B10,Data!$A$1:$B$500,2,0)</f>
        <v xml:space="preserve">Viva </v>
      </c>
      <c r="C10" s="26">
        <f>Hoja1!C10</f>
        <v>321</v>
      </c>
      <c r="D10" t="str">
        <f>Hoja1!D10</f>
        <v>VB 2288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1</v>
      </c>
      <c r="H10" s="26">
        <f>Hoja1!H10</f>
        <v>502</v>
      </c>
      <c r="I10" t="str">
        <f>Hoja1!I10</f>
        <v>VB 2281</v>
      </c>
      <c r="J10" t="str">
        <f>VLOOKUP(Hoja1!J10,Data!$G$1:$H$501,2,0)</f>
        <v>Cancun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320</v>
      </c>
      <c r="D11" t="str">
        <f>Hoja1!D11</f>
        <v>VB 771</v>
      </c>
      <c r="E11" s="27">
        <f>IF(Hoja1!M11=2,Hoja1!E11,0)</f>
        <v>0</v>
      </c>
      <c r="F11" s="26" t="str">
        <f>VLOOKUP(Hoja1!F11,Data!$D$1:$E$5000,2,0)</f>
        <v>Bogota</v>
      </c>
      <c r="G11" s="26">
        <f>Hoja1!G11</f>
        <v>6</v>
      </c>
      <c r="H11" s="26" t="str">
        <f>Hoja1!H11</f>
        <v>114A</v>
      </c>
      <c r="I11" t="str">
        <f>Hoja1!I11</f>
        <v>VB 9532</v>
      </c>
      <c r="J11" t="str">
        <f>VLOOKUP(Hoja1!J11,Data!$G$1:$H$501,2,0)</f>
        <v>Matamoros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>Volaris</v>
      </c>
      <c r="C12" s="26">
        <f>Hoja1!C12</f>
        <v>320</v>
      </c>
      <c r="D12" t="str">
        <f>Hoja1!D12</f>
        <v>Y4 3296</v>
      </c>
      <c r="E12" s="27">
        <f>IF(Hoja1!M12=2,Hoja1!E12,0)</f>
        <v>0</v>
      </c>
      <c r="F12" s="26" t="str">
        <f>VLOOKUP(Hoja1!F12,Data!$D$1:$E$5000,2,0)</f>
        <v>Tijuana</v>
      </c>
      <c r="G12" s="26">
        <f>Hoja1!G12</f>
        <v>2</v>
      </c>
      <c r="H12" s="26" t="str">
        <f>Hoja1!H12</f>
        <v>109B</v>
      </c>
      <c r="I12" t="str">
        <f>Hoja1!I12</f>
        <v>Y4 7110</v>
      </c>
      <c r="J12" t="str">
        <f>VLOOKUP(Hoja1!J12,Data!$G$1:$H$501,2,0)</f>
        <v>Merida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9405</v>
      </c>
      <c r="E13" s="27">
        <f>IF(Hoja1!M13=2,Hoja1!E13,0)</f>
        <v>0</v>
      </c>
      <c r="F13" s="26" t="str">
        <f>VLOOKUP(Hoja1!F13,Data!$D$1:$E$5000,2,0)</f>
        <v>Monterrey</v>
      </c>
      <c r="G13" s="26">
        <f>Hoja1!G13</f>
        <v>2</v>
      </c>
      <c r="H13" s="26" t="str">
        <f>Hoja1!H13</f>
        <v>112A</v>
      </c>
      <c r="I13" t="str">
        <f>Hoja1!I13</f>
        <v>VB 9222</v>
      </c>
      <c r="J13" t="str">
        <f>VLOOKUP(Hoja1!J13,Data!$G$1:$H$501,2,0)</f>
        <v>Puerto Escondido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7240</v>
      </c>
      <c r="E14" s="27">
        <f>IF(Hoja1!M14=2,Hoja1!E14,0)</f>
        <v>0</v>
      </c>
      <c r="F14" s="26" t="str">
        <f>VLOOKUP(Hoja1!F14,Data!$D$1:$E$5000,2,0)</f>
        <v>Guadalajara</v>
      </c>
      <c r="G14" s="26">
        <f>Hoja1!G14</f>
        <v>1</v>
      </c>
      <c r="H14" s="26">
        <f>Hoja1!H14</f>
        <v>502</v>
      </c>
      <c r="I14" t="str">
        <f>Hoja1!I14</f>
        <v>VB 7240</v>
      </c>
      <c r="J14" t="str">
        <f>VLOOKUP(Hoja1!J14,Data!$G$1:$H$501,2,0)</f>
        <v>Tulum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320</v>
      </c>
      <c r="D15" t="str">
        <f>Hoja1!D15</f>
        <v>VB 7344</v>
      </c>
      <c r="E15" s="27">
        <f>IF(Hoja1!M15=2,Hoja1!E15,0)</f>
        <v>0</v>
      </c>
      <c r="F15" s="26" t="str">
        <f>VLOOKUP(Hoja1!F15,Data!$D$1:$E$5000,2,0)</f>
        <v xml:space="preserve">Bajio </v>
      </c>
      <c r="G15" s="26">
        <f>Hoja1!G15</f>
        <v>2</v>
      </c>
      <c r="H15" s="26">
        <f>Hoja1!H15</f>
        <v>505</v>
      </c>
      <c r="I15" t="str">
        <f>Hoja1!I15</f>
        <v>VB 7344</v>
      </c>
      <c r="J15" t="str">
        <f>VLOOKUP(Hoja1!J15,Data!$G$1:$H$501,2,0)</f>
        <v>Chihuahua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>
        <f>IF(Hoja1!M16=2,Hoja1!A16,0)</f>
        <v>0</v>
      </c>
      <c r="B16" s="26" t="str">
        <f>VLOOKUP(Hoja1!B16,Data!$A$1:$B$500,2,0)</f>
        <v xml:space="preserve">Mexicana de Aviación </v>
      </c>
      <c r="C16" s="26" t="str">
        <f>Hoja1!C16</f>
        <v>73K</v>
      </c>
      <c r="D16" t="str">
        <f>Hoja1!D16</f>
        <v>XN 1991</v>
      </c>
      <c r="E16" s="27">
        <f>IF(Hoja1!M16=2,Hoja1!E16,0)</f>
        <v>0</v>
      </c>
      <c r="F16" s="26" t="str">
        <f>VLOOKUP(Hoja1!F16,Data!$D$1:$E$5000,2,0)</f>
        <v>Ixtepec</v>
      </c>
      <c r="G16" s="26">
        <f>Hoja1!G16</f>
        <v>3</v>
      </c>
      <c r="H16" s="26" t="str">
        <f>Hoja1!H16</f>
        <v>108B</v>
      </c>
      <c r="I16" t="str">
        <f>Hoja1!I16</f>
        <v>XN 1140</v>
      </c>
      <c r="J16" t="str">
        <f>VLOOKUP(Hoja1!J16,Data!$G$1:$H$501,2,0)</f>
        <v>Ciudad Victoria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Flight activated</v>
      </c>
      <c r="B17" s="26" t="str">
        <f>VLOOKUP(Hoja1!B17,Data!$A$1:$B$500,2,0)</f>
        <v>Silk Way West Airlines</v>
      </c>
      <c r="C17" s="26">
        <f>Hoja1!C17</f>
        <v>748</v>
      </c>
      <c r="D17" t="str">
        <f>Hoja1!D17</f>
        <v>7L 5721</v>
      </c>
      <c r="E17" s="27">
        <f>IF(Hoja1!M17=2,Hoja1!E17,0)</f>
        <v>45958.215277777781</v>
      </c>
      <c r="F17" s="26" t="str">
        <f>VLOOKUP(Hoja1!F17,Data!$D$1:$E$5000,2,0)</f>
        <v>Reykjavik</v>
      </c>
      <c r="G17" s="26" t="str">
        <f>Hoja1!G17</f>
        <v>---</v>
      </c>
      <c r="H17" s="26" t="str">
        <f>Hoja1!H17</f>
        <v>605A</v>
      </c>
      <c r="I17" t="str">
        <f>Hoja1!I17</f>
        <v>7L 5722</v>
      </c>
      <c r="J17" t="str">
        <f>VLOOKUP(Hoja1!J17,Data!$G$1:$H$501,2,0)</f>
        <v>Houston</v>
      </c>
      <c r="K17" s="21">
        <f>IF(Hoja1!M17=2,Hoja1!K17,0)</f>
        <v>45958.340277777781</v>
      </c>
      <c r="L17" t="str">
        <f>IF(Hoja1!M17=2,Hoja1!L17:$N18,0)</f>
        <v>H</v>
      </c>
      <c r="M17">
        <f t="shared" si="0"/>
        <v>1</v>
      </c>
      <c r="N17">
        <f t="shared" si="1"/>
        <v>1</v>
      </c>
      <c r="O17">
        <f>IF(N17="","",MAX(O$1:O16)+1)</f>
        <v>5</v>
      </c>
    </row>
    <row r="18" spans="1:15" x14ac:dyDescent="0.25">
      <c r="A18">
        <f>IF(Hoja1!M18=2,Hoja1!A18,0)</f>
        <v>0</v>
      </c>
      <c r="B18" s="26" t="str">
        <f>VLOOKUP(Hoja1!B18,Data!$A$1:$B$500,2,0)</f>
        <v xml:space="preserve">Viva </v>
      </c>
      <c r="C18" s="26">
        <f>Hoja1!C18</f>
        <v>320</v>
      </c>
      <c r="D18" t="str">
        <f>Hoja1!D18</f>
        <v>VB 2272</v>
      </c>
      <c r="E18" s="27">
        <f>IF(Hoja1!M18=2,Hoja1!E18,0)</f>
        <v>0</v>
      </c>
      <c r="F18" s="26" t="str">
        <f>VLOOKUP(Hoja1!F18,Data!$D$1:$E$5000,2,0)</f>
        <v>Cancun</v>
      </c>
      <c r="G18" s="26">
        <f>Hoja1!G18</f>
        <v>1</v>
      </c>
      <c r="H18" s="26" t="str">
        <f>Hoja1!H18</f>
        <v>107A</v>
      </c>
      <c r="I18" t="str">
        <f>Hoja1!I18</f>
        <v>VB 2273</v>
      </c>
      <c r="J18" t="str">
        <f>VLOOKUP(Hoja1!J18,Data!$G$1:$H$501,2,0)</f>
        <v>Cancun</v>
      </c>
      <c r="K18" s="21">
        <f>IF(Hoja1!M18=2,Hoja1!K18,0)</f>
        <v>0</v>
      </c>
      <c r="L18">
        <f>IF(Hoja1!M18=2,Hoja1!L18:$N19,0)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>
        <f>IF(Hoja1!M19=2,Hoja1!A19,0)</f>
        <v>0</v>
      </c>
      <c r="B19" s="26" t="str">
        <f>VLOOKUP(Hoja1!B19,Data!$A$1:$B$500,2,0)</f>
        <v>Aeromexico</v>
      </c>
      <c r="C19" s="26" t="str">
        <f>Hoja1!C19</f>
        <v>E90</v>
      </c>
      <c r="D19" t="str">
        <f>Hoja1!D19</f>
        <v>AM 2041</v>
      </c>
      <c r="E19" s="27">
        <f>IF(Hoja1!M19=2,Hoja1!E19,0)</f>
        <v>0</v>
      </c>
      <c r="F19" s="26" t="str">
        <f>VLOOKUP(Hoja1!F19,Data!$D$1:$E$5000,2,0)</f>
        <v>Oaxaca</v>
      </c>
      <c r="G19" s="26">
        <f>Hoja1!G19</f>
        <v>3</v>
      </c>
      <c r="H19" s="26" t="str">
        <f>Hoja1!H19</f>
        <v>110B</v>
      </c>
      <c r="I19" t="str">
        <f>Hoja1!I19</f>
        <v>AM 592</v>
      </c>
      <c r="J19" t="str">
        <f>VLOOKUP(Hoja1!J19,Data!$G$1:$H$501,2,0)</f>
        <v>Tulum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>
        <f>IF(Hoja1!M20=2,Hoja1!A20,0)</f>
        <v>0</v>
      </c>
      <c r="B20" s="26" t="str">
        <f>VLOOKUP(Hoja1!B20,Data!$A$1:$B$500,2,0)</f>
        <v xml:space="preserve">Viva </v>
      </c>
      <c r="C20" s="26">
        <f>Hoja1!C20</f>
        <v>320</v>
      </c>
      <c r="D20" t="str">
        <f>Hoja1!D20</f>
        <v>VB 7332</v>
      </c>
      <c r="E20" s="27">
        <f>IF(Hoja1!M20=2,Hoja1!E20,0)</f>
        <v>0</v>
      </c>
      <c r="F20" s="26" t="str">
        <f>VLOOKUP(Hoja1!F20,Data!$D$1:$E$5000,2,0)</f>
        <v>Monterrey</v>
      </c>
      <c r="G20" s="26">
        <f>Hoja1!G20</f>
        <v>1</v>
      </c>
      <c r="H20" s="26">
        <f>Hoja1!H20</f>
        <v>504</v>
      </c>
      <c r="I20" t="str">
        <f>Hoja1!I20</f>
        <v>VB 7332</v>
      </c>
      <c r="J20" t="str">
        <f>VLOOKUP(Hoja1!J20,Data!$G$1:$H$501,2,0)</f>
        <v>Villahermosa</v>
      </c>
      <c r="K20" s="21">
        <f>IF(Hoja1!M20=2,Hoja1!K20,0)</f>
        <v>0</v>
      </c>
      <c r="L20">
        <f>IF(Hoja1!M20=2,Hoja1!L20:$N21,0)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321</v>
      </c>
      <c r="D21" t="str">
        <f>Hoja1!D21</f>
        <v>VB 7350</v>
      </c>
      <c r="E21" s="27">
        <f>IF(Hoja1!M21=2,Hoja1!E21,0)</f>
        <v>0</v>
      </c>
      <c r="F21" s="26" t="str">
        <f>VLOOKUP(Hoja1!F21,Data!$D$1:$E$5000,2,0)</f>
        <v>Merida</v>
      </c>
      <c r="G21" s="26">
        <f>Hoja1!G21</f>
        <v>2</v>
      </c>
      <c r="H21" s="26" t="str">
        <f>Hoja1!H21</f>
        <v>106A</v>
      </c>
      <c r="I21" t="str">
        <f>Hoja1!I21</f>
        <v>VB 7350</v>
      </c>
      <c r="J21" t="str">
        <f>VLOOKUP(Hoja1!J21,Data!$G$1:$H$501,2,0)</f>
        <v>Puerto Vallarta</v>
      </c>
      <c r="K21" s="21">
        <f>IF(Hoja1!M21=2,Hoja1!K21,0)</f>
        <v>0</v>
      </c>
      <c r="L21">
        <f>IF(Hoja1!M21=2,Hoja1!L21:$N22,0)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>
        <f>IF(Hoja1!M22=2,Hoja1!A22,0)</f>
        <v>0</v>
      </c>
      <c r="B22" s="26" t="str">
        <f>VLOOKUP(Hoja1!B22,Data!$A$1:$B$500,2,0)</f>
        <v>Volaris</v>
      </c>
      <c r="C22" s="26" t="str">
        <f>Hoja1!C22</f>
        <v>32N</v>
      </c>
      <c r="D22" t="str">
        <f>Hoja1!D22</f>
        <v>Y4 1290</v>
      </c>
      <c r="E22" s="27">
        <f>IF(Hoja1!M22=2,Hoja1!E22,0)</f>
        <v>0</v>
      </c>
      <c r="F22" s="26" t="str">
        <f>VLOOKUP(Hoja1!F22,Data!$D$1:$E$5000,2,0)</f>
        <v>Guadalajara</v>
      </c>
      <c r="G22" s="26">
        <f>Hoja1!G22</f>
        <v>3</v>
      </c>
      <c r="H22" s="26" t="str">
        <f>Hoja1!H22</f>
        <v>109A</v>
      </c>
      <c r="I22" t="str">
        <f>Hoja1!I22</f>
        <v>Y4 3533</v>
      </c>
      <c r="J22" t="str">
        <f>VLOOKUP(Hoja1!J22,Data!$G$1:$H$501,2,0)</f>
        <v>Cancun</v>
      </c>
      <c r="K22" s="21">
        <f>IF(Hoja1!M22=2,Hoja1!K22,0)</f>
        <v>0</v>
      </c>
      <c r="L22">
        <f>IF(Hoja1!M22=2,Hoja1!L22:$N23,0)</f>
        <v>0</v>
      </c>
      <c r="M22">
        <f t="shared" si="0"/>
        <v>0</v>
      </c>
      <c r="N22" t="str">
        <f t="shared" si="1"/>
        <v/>
      </c>
      <c r="O22" t="str">
        <f>IF(N22="","",MAX(O$1:O21)+1)</f>
        <v/>
      </c>
    </row>
    <row r="23" spans="1:15" x14ac:dyDescent="0.25">
      <c r="A23">
        <f>IF(Hoja1!M23=2,Hoja1!A23,0)</f>
        <v>0</v>
      </c>
      <c r="B23" s="26" t="str">
        <f>VLOOKUP(Hoja1!B23,Data!$A$1:$B$500,2,0)</f>
        <v>Aeromexico</v>
      </c>
      <c r="C23" s="26" t="str">
        <f>Hoja1!C23</f>
        <v>E90</v>
      </c>
      <c r="D23" t="str">
        <f>Hoja1!D23</f>
        <v>AM 287</v>
      </c>
      <c r="E23" s="27">
        <f>IF(Hoja1!M23=2,Hoja1!E23,0)</f>
        <v>0</v>
      </c>
      <c r="F23" s="26" t="str">
        <f>VLOOKUP(Hoja1!F23,Data!$D$1:$E$5000,2,0)</f>
        <v>Guadalajara</v>
      </c>
      <c r="G23" s="26">
        <f>Hoja1!G23</f>
        <v>3</v>
      </c>
      <c r="H23" s="26" t="str">
        <f>Hoja1!H23</f>
        <v>110A</v>
      </c>
      <c r="I23" t="str">
        <f>Hoja1!I23</f>
        <v>AM 2436</v>
      </c>
      <c r="J23" t="str">
        <f>VLOOKUP(Hoja1!J23,Data!$G$1:$H$501,2,0)</f>
        <v>Colima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Mexicana de Aviación </v>
      </c>
      <c r="C24" s="26">
        <f>Hoja1!C24</f>
        <v>738</v>
      </c>
      <c r="D24" t="str">
        <f>Hoja1!D24</f>
        <v>XN 1205</v>
      </c>
      <c r="E24" s="27">
        <f>IF(Hoja1!M24=2,Hoja1!E24,0)</f>
        <v>0</v>
      </c>
      <c r="F24" s="26" t="str">
        <f>VLOOKUP(Hoja1!F24,Data!$D$1:$E$5000,2,0)</f>
        <v>Tijuana</v>
      </c>
      <c r="G24" s="26">
        <f>Hoja1!G24</f>
        <v>1</v>
      </c>
      <c r="H24" s="26" t="str">
        <f>Hoja1!H24</f>
        <v>108A</v>
      </c>
      <c r="I24" t="str">
        <f>Hoja1!I24</f>
        <v>XN 1780</v>
      </c>
      <c r="J24" t="str">
        <f>VLOOKUP(Hoja1!J24,Data!$G$1:$H$501,2,0)</f>
        <v>Tulum</v>
      </c>
      <c r="K24" s="21">
        <f>IF(Hoja1!M24=2,Hoja1!K24,0)</f>
        <v>0</v>
      </c>
      <c r="L24">
        <f>IF(Hoja1!M24=2,Hoja1!L24:$N25,0)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9521</v>
      </c>
      <c r="E25" s="27">
        <f>IF(Hoja1!M25=2,Hoja1!E25,0)</f>
        <v>0</v>
      </c>
      <c r="F25" s="26" t="str">
        <f>VLOOKUP(Hoja1!F25,Data!$D$1:$E$5000,2,0)</f>
        <v>Guadalajara</v>
      </c>
      <c r="G25" s="26">
        <f>Hoja1!G25</f>
        <v>1</v>
      </c>
      <c r="H25" s="26" t="str">
        <f>Hoja1!H25</f>
        <v>115B</v>
      </c>
      <c r="I25" t="str">
        <f>Hoja1!I25</f>
        <v>VB 5069</v>
      </c>
      <c r="J25" t="str">
        <f>VLOOKUP(Hoja1!J25,Data!$G$1:$H$501,2,0)</f>
        <v>Tijuana</v>
      </c>
      <c r="K25" s="21">
        <f>IF(Hoja1!M25=2,Hoja1!K25,0)</f>
        <v>0</v>
      </c>
      <c r="L25">
        <f>IF(Hoja1!M25=2,Hoja1!L25:$N26,0)</f>
        <v>0</v>
      </c>
      <c r="M25">
        <f t="shared" si="0"/>
        <v>0</v>
      </c>
      <c r="N25" t="str">
        <f t="shared" si="1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321</v>
      </c>
      <c r="D26" t="str">
        <f>Hoja1!D26</f>
        <v>VB 7428</v>
      </c>
      <c r="E26" s="27">
        <f>IF(Hoja1!M26=2,Hoja1!E26,0)</f>
        <v>0</v>
      </c>
      <c r="F26" s="26" t="str">
        <f>VLOOKUP(Hoja1!F26,Data!$D$1:$E$5000,2,0)</f>
        <v>Tijuana</v>
      </c>
      <c r="G26" s="26">
        <f>Hoja1!G26</f>
        <v>1</v>
      </c>
      <c r="H26" s="26">
        <f>Hoja1!H26</f>
        <v>505</v>
      </c>
      <c r="I26" t="str">
        <f>Hoja1!I26</f>
        <v>VB 7428</v>
      </c>
      <c r="J26" t="str">
        <f>VLOOKUP(Hoja1!J26,Data!$G$1:$H$501,2,0)</f>
        <v>Tuxtla Gutierrez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9401</v>
      </c>
      <c r="E27" s="27">
        <f>IF(Hoja1!M27=2,Hoja1!E27,0)</f>
        <v>0</v>
      </c>
      <c r="F27" s="26" t="str">
        <f>VLOOKUP(Hoja1!F27,Data!$D$1:$E$5000,2,0)</f>
        <v>Monterrey</v>
      </c>
      <c r="G27" s="26">
        <f>Hoja1!G27</f>
        <v>2</v>
      </c>
      <c r="H27" s="26" t="str">
        <f>Hoja1!H27</f>
        <v>107B</v>
      </c>
      <c r="I27" t="str">
        <f>Hoja1!I27</f>
        <v>VB 9402</v>
      </c>
      <c r="J27" t="str">
        <f>VLOOKUP(Hoja1!J27,Data!$G$1:$H$501,2,0)</f>
        <v>Monterrey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321</v>
      </c>
      <c r="D28" t="str">
        <f>Hoja1!D28</f>
        <v>VB 9223</v>
      </c>
      <c r="E28" s="27">
        <f>IF(Hoja1!M28=2,Hoja1!E28,0)</f>
        <v>0</v>
      </c>
      <c r="F28" s="26" t="str">
        <f>VLOOKUP(Hoja1!F28,Data!$D$1:$E$5000,2,0)</f>
        <v>Puerto Escondido</v>
      </c>
      <c r="G28" s="26">
        <f>Hoja1!G28</f>
        <v>1</v>
      </c>
      <c r="H28" s="26" t="str">
        <f>Hoja1!H28</f>
        <v>106B</v>
      </c>
      <c r="I28" t="str">
        <f>Hoja1!I28</f>
        <v>VB 9294</v>
      </c>
      <c r="J28" t="str">
        <f>VLOOKUP(Hoja1!J28,Data!$G$1:$H$501,2,0)</f>
        <v>Huatulco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Arajet </v>
      </c>
      <c r="C29" s="26" t="str">
        <f>Hoja1!C29</f>
        <v>7M8</v>
      </c>
      <c r="D29" t="str">
        <f>Hoja1!D29</f>
        <v>DM 7104</v>
      </c>
      <c r="E29" s="27">
        <f>IF(Hoja1!M29=2,Hoja1!E29,0)</f>
        <v>0</v>
      </c>
      <c r="F29" s="26" t="str">
        <f>VLOOKUP(Hoja1!F29,Data!$D$1:$E$5000,2,0)</f>
        <v>Punta Cana</v>
      </c>
      <c r="G29" s="26">
        <f>Hoja1!G29</f>
        <v>6</v>
      </c>
      <c r="H29" s="26" t="str">
        <f>Hoja1!H29</f>
        <v>114A</v>
      </c>
      <c r="I29" t="str">
        <f>Hoja1!I29</f>
        <v>DM 7105</v>
      </c>
      <c r="J29" t="str">
        <f>VLOOKUP(Hoja1!J29,Data!$G$1:$H$501,2,0)</f>
        <v>Punta Cana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320</v>
      </c>
      <c r="D30" t="str">
        <f>Hoja1!D30</f>
        <v>VB 9533</v>
      </c>
      <c r="E30" s="27">
        <f>IF(Hoja1!M30=2,Hoja1!E30,0)</f>
        <v>0</v>
      </c>
      <c r="F30" s="26" t="str">
        <f>VLOOKUP(Hoja1!F30,Data!$D$1:$E$5000,2,0)</f>
        <v>Matamoros</v>
      </c>
      <c r="G30" s="26">
        <f>Hoja1!G30</f>
        <v>2</v>
      </c>
      <c r="H30" s="26" t="str">
        <f>Hoja1!H30</f>
        <v>107A</v>
      </c>
      <c r="I30" t="str">
        <f>Hoja1!I30</f>
        <v>VB 9428</v>
      </c>
      <c r="J30" t="str">
        <f>VLOOKUP(Hoja1!J30,Data!$G$1:$H$501,2,0)</f>
        <v>Tepic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7442</v>
      </c>
      <c r="E31" s="27">
        <f>IF(Hoja1!M31=2,Hoja1!E31,0)</f>
        <v>0</v>
      </c>
      <c r="F31" s="26" t="str">
        <f>VLOOKUP(Hoja1!F31,Data!$D$1:$E$5000,2,0)</f>
        <v>San Jose Del Cabo</v>
      </c>
      <c r="G31" s="26">
        <f>Hoja1!G31</f>
        <v>1</v>
      </c>
      <c r="H31" s="26">
        <f>Hoja1!H31</f>
        <v>502</v>
      </c>
      <c r="I31" t="str">
        <f>Hoja1!I31</f>
        <v>VB 7442</v>
      </c>
      <c r="J31" t="str">
        <f>VLOOKUP(Hoja1!J31,Data!$G$1:$H$501,2,0)</f>
        <v>Cancun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Air China</v>
      </c>
      <c r="C32" s="26" t="str">
        <f>Hoja1!C32</f>
        <v>77X</v>
      </c>
      <c r="D32" t="str">
        <f>Hoja1!D32</f>
        <v>CA 3125</v>
      </c>
      <c r="E32" s="27">
        <f>IF(Hoja1!M32=2,Hoja1!E32,0)</f>
        <v>45958.368055555555</v>
      </c>
      <c r="F32" s="26" t="str">
        <f>VLOOKUP(Hoja1!F32,Data!$D$1:$E$5000,2,0)</f>
        <v>Anchorage</v>
      </c>
      <c r="G32" s="26" t="str">
        <f>Hoja1!G32</f>
        <v>---</v>
      </c>
      <c r="H32" s="26">
        <f>Hoja1!H32</f>
        <v>603</v>
      </c>
      <c r="I32" t="str">
        <f>Hoja1!I32</f>
        <v>CA 3126</v>
      </c>
      <c r="J32" t="str">
        <f>VLOOKUP(Hoja1!J32,Data!$G$1:$H$501,2,0)</f>
        <v>Los Angeles</v>
      </c>
      <c r="K32" s="21">
        <f>IF(Hoja1!M32=2,Hoja1!K32,0)</f>
        <v>45958.472222222219</v>
      </c>
      <c r="L32" t="str">
        <f>IF(Hoja1!M32=2,Hoja1!L32:$N33,0)</f>
        <v>F</v>
      </c>
      <c r="M32">
        <f t="shared" si="0"/>
        <v>1</v>
      </c>
      <c r="N32">
        <f t="shared" si="1"/>
        <v>1</v>
      </c>
      <c r="O32">
        <f>IF(N32="","",MAX(O$1:O31)+1)</f>
        <v>6</v>
      </c>
    </row>
    <row r="33" spans="1:15" x14ac:dyDescent="0.25">
      <c r="A33">
        <f>IF(Hoja1!M33=2,Hoja1!A33,0)</f>
        <v>0</v>
      </c>
      <c r="B33" s="26" t="str">
        <f>VLOOKUP(Hoja1!B33,Data!$A$1:$B$500,2,0)</f>
        <v xml:space="preserve">Mexicana de Aviación </v>
      </c>
      <c r="C33" s="26">
        <f>Hoja1!C33</f>
        <v>738</v>
      </c>
      <c r="D33" t="str">
        <f>Hoja1!D33</f>
        <v>XN 1141</v>
      </c>
      <c r="E33" s="27">
        <f>IF(Hoja1!M33=2,Hoja1!E33,0)</f>
        <v>0</v>
      </c>
      <c r="F33" s="26" t="str">
        <f>VLOOKUP(Hoja1!F33,Data!$D$1:$E$5000,2,0)</f>
        <v>Ciudad Victoria</v>
      </c>
      <c r="G33" s="26">
        <f>Hoja1!G33</f>
        <v>3</v>
      </c>
      <c r="H33" s="26" t="str">
        <f>Hoja1!H33</f>
        <v>108A</v>
      </c>
      <c r="I33" t="str">
        <f>Hoja1!I33</f>
        <v>XN 1922</v>
      </c>
      <c r="J33" t="str">
        <f>VLOOKUP(Hoja1!J33,Data!$G$1:$H$501,2,0)</f>
        <v>Palenque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7438</v>
      </c>
      <c r="E34" s="27">
        <f>IF(Hoja1!M34=2,Hoja1!E34,0)</f>
        <v>0</v>
      </c>
      <c r="F34" s="26" t="str">
        <f>VLOOKUP(Hoja1!F34,Data!$D$1:$E$5000,2,0)</f>
        <v>Ciudad Juarez</v>
      </c>
      <c r="G34" s="26">
        <f>Hoja1!G34</f>
        <v>1</v>
      </c>
      <c r="H34" s="26">
        <f>Hoja1!H34</f>
        <v>504</v>
      </c>
      <c r="I34" t="str">
        <f>Hoja1!I34</f>
        <v>VB 7438</v>
      </c>
      <c r="J34" t="str">
        <f>VLOOKUP(Hoja1!J34,Data!$G$1:$H$501,2,0)</f>
        <v>Cancun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>Aeromexico</v>
      </c>
      <c r="C35" s="26" t="str">
        <f>Hoja1!C35</f>
        <v>E90</v>
      </c>
      <c r="D35" t="str">
        <f>Hoja1!D35</f>
        <v>AM 871</v>
      </c>
      <c r="E35" s="27">
        <f>IF(Hoja1!M35=2,Hoja1!E35,0)</f>
        <v>0</v>
      </c>
      <c r="F35" s="26" t="str">
        <f>VLOOKUP(Hoja1!F35,Data!$D$1:$E$5000,2,0)</f>
        <v>Veracruz</v>
      </c>
      <c r="G35" s="26">
        <f>Hoja1!G35</f>
        <v>3</v>
      </c>
      <c r="H35" s="26" t="str">
        <f>Hoja1!H35</f>
        <v>111A</v>
      </c>
      <c r="I35" t="str">
        <f>Hoja1!I35</f>
        <v>AM 878</v>
      </c>
      <c r="J35" t="str">
        <f>VLOOKUP(Hoja1!J35,Data!$G$1:$H$501,2,0)</f>
        <v>Merida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321</v>
      </c>
      <c r="D36" t="str">
        <f>Hoja1!D36</f>
        <v>VB 7416</v>
      </c>
      <c r="E36" s="27">
        <f>IF(Hoja1!M36=2,Hoja1!E36,0)</f>
        <v>0</v>
      </c>
      <c r="F36" s="26" t="str">
        <f>VLOOKUP(Hoja1!F36,Data!$D$1:$E$5000,2,0)</f>
        <v>Cancun</v>
      </c>
      <c r="G36" s="26">
        <f>Hoja1!G36</f>
        <v>2</v>
      </c>
      <c r="H36" s="26" t="str">
        <f>Hoja1!H36</f>
        <v>115B</v>
      </c>
      <c r="I36" t="str">
        <f>Hoja1!I36</f>
        <v>VB 7416</v>
      </c>
      <c r="J36" t="str">
        <f>VLOOKUP(Hoja1!J36,Data!$G$1:$H$501,2,0)</f>
        <v>Culiacan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>Aeromexico</v>
      </c>
      <c r="C37" s="26" t="str">
        <f>Hoja1!C37</f>
        <v>E90</v>
      </c>
      <c r="D37" t="str">
        <f>Hoja1!D37</f>
        <v>AM 2781</v>
      </c>
      <c r="E37" s="27">
        <f>IF(Hoja1!M37=2,Hoja1!E37,0)</f>
        <v>0</v>
      </c>
      <c r="F37" s="26" t="str">
        <f>VLOOKUP(Hoja1!F37,Data!$D$1:$E$5000,2,0)</f>
        <v>Houston</v>
      </c>
      <c r="G37" s="26">
        <f>Hoja1!G37</f>
        <v>7</v>
      </c>
      <c r="H37" s="26" t="str">
        <f>Hoja1!H37</f>
        <v>113A</v>
      </c>
      <c r="I37" t="str">
        <f>Hoja1!I37</f>
        <v>AM 2782</v>
      </c>
      <c r="J37" t="str">
        <f>VLOOKUP(Hoja1!J37,Data!$G$1:$H$501,2,0)</f>
        <v>Mcallen Mission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7333</v>
      </c>
      <c r="E38" s="27">
        <f>IF(Hoja1!M38=2,Hoja1!E38,0)</f>
        <v>0</v>
      </c>
      <c r="F38" s="26" t="str">
        <f>VLOOKUP(Hoja1!F38,Data!$D$1:$E$5000,2,0)</f>
        <v>Villahermosa</v>
      </c>
      <c r="G38" s="26">
        <f>Hoja1!G38</f>
        <v>1</v>
      </c>
      <c r="H38" s="26">
        <f>Hoja1!H38</f>
        <v>503</v>
      </c>
      <c r="I38" t="str">
        <f>Hoja1!I38</f>
        <v>VB 7333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7351</v>
      </c>
      <c r="E39" s="27">
        <f>IF(Hoja1!M39=2,Hoja1!E39,0)</f>
        <v>0</v>
      </c>
      <c r="F39" s="26" t="str">
        <f>VLOOKUP(Hoja1!F39,Data!$D$1:$E$5000,2,0)</f>
        <v>Puerto Vallarta</v>
      </c>
      <c r="G39" s="26">
        <f>Hoja1!G39</f>
        <v>2</v>
      </c>
      <c r="H39" s="26" t="str">
        <f>Hoja1!H39</f>
        <v>106B</v>
      </c>
      <c r="I39" t="str">
        <f>Hoja1!I39</f>
        <v>VB 7351</v>
      </c>
      <c r="J39" t="str">
        <f>VLOOKUP(Hoja1!J39,Data!$G$1:$H$501,2,0)</f>
        <v>Merida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Mexicana de Aviación </v>
      </c>
      <c r="C40" s="26" t="str">
        <f>Hoja1!C40</f>
        <v>E95</v>
      </c>
      <c r="D40" t="str">
        <f>Hoja1!D40</f>
        <v>XN 1105</v>
      </c>
      <c r="E40" s="27">
        <f>IF(Hoja1!M40=2,Hoja1!E40,0)</f>
        <v>0</v>
      </c>
      <c r="F40" s="26" t="str">
        <f>VLOOKUP(Hoja1!F40,Data!$D$1:$E$5000,2,0)</f>
        <v>Monterrey</v>
      </c>
      <c r="G40" s="26">
        <f>Hoja1!G40</f>
        <v>3</v>
      </c>
      <c r="H40" s="26" t="str">
        <f>Hoja1!H40</f>
        <v>108B</v>
      </c>
      <c r="I40" t="str">
        <f>Hoja1!I40</f>
        <v>XN 1734</v>
      </c>
      <c r="J40" t="str">
        <f>VLOOKUP(Hoja1!J40,Data!$G$1:$H$501,2,0)</f>
        <v>Chetumal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>Aeromexico</v>
      </c>
      <c r="C41" s="26" t="str">
        <f>Hoja1!C41</f>
        <v>E90</v>
      </c>
      <c r="D41" t="str">
        <f>Hoja1!D41</f>
        <v>AM 2437</v>
      </c>
      <c r="E41" s="27">
        <f>IF(Hoja1!M41=2,Hoja1!E41,0)</f>
        <v>0</v>
      </c>
      <c r="F41" s="26" t="str">
        <f>VLOOKUP(Hoja1!F41,Data!$D$1:$E$5000,2,0)</f>
        <v>Colima</v>
      </c>
      <c r="G41" s="26">
        <f>Hoja1!G41</f>
        <v>3</v>
      </c>
      <c r="H41" s="26" t="str">
        <f>Hoja1!H41</f>
        <v>110B</v>
      </c>
      <c r="I41" t="str">
        <f>Hoja1!I41</f>
        <v>AM 2600</v>
      </c>
      <c r="J41" t="str">
        <f>VLOOKUP(Hoja1!J41,Data!$G$1:$H$501,2,0)</f>
        <v>Durango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7241</v>
      </c>
      <c r="E42" s="27">
        <f>IF(Hoja1!M42=2,Hoja1!E42,0)</f>
        <v>0</v>
      </c>
      <c r="F42" s="26" t="str">
        <f>VLOOKUP(Hoja1!F42,Data!$D$1:$E$5000,2,0)</f>
        <v>Tulum</v>
      </c>
      <c r="G42" s="26">
        <f>Hoja1!G42</f>
        <v>1</v>
      </c>
      <c r="H42" s="26">
        <f>Hoja1!H42</f>
        <v>502</v>
      </c>
      <c r="I42" t="str">
        <f>Hoja1!I42</f>
        <v>VB 7241</v>
      </c>
      <c r="J42" t="str">
        <f>VLOOKUP(Hoja1!J42,Data!$G$1:$H$501,2,0)</f>
        <v>Guadalajara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>Aeromexico</v>
      </c>
      <c r="C43" s="26" t="str">
        <f>Hoja1!C43</f>
        <v>7S8</v>
      </c>
      <c r="D43" t="str">
        <f>Hoja1!D43</f>
        <v>AM 591</v>
      </c>
      <c r="E43" s="27">
        <f>IF(Hoja1!M43=2,Hoja1!E43,0)</f>
        <v>0</v>
      </c>
      <c r="F43" s="26" t="str">
        <f>VLOOKUP(Hoja1!F43,Data!$D$1:$E$5000,2,0)</f>
        <v>Cancun</v>
      </c>
      <c r="G43" s="26">
        <f>Hoja1!G43</f>
        <v>3</v>
      </c>
      <c r="H43" s="26" t="str">
        <f>Hoja1!H43</f>
        <v>110A</v>
      </c>
      <c r="I43" t="str">
        <f>Hoja1!I43</f>
        <v>AM 596</v>
      </c>
      <c r="J43" t="str">
        <f>VLOOKUP(Hoja1!J43,Data!$G$1:$H$501,2,0)</f>
        <v>Cancun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7345</v>
      </c>
      <c r="E44" s="27">
        <f>IF(Hoja1!M44=2,Hoja1!E44,0)</f>
        <v>0</v>
      </c>
      <c r="F44" s="26" t="str">
        <f>VLOOKUP(Hoja1!F44,Data!$D$1:$E$5000,2,0)</f>
        <v>Chihuahua</v>
      </c>
      <c r="G44" s="26">
        <f>Hoja1!G44</f>
        <v>2</v>
      </c>
      <c r="H44" s="26">
        <f>Hoja1!H44</f>
        <v>505</v>
      </c>
      <c r="I44" t="str">
        <f>Hoja1!I44</f>
        <v>VB 7345</v>
      </c>
      <c r="J44" t="str">
        <f>VLOOKUP(Hoja1!J44,Data!$G$1:$H$501,2,0)</f>
        <v xml:space="preserve">Bajio 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 t="str">
        <f>IF(Hoja1!M45=2,Hoja1!A45,0)</f>
        <v>Flight scheduled</v>
      </c>
      <c r="B45" s="26" t="str">
        <f>VLOOKUP(Hoja1!B45,Data!$A$1:$B$500,2,0)</f>
        <v>Atlas Air</v>
      </c>
      <c r="C45" s="26" t="str">
        <f>Hoja1!C45</f>
        <v>77F</v>
      </c>
      <c r="D45" t="str">
        <f>Hoja1!D45</f>
        <v>5Y 337</v>
      </c>
      <c r="E45" s="27">
        <f>IF(Hoja1!M45=2,Hoja1!E45,0)</f>
        <v>45958.454861111109</v>
      </c>
      <c r="F45" s="26" t="str">
        <f>VLOOKUP(Hoja1!F45,Data!$D$1:$E$5000,2,0)</f>
        <v>Anchorage</v>
      </c>
      <c r="G45" s="26" t="str">
        <f>Hoja1!G45</f>
        <v>---</v>
      </c>
      <c r="H45" s="26" t="str">
        <f>Hoja1!H45</f>
        <v>605A</v>
      </c>
      <c r="I45" t="str">
        <f>Hoja1!I45</f>
        <v>5Y 332</v>
      </c>
      <c r="J45" t="str">
        <f>VLOOKUP(Hoja1!J45,Data!$G$1:$H$501,2,0)</f>
        <v>Quito</v>
      </c>
      <c r="K45" s="21">
        <f>IF(Hoja1!M45=2,Hoja1!K45,0)</f>
        <v>45958.579861111109</v>
      </c>
      <c r="L45" t="str">
        <f>IF(Hoja1!M45=2,Hoja1!L45:$N46,0)</f>
        <v>H</v>
      </c>
      <c r="M45">
        <f t="shared" si="0"/>
        <v>1</v>
      </c>
      <c r="N45">
        <f t="shared" si="1"/>
        <v>1</v>
      </c>
      <c r="O45">
        <f>IF(N45="","",MAX(O$1:O44)+1)</f>
        <v>7</v>
      </c>
    </row>
    <row r="46" spans="1:15" x14ac:dyDescent="0.25">
      <c r="A46" t="str">
        <f>IF(Hoja1!M46=2,Hoja1!A46,0)</f>
        <v>Flight scheduled</v>
      </c>
      <c r="B46" s="26" t="str">
        <f>VLOOKUP(Hoja1!B46,Data!$A$1:$B$500,2,0)</f>
        <v>Qatar Airways</v>
      </c>
      <c r="C46" s="26" t="str">
        <f>Hoja1!C46</f>
        <v>77X</v>
      </c>
      <c r="D46" t="str">
        <f>Hoja1!D46</f>
        <v>QR 8814</v>
      </c>
      <c r="E46" s="27">
        <f>IF(Hoja1!M46=2,Hoja1!E46,0)</f>
        <v>45958.458333333336</v>
      </c>
      <c r="F46" s="26" t="str">
        <f>VLOOKUP(Hoja1!F46,Data!$D$1:$E$5000,2,0)</f>
        <v>Chicago</v>
      </c>
      <c r="G46" s="26" t="str">
        <f>Hoja1!G46</f>
        <v>---</v>
      </c>
      <c r="H46" s="26">
        <f>Hoja1!H46</f>
        <v>604</v>
      </c>
      <c r="I46" t="str">
        <f>Hoja1!I46</f>
        <v>QR 8815</v>
      </c>
      <c r="J46" t="str">
        <f>VLOOKUP(Hoja1!J46,Data!$G$1:$H$501,2,0)</f>
        <v>Panama City</v>
      </c>
      <c r="K46" s="21">
        <f>IF(Hoja1!M46=2,Hoja1!K46,0)</f>
        <v>45958.590277777781</v>
      </c>
      <c r="L46" t="str">
        <f>IF(Hoja1!M46=2,Hoja1!L46:$N47,0)</f>
        <v>A</v>
      </c>
      <c r="M46">
        <f t="shared" si="0"/>
        <v>1</v>
      </c>
      <c r="N46">
        <f t="shared" si="1"/>
        <v>1</v>
      </c>
      <c r="O46">
        <f>IF(N46="","",MAX(O$1:O45)+1)</f>
        <v>8</v>
      </c>
    </row>
    <row r="47" spans="1:15" x14ac:dyDescent="0.25">
      <c r="A47" t="str">
        <f>IF(Hoja1!M47=2,Hoja1!A47,0)</f>
        <v>Flight scheduled</v>
      </c>
      <c r="B47" s="26" t="str">
        <f>VLOOKUP(Hoja1!B47,Data!$A$1:$B$500,2,0)</f>
        <v>Aerounión</v>
      </c>
      <c r="C47" s="26">
        <f>Hoja1!C47</f>
        <v>333</v>
      </c>
      <c r="D47" t="str">
        <f>Hoja1!D47</f>
        <v>6R 7087</v>
      </c>
      <c r="E47" s="27">
        <f>IF(Hoja1!M47=2,Hoja1!E47,0)</f>
        <v>45958.50277777778</v>
      </c>
      <c r="F47" s="26" t="str">
        <f>VLOOKUP(Hoja1!F47,Data!$D$1:$E$5000,2,0)</f>
        <v>Guadalajara</v>
      </c>
      <c r="G47" s="26" t="str">
        <f>Hoja1!G47</f>
        <v>---</v>
      </c>
      <c r="H47" s="26">
        <f>Hoja1!H47</f>
        <v>602</v>
      </c>
      <c r="I47" t="str">
        <f>Hoja1!I47</f>
        <v>6R 7087</v>
      </c>
      <c r="J47" t="str">
        <f>VLOOKUP(Hoja1!J47,Data!$G$1:$H$501,2,0)</f>
        <v>Bogota</v>
      </c>
      <c r="K47" s="21">
        <f>IF(Hoja1!M47=2,Hoja1!K47,0)</f>
        <v>45958.593055555553</v>
      </c>
      <c r="L47" t="str">
        <f>IF(Hoja1!M47=2,Hoja1!L47:$N48,0)</f>
        <v>F</v>
      </c>
      <c r="M47">
        <f t="shared" si="0"/>
        <v>1</v>
      </c>
      <c r="N47">
        <f t="shared" si="1"/>
        <v>1</v>
      </c>
      <c r="O47">
        <f>IF(N47="","",MAX(O$1:O46)+1)</f>
        <v>9</v>
      </c>
    </row>
    <row r="48" spans="1:15" x14ac:dyDescent="0.25">
      <c r="A48">
        <f>IF(Hoja1!M48=2,Hoja1!A48,0)</f>
        <v>0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593</v>
      </c>
      <c r="E48" s="27">
        <f>IF(Hoja1!M48=2,Hoja1!E48,0)</f>
        <v>0</v>
      </c>
      <c r="F48" s="26" t="str">
        <f>VLOOKUP(Hoja1!F48,Data!$D$1:$E$5000,2,0)</f>
        <v>Tulum</v>
      </c>
      <c r="G48" s="26">
        <f>Hoja1!G48</f>
        <v>3</v>
      </c>
      <c r="H48" s="26" t="str">
        <f>Hoja1!H48</f>
        <v>111A</v>
      </c>
      <c r="I48" t="str">
        <f>Hoja1!I48</f>
        <v>AM 880</v>
      </c>
      <c r="J48" t="str">
        <f>VLOOKUP(Hoja1!J48,Data!$G$1:$H$501,2,0)</f>
        <v>Puerto Vallarta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Volaris</v>
      </c>
      <c r="C49" s="26" t="str">
        <f>Hoja1!C49</f>
        <v>32N</v>
      </c>
      <c r="D49" t="str">
        <f>Hoja1!D49</f>
        <v>Y4 3532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2</v>
      </c>
      <c r="H49" s="26" t="str">
        <f>Hoja1!H49</f>
        <v>109A</v>
      </c>
      <c r="I49" t="str">
        <f>Hoja1!I49</f>
        <v>Y4 7170</v>
      </c>
      <c r="J49" t="str">
        <f>VLOOKUP(Hoja1!J49,Data!$G$1:$H$501,2,0)</f>
        <v>La Paz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Mexicana de Aviación </v>
      </c>
      <c r="C50" s="26">
        <f>Hoja1!C50</f>
        <v>738</v>
      </c>
      <c r="D50" t="str">
        <f>Hoja1!D50</f>
        <v>XN 1781</v>
      </c>
      <c r="E50" s="27">
        <f>IF(Hoja1!M50=2,Hoja1!E50,0)</f>
        <v>0</v>
      </c>
      <c r="F50" s="26" t="str">
        <f>VLOOKUP(Hoja1!F50,Data!$D$1:$E$5000,2,0)</f>
        <v>Tulum</v>
      </c>
      <c r="G50" s="26">
        <f>Hoja1!G50</f>
        <v>3</v>
      </c>
      <c r="H50" s="26" t="str">
        <f>Hoja1!H50</f>
        <v>108A</v>
      </c>
      <c r="I50" t="str">
        <f>Hoja1!I50</f>
        <v>XN 1762</v>
      </c>
      <c r="J50" t="str">
        <f>VLOOKUP(Hoja1!J50,Data!$G$1:$H$501,2,0)</f>
        <v>Merida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9429</v>
      </c>
      <c r="E51" s="27">
        <f>IF(Hoja1!M51=2,Hoja1!E51,0)</f>
        <v>0</v>
      </c>
      <c r="F51" s="26" t="str">
        <f>VLOOKUP(Hoja1!F51,Data!$D$1:$E$5000,2,0)</f>
        <v>Tepic</v>
      </c>
      <c r="G51" s="26">
        <f>Hoja1!G51</f>
        <v>2</v>
      </c>
      <c r="H51" s="26" t="str">
        <f>Hoja1!H51</f>
        <v>107B</v>
      </c>
      <c r="I51" t="str">
        <f>Hoja1!I51</f>
        <v>VB 9452</v>
      </c>
      <c r="J51" t="str">
        <f>VLOOKUP(Hoja1!J51,Data!$G$1:$H$501,2,0)</f>
        <v>Nuevo Laredo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7429</v>
      </c>
      <c r="E52" s="27">
        <f>IF(Hoja1!M52=2,Hoja1!E52,0)</f>
        <v>0</v>
      </c>
      <c r="F52" s="26" t="str">
        <f>VLOOKUP(Hoja1!F52,Data!$D$1:$E$5000,2,0)</f>
        <v>Tuxtla Gutierrez</v>
      </c>
      <c r="G52" s="26">
        <f>Hoja1!G52</f>
        <v>2</v>
      </c>
      <c r="H52" s="26" t="str">
        <f>Hoja1!H52</f>
        <v>115B</v>
      </c>
      <c r="I52" t="str">
        <f>Hoja1!I52</f>
        <v>VB 7429</v>
      </c>
      <c r="J52" t="str">
        <f>VLOOKUP(Hoja1!J52,Data!$G$1:$H$501,2,0)</f>
        <v>Tijuana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 t="str">
        <f>IF(Hoja1!M53=2,Hoja1!A53,0)</f>
        <v>Flight scheduled</v>
      </c>
      <c r="B53" s="26" t="str">
        <f>VLOOKUP(Hoja1!B53,Data!$A$1:$B$500,2,0)</f>
        <v>MasAir</v>
      </c>
      <c r="C53" s="26">
        <f>Hoja1!C53</f>
        <v>332</v>
      </c>
      <c r="D53" t="str">
        <f>Hoja1!D53</f>
        <v>M7 8324</v>
      </c>
      <c r="E53" s="27">
        <f>IF(Hoja1!M53=2,Hoja1!E53,0)</f>
        <v>45958.5625</v>
      </c>
      <c r="F53" s="26" t="str">
        <f>VLOOKUP(Hoja1!F53,Data!$D$1:$E$5000,2,0)</f>
        <v>Bogota</v>
      </c>
      <c r="G53" s="26" t="str">
        <f>Hoja1!G53</f>
        <v>---</v>
      </c>
      <c r="H53" s="26">
        <f>Hoja1!H53</f>
        <v>603</v>
      </c>
      <c r="I53" t="str">
        <f>Hoja1!I53</f>
        <v>M7 3618</v>
      </c>
      <c r="J53" t="str">
        <f>VLOOKUP(Hoja1!J53,Data!$G$1:$H$501,2,0)</f>
        <v>Los Angeles</v>
      </c>
      <c r="K53" s="21">
        <f>IF(Hoja1!M53=2,Hoja1!K53,0)</f>
        <v>45958.659722222219</v>
      </c>
      <c r="L53" t="str">
        <f>IF(Hoja1!M53=2,Hoja1!L53:$N54,0)</f>
        <v>F</v>
      </c>
      <c r="M53">
        <f t="shared" si="0"/>
        <v>1</v>
      </c>
      <c r="N53">
        <f t="shared" si="1"/>
        <v>1</v>
      </c>
      <c r="O53">
        <f>IF(N53="","",MAX(O$1:O52)+1)</f>
        <v>10</v>
      </c>
    </row>
    <row r="54" spans="1:15" x14ac:dyDescent="0.25">
      <c r="A54" t="str">
        <f>IF(Hoja1!M54=2,Hoja1!A54,0)</f>
        <v>Flight activated</v>
      </c>
      <c r="B54" s="26" t="str">
        <f>VLOOKUP(Hoja1!B54,Data!$A$1:$B$500,2,0)</f>
        <v>Cathay Pacific</v>
      </c>
      <c r="C54" s="26" t="str">
        <f>Hoja1!C54</f>
        <v>74N</v>
      </c>
      <c r="D54" t="str">
        <f>Hoja1!D54</f>
        <v>CX 3186</v>
      </c>
      <c r="E54" s="27">
        <f>IF(Hoja1!M54=2,Hoja1!E54,0)</f>
        <v>45958.604166666664</v>
      </c>
      <c r="F54" s="26" t="str">
        <f>VLOOKUP(Hoja1!F54,Data!$D$1:$E$5000,2,0)</f>
        <v>Anchorage</v>
      </c>
      <c r="G54" s="26" t="str">
        <f>Hoja1!G54</f>
        <v>---</v>
      </c>
      <c r="H54" s="26" t="str">
        <f>Hoja1!H54</f>
        <v>605A</v>
      </c>
      <c r="I54" t="str">
        <f>Hoja1!I54</f>
        <v>CX 083</v>
      </c>
      <c r="J54" t="str">
        <f>VLOOKUP(Hoja1!J54,Data!$G$1:$H$501,2,0)</f>
        <v>Los Angeles</v>
      </c>
      <c r="K54" s="21">
        <f>IF(Hoja1!M54=2,Hoja1!K54,0)</f>
        <v>45958.6875</v>
      </c>
      <c r="L54" t="str">
        <f>IF(Hoja1!M54=2,Hoja1!L54:$N55,0)</f>
        <v>F</v>
      </c>
      <c r="M54">
        <f t="shared" si="0"/>
        <v>1</v>
      </c>
      <c r="N54">
        <f t="shared" si="1"/>
        <v>1</v>
      </c>
      <c r="O54">
        <f>IF(N54="","",MAX(O$1:O53)+1)</f>
        <v>11</v>
      </c>
    </row>
    <row r="55" spans="1:15" x14ac:dyDescent="0.25">
      <c r="A55" t="str">
        <f>IF(Hoja1!M55=2,Hoja1!A55,0)</f>
        <v>Last bag</v>
      </c>
      <c r="B55" s="26" t="str">
        <f>VLOOKUP(Hoja1!B55,Data!$A$1:$B$500,2,0)</f>
        <v>Awesome Cargo</v>
      </c>
      <c r="C55" s="26">
        <f>Hoja1!C55</f>
        <v>332</v>
      </c>
      <c r="D55" t="str">
        <f>Hoja1!D55</f>
        <v>A7 902</v>
      </c>
      <c r="E55" s="27">
        <f>IF(Hoja1!M55=2,Hoja1!E55,0)</f>
        <v>45956.638888888891</v>
      </c>
      <c r="F55" s="26" t="str">
        <f>VLOOKUP(Hoja1!F55,Data!$D$1:$E$5000,2,0)</f>
        <v>Anchorage</v>
      </c>
      <c r="G55" s="26" t="str">
        <f>Hoja1!G55</f>
        <v>---</v>
      </c>
      <c r="H55" s="26">
        <f>Hoja1!H55</f>
        <v>604</v>
      </c>
      <c r="I55" t="str">
        <f>Hoja1!I55</f>
        <v>A7 901</v>
      </c>
      <c r="J55" t="str">
        <f>VLOOKUP(Hoja1!J55,Data!$G$1:$H$501,2,0)</f>
        <v>Anchorage</v>
      </c>
      <c r="K55" s="21">
        <f>IF(Hoja1!M55=2,Hoja1!K55,0)</f>
        <v>45958.690972222219</v>
      </c>
      <c r="L55" t="str">
        <f>IF(Hoja1!M55=2,Hoja1!L55:$N56,0)</f>
        <v>H</v>
      </c>
      <c r="M55">
        <f t="shared" si="0"/>
        <v>1</v>
      </c>
      <c r="N55">
        <f t="shared" si="1"/>
        <v>1</v>
      </c>
      <c r="O55">
        <f>IF(N55="","",MAX(O$1:O54)+1)</f>
        <v>12</v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7443</v>
      </c>
      <c r="E56" s="27">
        <f>IF(Hoja1!M56=2,Hoja1!E56,0)</f>
        <v>0</v>
      </c>
      <c r="F56" s="26" t="str">
        <f>VLOOKUP(Hoja1!F56,Data!$D$1:$E$5000,2,0)</f>
        <v>Cancun</v>
      </c>
      <c r="G56" s="26">
        <f>Hoja1!G56</f>
        <v>1</v>
      </c>
      <c r="H56" s="26">
        <f>Hoja1!H56</f>
        <v>504</v>
      </c>
      <c r="I56" t="str">
        <f>Hoja1!I56</f>
        <v>VB 7443</v>
      </c>
      <c r="J56" t="str">
        <f>VLOOKUP(Hoja1!J56,Data!$G$1:$H$501,2,0)</f>
        <v>San Jose Del Cabo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>Aeromexico</v>
      </c>
      <c r="C57" s="26" t="str">
        <f>Hoja1!C57</f>
        <v>E90</v>
      </c>
      <c r="D57" t="str">
        <f>Hoja1!D57</f>
        <v>AM 875</v>
      </c>
      <c r="E57" s="27">
        <f>IF(Hoja1!M57=2,Hoja1!E57,0)</f>
        <v>0</v>
      </c>
      <c r="F57" s="26" t="str">
        <f>VLOOKUP(Hoja1!F57,Data!$D$1:$E$5000,2,0)</f>
        <v>Merida</v>
      </c>
      <c r="G57" s="26">
        <f>Hoja1!G57</f>
        <v>3</v>
      </c>
      <c r="H57" s="26" t="str">
        <f>Hoja1!H57</f>
        <v>110A</v>
      </c>
      <c r="I57" t="str">
        <f>Hoja1!I57</f>
        <v>AM 2780</v>
      </c>
      <c r="J57" t="str">
        <f>VLOOKUP(Hoja1!J57,Data!$G$1:$H$501,2,0)</f>
        <v>Houston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>Volaris</v>
      </c>
      <c r="C58" s="26">
        <f>Hoja1!C58</f>
        <v>320</v>
      </c>
      <c r="D58" t="str">
        <f>Hoja1!D58</f>
        <v>Y4 7113</v>
      </c>
      <c r="E58" s="27">
        <f>IF(Hoja1!M58=2,Hoja1!E58,0)</f>
        <v>0</v>
      </c>
      <c r="F58" s="26" t="str">
        <f>VLOOKUP(Hoja1!F58,Data!$D$1:$E$5000,2,0)</f>
        <v>Merida</v>
      </c>
      <c r="G58" s="26">
        <f>Hoja1!G58</f>
        <v>1</v>
      </c>
      <c r="H58" s="26" t="str">
        <f>Hoja1!H58</f>
        <v>109A</v>
      </c>
      <c r="I58" t="str">
        <f>Hoja1!I58</f>
        <v>Y4 3535</v>
      </c>
      <c r="J58" t="str">
        <f>VLOOKUP(Hoja1!J58,Data!$G$1:$H$501,2,0)</f>
        <v>Cancun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2469</v>
      </c>
      <c r="E59" s="27">
        <f>IF(Hoja1!M59=2,Hoja1!E59,0)</f>
        <v>0</v>
      </c>
      <c r="F59" s="26" t="str">
        <f>VLOOKUP(Hoja1!F59,Data!$D$1:$E$5000,2,0)</f>
        <v>Durango</v>
      </c>
      <c r="G59" s="26">
        <f>Hoja1!G59</f>
        <v>3</v>
      </c>
      <c r="H59" s="26" t="str">
        <f>Hoja1!H59</f>
        <v>110B</v>
      </c>
      <c r="I59" t="str">
        <f>Hoja1!I59</f>
        <v>AM 872</v>
      </c>
      <c r="J59" t="str">
        <f>VLOOKUP(Hoja1!J59,Data!$G$1:$H$501,2,0)</f>
        <v>Veracruz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321</v>
      </c>
      <c r="D60" t="str">
        <f>Hoja1!D60</f>
        <v>VB 7417</v>
      </c>
      <c r="E60" s="27">
        <f>IF(Hoja1!M60=2,Hoja1!E60,0)</f>
        <v>0</v>
      </c>
      <c r="F60" s="26" t="str">
        <f>VLOOKUP(Hoja1!F60,Data!$D$1:$E$5000,2,0)</f>
        <v>Culiacan</v>
      </c>
      <c r="G60" s="26">
        <f>Hoja1!G60</f>
        <v>2</v>
      </c>
      <c r="H60" s="26" t="str">
        <f>Hoja1!H60</f>
        <v>112A</v>
      </c>
      <c r="I60" t="str">
        <f>Hoja1!I60</f>
        <v>VB 7417</v>
      </c>
      <c r="J60" t="str">
        <f>VLOOKUP(Hoja1!J60,Data!$G$1:$H$501,2,0)</f>
        <v>Cancun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 xml:space="preserve">Viva </v>
      </c>
      <c r="C61" s="26">
        <f>Hoja1!C61</f>
        <v>320</v>
      </c>
      <c r="D61" t="str">
        <f>Hoja1!D61</f>
        <v>VB 7294</v>
      </c>
      <c r="E61" s="27">
        <f>IF(Hoja1!M61=2,Hoja1!E61,0)</f>
        <v>0</v>
      </c>
      <c r="F61" s="26" t="str">
        <f>VLOOKUP(Hoja1!F61,Data!$D$1:$E$5000,2,0)</f>
        <v>Monterrey</v>
      </c>
      <c r="G61" s="26">
        <f>Hoja1!G61</f>
        <v>2</v>
      </c>
      <c r="H61" s="26">
        <f>Hoja1!H61</f>
        <v>502</v>
      </c>
      <c r="I61" t="str">
        <f>Hoja1!I61</f>
        <v>VB 7294</v>
      </c>
      <c r="J61" t="str">
        <f>VLOOKUP(Hoja1!J61,Data!$G$1:$H$501,2,0)</f>
        <v>Ixtapa Zihuatanejo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>Aeromexico</v>
      </c>
      <c r="C62" s="26" t="str">
        <f>Hoja1!C62</f>
        <v>E90</v>
      </c>
      <c r="D62" t="str">
        <f>Hoja1!D62</f>
        <v>AM 2783</v>
      </c>
      <c r="E62" s="27">
        <f>IF(Hoja1!M62=2,Hoja1!E62,0)</f>
        <v>0</v>
      </c>
      <c r="F62" s="26" t="str">
        <f>VLOOKUP(Hoja1!F62,Data!$D$1:$E$5000,2,0)</f>
        <v>Mcallen Mission</v>
      </c>
      <c r="G62" s="26">
        <f>Hoja1!G62</f>
        <v>7</v>
      </c>
      <c r="H62" s="26" t="str">
        <f>Hoja1!H62</f>
        <v>114B</v>
      </c>
      <c r="I62" t="str">
        <f>Hoja1!I62</f>
        <v>AM 2042</v>
      </c>
      <c r="J62" t="str">
        <f>VLOOKUP(Hoja1!J62,Data!$G$1:$H$501,2,0)</f>
        <v>Oaxaca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320</v>
      </c>
      <c r="D63" t="str">
        <f>Hoja1!D63</f>
        <v>VB 7439</v>
      </c>
      <c r="E63" s="27">
        <f>IF(Hoja1!M63=2,Hoja1!E63,0)</f>
        <v>0</v>
      </c>
      <c r="F63" s="26" t="str">
        <f>VLOOKUP(Hoja1!F63,Data!$D$1:$E$5000,2,0)</f>
        <v>Cancun</v>
      </c>
      <c r="G63" s="26">
        <f>Hoja1!G63</f>
        <v>1</v>
      </c>
      <c r="H63" s="26">
        <f>Hoja1!H63</f>
        <v>505</v>
      </c>
      <c r="I63" t="str">
        <f>Hoja1!I63</f>
        <v>VB 7439</v>
      </c>
      <c r="J63" t="str">
        <f>VLOOKUP(Hoja1!J63,Data!$G$1:$H$501,2,0)</f>
        <v>Ciudad Juarez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9301</v>
      </c>
      <c r="E64" s="27">
        <f>IF(Hoja1!M64=2,Hoja1!E64,0)</f>
        <v>0</v>
      </c>
      <c r="F64" s="26" t="str">
        <f>VLOOKUP(Hoja1!F64,Data!$D$1:$E$5000,2,0)</f>
        <v>Hermosillo</v>
      </c>
      <c r="G64" s="26">
        <f>Hoja1!G64</f>
        <v>1</v>
      </c>
      <c r="H64" s="26" t="str">
        <f>Hoja1!H64</f>
        <v>106A</v>
      </c>
      <c r="I64" t="str">
        <f>Hoja1!I64</f>
        <v>VB 9300</v>
      </c>
      <c r="J64" t="str">
        <f>VLOOKUP(Hoja1!J64,Data!$G$1:$H$501,2,0)</f>
        <v>Hermosillo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320</v>
      </c>
      <c r="D65" t="str">
        <f>Hoja1!D65</f>
        <v>VB 7420</v>
      </c>
      <c r="E65" s="27">
        <f>IF(Hoja1!M65=2,Hoja1!E65,0)</f>
        <v>0</v>
      </c>
      <c r="F65" s="26" t="str">
        <f>VLOOKUP(Hoja1!F65,Data!$D$1:$E$5000,2,0)</f>
        <v>Guadalajara</v>
      </c>
      <c r="G65" s="26">
        <f>Hoja1!G65</f>
        <v>2</v>
      </c>
      <c r="H65" s="26">
        <f>Hoja1!H65</f>
        <v>503</v>
      </c>
      <c r="I65" t="str">
        <f>Hoja1!I65</f>
        <v>VB 7420</v>
      </c>
      <c r="J65" t="str">
        <f>VLOOKUP(Hoja1!J65,Data!$G$1:$H$501,2,0)</f>
        <v>Oaxaca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>Aeromexico</v>
      </c>
      <c r="C66" s="26" t="str">
        <f>Hoja1!C66</f>
        <v>E90</v>
      </c>
      <c r="D66" t="str">
        <f>Hoja1!D66</f>
        <v>AM 881</v>
      </c>
      <c r="E66" s="27">
        <f>IF(Hoja1!M66=2,Hoja1!E66,0)</f>
        <v>0</v>
      </c>
      <c r="F66" s="26" t="str">
        <f>VLOOKUP(Hoja1!F66,Data!$D$1:$E$5000,2,0)</f>
        <v>Puerto Vallarta</v>
      </c>
      <c r="G66" s="26">
        <f>Hoja1!G66</f>
        <v>3</v>
      </c>
      <c r="H66" s="26" t="str">
        <f>Hoja1!H66</f>
        <v>111A</v>
      </c>
      <c r="I66" t="str">
        <f>Hoja1!I66</f>
        <v>AM 284</v>
      </c>
      <c r="J66" t="str">
        <f>VLOOKUP(Hoja1!J66,Data!$G$1:$H$501,2,0)</f>
        <v>Guadalajara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6016</v>
      </c>
      <c r="E67" s="27">
        <f>IF(Hoja1!M67=2,Hoja1!E67,0)</f>
        <v>0</v>
      </c>
      <c r="F67" s="26" t="str">
        <f>VLOOKUP(Hoja1!F67,Data!$D$1:$E$5000,2,0)</f>
        <v>Merida</v>
      </c>
      <c r="G67" s="26">
        <f>Hoja1!G67</f>
        <v>1</v>
      </c>
      <c r="H67" s="26" t="str">
        <f>Hoja1!H67</f>
        <v>112B</v>
      </c>
      <c r="I67" t="str">
        <f>Hoja1!I67</f>
        <v>VB 6017</v>
      </c>
      <c r="J67" t="str">
        <f>VLOOKUP(Hoja1!J67,Data!$G$1:$H$501,2,0)</f>
        <v>Merida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 t="str">
        <f>IF(Hoja1!M68=2,Hoja1!A68,0)</f>
        <v>Flight scheduled</v>
      </c>
      <c r="B68" s="26" t="str">
        <f>VLOOKUP(Hoja1!B68,Data!$A$1:$B$500,2,0)</f>
        <v>United Parcel Service</v>
      </c>
      <c r="C68" s="26">
        <f>Hoja1!C68</f>
        <v>763</v>
      </c>
      <c r="D68" t="str">
        <f>Hoja1!D68</f>
        <v>5X 320</v>
      </c>
      <c r="E68" s="27">
        <f>IF(Hoja1!M68=2,Hoja1!E68,0)</f>
        <v>45958.260416666664</v>
      </c>
      <c r="F68" s="26" t="str">
        <f>VLOOKUP(Hoja1!F68,Data!$D$1:$E$5000,2,0)</f>
        <v>Louisville</v>
      </c>
      <c r="G68" s="26" t="str">
        <f>Hoja1!G68</f>
        <v>---</v>
      </c>
      <c r="H68" s="26" t="str">
        <f>Hoja1!H68</f>
        <v>601A</v>
      </c>
      <c r="I68" t="str">
        <f>Hoja1!I68</f>
        <v>5X 321</v>
      </c>
      <c r="J68" t="str">
        <f>VLOOKUP(Hoja1!J68,Data!$G$1:$H$501,2,0)</f>
        <v>Louisville</v>
      </c>
      <c r="K68" s="21">
        <f>IF(Hoja1!M68=2,Hoja1!K68,0)</f>
        <v>45958.811805555553</v>
      </c>
      <c r="L68" t="str">
        <f>IF(Hoja1!M68=2,Hoja1!L68:$N69,0)</f>
        <v>F</v>
      </c>
      <c r="M68">
        <f t="shared" si="2"/>
        <v>1</v>
      </c>
      <c r="N68">
        <f t="shared" si="3"/>
        <v>1</v>
      </c>
      <c r="O68">
        <f>IF(N68="","",MAX(O$1:O67)+1)</f>
        <v>13</v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Mexicana de Aviación </v>
      </c>
      <c r="C69" s="26">
        <f>Hoja1!C69</f>
        <v>738</v>
      </c>
      <c r="D69" t="str">
        <f>Hoja1!D69</f>
        <v>XN 1735</v>
      </c>
      <c r="E69" s="27">
        <f>IF(Hoja1!M69=2,Hoja1!E69,0)</f>
        <v>0</v>
      </c>
      <c r="F69" s="26" t="str">
        <f>VLOOKUP(Hoja1!F69,Data!$D$1:$E$5000,2,0)</f>
        <v>Chetumal</v>
      </c>
      <c r="G69" s="26">
        <f>Hoja1!G69</f>
        <v>3</v>
      </c>
      <c r="H69" s="26" t="str">
        <f>Hoja1!H69</f>
        <v>108A</v>
      </c>
      <c r="I69" t="str">
        <f>Hoja1!I69</f>
        <v>XN 1204</v>
      </c>
      <c r="J69" t="str">
        <f>VLOOKUP(Hoja1!J69,Data!$G$1:$H$501,2,0)</f>
        <v>Tijuana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 t="str">
        <f>IF(Hoja1!M70=2,Hoja1!A70,0)</f>
        <v>Flight scheduled</v>
      </c>
      <c r="B70" s="26" t="str">
        <f>VLOOKUP(Hoja1!B70,Data!$A$1:$B$500,2,0)</f>
        <v>Cargojet Airways</v>
      </c>
      <c r="C70" s="26" t="str">
        <f>Hoja1!C70</f>
        <v>76Y</v>
      </c>
      <c r="D70" t="str">
        <f>Hoja1!D70</f>
        <v>W8 952</v>
      </c>
      <c r="E70" s="27">
        <f>IF(Hoja1!M70=2,Hoja1!E70,0)</f>
        <v>45958.354166666664</v>
      </c>
      <c r="F70" s="26" t="str">
        <f>VLOOKUP(Hoja1!F70,Data!$D$1:$E$5000,2,0)</f>
        <v>Cincinnati</v>
      </c>
      <c r="G70" s="26" t="str">
        <f>Hoja1!G70</f>
        <v>---</v>
      </c>
      <c r="H70" s="26" t="str">
        <f>Hoja1!H70</f>
        <v>601B</v>
      </c>
      <c r="I70" t="str">
        <f>Hoja1!I70</f>
        <v>W8 951</v>
      </c>
      <c r="J70" t="str">
        <f>VLOOKUP(Hoja1!J70,Data!$G$1:$H$501,2,0)</f>
        <v>Cincinnati</v>
      </c>
      <c r="K70" s="21">
        <f>IF(Hoja1!M70=2,Hoja1!K70,0)</f>
        <v>45958.833333333336</v>
      </c>
      <c r="L70" t="str">
        <f>IF(Hoja1!M70=2,Hoja1!L70:$N71,0)</f>
        <v>F</v>
      </c>
      <c r="M70">
        <f t="shared" si="2"/>
        <v>1</v>
      </c>
      <c r="N70">
        <f t="shared" si="3"/>
        <v>1</v>
      </c>
      <c r="O70">
        <f>IF(N70="","",MAX(O$1:O69)+1)</f>
        <v>14</v>
      </c>
    </row>
    <row r="71" spans="1:15" x14ac:dyDescent="0.25">
      <c r="A71" t="str">
        <f>IF(Hoja1!M71=2,Hoja1!A71,0)</f>
        <v>Flight scheduled</v>
      </c>
      <c r="B71" s="26" t="str">
        <f>VLOOKUP(Hoja1!B71,Data!$A$1:$B$500,2,0)</f>
        <v>Lufthansa</v>
      </c>
      <c r="C71" s="26" t="str">
        <f>Hoja1!C71</f>
        <v>77X</v>
      </c>
      <c r="D71" t="str">
        <f>Hoja1!D71</f>
        <v>LH 8222</v>
      </c>
      <c r="E71" s="27">
        <f>IF(Hoja1!M71=2,Hoja1!E71,0)</f>
        <v>45958.729166666664</v>
      </c>
      <c r="F71" s="26" t="str">
        <f>VLOOKUP(Hoja1!F71,Data!$D$1:$E$5000,2,0)</f>
        <v>Frankfurt</v>
      </c>
      <c r="G71" s="26" t="str">
        <f>Hoja1!G71</f>
        <v>---</v>
      </c>
      <c r="H71" s="26">
        <f>Hoja1!H71</f>
        <v>603</v>
      </c>
      <c r="I71" t="str">
        <f>Hoja1!I71</f>
        <v>LH 8223</v>
      </c>
      <c r="J71" t="str">
        <f>VLOOKUP(Hoja1!J71,Data!$G$1:$H$501,2,0)</f>
        <v>Monterrey</v>
      </c>
      <c r="K71" s="21">
        <f>IF(Hoja1!M71=2,Hoja1!K71,0)</f>
        <v>45958.833333333336</v>
      </c>
      <c r="L71" t="str">
        <f>IF(Hoja1!M71=2,Hoja1!L71:$N72,0)</f>
        <v>F</v>
      </c>
      <c r="M71">
        <f t="shared" si="2"/>
        <v>1</v>
      </c>
      <c r="N71">
        <f t="shared" si="3"/>
        <v>1</v>
      </c>
      <c r="O71">
        <f>IF(N71="","",MAX(O$1:O70)+1)</f>
        <v>15</v>
      </c>
    </row>
    <row r="72" spans="1:15" x14ac:dyDescent="0.25">
      <c r="A72" t="str">
        <f>IF(Hoja1!M72=2,Hoja1!A72,0)</f>
        <v>Flight scheduled</v>
      </c>
      <c r="B72" s="26" t="str">
        <f>VLOOKUP(Hoja1!B72,Data!$A$1:$B$500,2,0)</f>
        <v>Amerijet International</v>
      </c>
      <c r="C72" s="26" t="str">
        <f>Hoja1!C72</f>
        <v>76Y</v>
      </c>
      <c r="D72" t="str">
        <f>Hoja1!D72</f>
        <v>M6 723</v>
      </c>
      <c r="E72" s="27">
        <f>IF(Hoja1!M72=2,Hoja1!E72,0)</f>
        <v>45958.75</v>
      </c>
      <c r="F72" s="26" t="str">
        <f>VLOOKUP(Hoja1!F72,Data!$D$1:$E$5000,2,0)</f>
        <v>Miami</v>
      </c>
      <c r="G72" s="26" t="str">
        <f>Hoja1!G72</f>
        <v>---</v>
      </c>
      <c r="H72" s="26" t="str">
        <f>Hoja1!H72</f>
        <v>602A</v>
      </c>
      <c r="I72" t="str">
        <f>Hoja1!I72</f>
        <v>M6 722</v>
      </c>
      <c r="J72" t="str">
        <f>VLOOKUP(Hoja1!J72,Data!$G$1:$H$501,2,0)</f>
        <v>Miami</v>
      </c>
      <c r="K72" s="21">
        <f>IF(Hoja1!M72=2,Hoja1!K72,0)</f>
        <v>45958.833333333336</v>
      </c>
      <c r="L72" t="str">
        <f>IF(Hoja1!M72=2,Hoja1!L72:$N73,0)</f>
        <v>F</v>
      </c>
      <c r="M72">
        <f t="shared" si="2"/>
        <v>1</v>
      </c>
      <c r="N72">
        <f t="shared" si="3"/>
        <v>1</v>
      </c>
      <c r="O72">
        <f>IF(N72="","",MAX(O$1:O71)+1)</f>
        <v>16</v>
      </c>
    </row>
    <row r="73" spans="1:15" x14ac:dyDescent="0.25">
      <c r="A73" t="str">
        <f>IF(Hoja1!M73=2,Hoja1!A73,0)</f>
        <v>Flight scheduled</v>
      </c>
      <c r="B73" s="26" t="str">
        <f>VLOOKUP(Hoja1!B73,Data!$A$1:$B$500,2,0)</f>
        <v>China Southerrn</v>
      </c>
      <c r="C73" s="26">
        <f>Hoja1!C73</f>
        <v>772</v>
      </c>
      <c r="D73" t="str">
        <f>Hoja1!D73</f>
        <v>CZ 2523</v>
      </c>
      <c r="E73" s="27">
        <f>IF(Hoja1!M73=2,Hoja1!E73,0)</f>
        <v>45958.711805555555</v>
      </c>
      <c r="F73" s="26" t="str">
        <f>VLOOKUP(Hoja1!F73,Data!$D$1:$E$5000,2,0)</f>
        <v>Anchorage</v>
      </c>
      <c r="G73" s="26" t="str">
        <f>Hoja1!G73</f>
        <v>---</v>
      </c>
      <c r="H73" s="26">
        <f>Hoja1!H73</f>
        <v>604</v>
      </c>
      <c r="I73" t="str">
        <f>Hoja1!I73</f>
        <v>CZ 2524</v>
      </c>
      <c r="J73" t="str">
        <f>VLOOKUP(Hoja1!J73,Data!$G$1:$H$501,2,0)</f>
        <v>Taiyuan Wusu International Airport</v>
      </c>
      <c r="K73" s="21">
        <f>IF(Hoja1!M73=2,Hoja1!K73,0)</f>
        <v>45958.836805555555</v>
      </c>
      <c r="L73" t="str">
        <f>IF(Hoja1!M73=2,Hoja1!L73:$N74,0)</f>
        <v>F</v>
      </c>
      <c r="M73">
        <f t="shared" si="2"/>
        <v>1</v>
      </c>
      <c r="N73">
        <f t="shared" si="3"/>
        <v>1</v>
      </c>
      <c r="O73">
        <f>IF(N73="","",MAX(O$1:O72)+1)</f>
        <v>17</v>
      </c>
    </row>
    <row r="74" spans="1:15" x14ac:dyDescent="0.25">
      <c r="A74">
        <f>IF(Hoja1!M74=2,Hoja1!A74,0)</f>
        <v>0</v>
      </c>
      <c r="B74" s="26" t="str">
        <f>VLOOKUP(Hoja1!B74,Data!$A$1:$B$500,2,0)</f>
        <v xml:space="preserve">Viva </v>
      </c>
      <c r="C74" s="26">
        <f>Hoja1!C74</f>
        <v>321</v>
      </c>
      <c r="D74" t="str">
        <f>Hoja1!D74</f>
        <v>VB 7379</v>
      </c>
      <c r="E74" s="27">
        <f>IF(Hoja1!M74=2,Hoja1!E74,0)</f>
        <v>0</v>
      </c>
      <c r="F74" s="26" t="str">
        <f>VLOOKUP(Hoja1!F74,Data!$D$1:$E$5000,2,0)</f>
        <v>Monterrey</v>
      </c>
      <c r="G74" s="26">
        <f>Hoja1!G74</f>
        <v>1</v>
      </c>
      <c r="H74" s="26" t="str">
        <f>Hoja1!H74</f>
        <v>107A</v>
      </c>
      <c r="I74" t="str">
        <f>Hoja1!I74</f>
        <v>VB 9522</v>
      </c>
      <c r="J74" t="str">
        <f>VLOOKUP(Hoja1!J74,Data!$G$1:$H$501,2,0)</f>
        <v>Guadalajara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995</v>
      </c>
      <c r="E75" s="27">
        <f>IF(Hoja1!M75=2,Hoja1!E75,0)</f>
        <v>0</v>
      </c>
      <c r="F75" s="26" t="str">
        <f>VLOOKUP(Hoja1!F75,Data!$D$1:$E$5000,2,0)</f>
        <v>Monterrey</v>
      </c>
      <c r="G75" s="26">
        <f>Hoja1!G75</f>
        <v>3</v>
      </c>
      <c r="H75" s="26" t="str">
        <f>Hoja1!H75</f>
        <v>110B</v>
      </c>
      <c r="I75" t="str">
        <f>Hoja1!I75</f>
        <v>AM 998</v>
      </c>
      <c r="J75" t="str">
        <f>VLOOKUP(Hoja1!J75,Data!$G$1:$H$501,2,0)</f>
        <v>Monterrey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>Volaris</v>
      </c>
      <c r="C76" s="26" t="str">
        <f>Hoja1!C76</f>
        <v>32N</v>
      </c>
      <c r="D76" t="str">
        <f>Hoja1!D76</f>
        <v>Y4 7171</v>
      </c>
      <c r="E76" s="27">
        <f>IF(Hoja1!M76=2,Hoja1!E76,0)</f>
        <v>0</v>
      </c>
      <c r="F76" s="26" t="str">
        <f>VLOOKUP(Hoja1!F76,Data!$D$1:$E$5000,2,0)</f>
        <v>La Paz</v>
      </c>
      <c r="G76" s="26">
        <f>Hoja1!G76</f>
        <v>2</v>
      </c>
      <c r="H76" s="26" t="str">
        <f>Hoja1!H76</f>
        <v>109A</v>
      </c>
      <c r="I76" t="str">
        <f>Hoja1!I76</f>
        <v>Y4 1293</v>
      </c>
      <c r="J76" t="str">
        <f>VLOOKUP(Hoja1!J76,Data!$G$1:$H$501,2,0)</f>
        <v>Guadalajara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7295</v>
      </c>
      <c r="E77" s="27">
        <f>IF(Hoja1!M77=2,Hoja1!E77,0)</f>
        <v>0</v>
      </c>
      <c r="F77" s="26" t="str">
        <f>VLOOKUP(Hoja1!F77,Data!$D$1:$E$5000,2,0)</f>
        <v>Ixtapa Zihuatanejo</v>
      </c>
      <c r="G77" s="26">
        <f>Hoja1!G77</f>
        <v>1</v>
      </c>
      <c r="H77" s="26">
        <f>Hoja1!H77</f>
        <v>502</v>
      </c>
      <c r="I77" t="str">
        <f>Hoja1!I77</f>
        <v>VB 7295</v>
      </c>
      <c r="J77" t="str">
        <f>VLOOKUP(Hoja1!J77,Data!$G$1:$H$501,2,0)</f>
        <v>Monterrey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7421</v>
      </c>
      <c r="E78" s="27">
        <f>IF(Hoja1!M78=2,Hoja1!E78,0)</f>
        <v>0</v>
      </c>
      <c r="F78" s="26" t="str">
        <f>VLOOKUP(Hoja1!F78,Data!$D$1:$E$5000,2,0)</f>
        <v>Oaxaca</v>
      </c>
      <c r="G78" s="26">
        <f>Hoja1!G78</f>
        <v>1</v>
      </c>
      <c r="H78" s="26">
        <f>Hoja1!H78</f>
        <v>504</v>
      </c>
      <c r="I78" t="str">
        <f>Hoja1!I78</f>
        <v>VB 7421</v>
      </c>
      <c r="J78" t="str">
        <f>VLOOKUP(Hoja1!J78,Data!$G$1:$H$501,2,0)</f>
        <v>Guadalajara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 t="str">
        <f>IF(Hoja1!M79=2,Hoja1!A79,0)</f>
        <v>Flight activated</v>
      </c>
      <c r="B79" s="26" t="str">
        <f>VLOOKUP(Hoja1!B79,Data!$A$1:$B$500,2,0)</f>
        <v>Atlas Air</v>
      </c>
      <c r="C79" s="26">
        <f>Hoja1!C79</f>
        <v>744</v>
      </c>
      <c r="D79" t="str">
        <f>Hoja1!D79</f>
        <v>5Y 8174</v>
      </c>
      <c r="E79" s="27">
        <f>IF(Hoja1!M79=2,Hoja1!E79,0)</f>
        <v>45958.847222222219</v>
      </c>
      <c r="F79" s="26" t="str">
        <f>VLOOKUP(Hoja1!F79,Data!$D$1:$E$5000,2,0)</f>
        <v>Anchorage</v>
      </c>
      <c r="G79" s="26" t="str">
        <f>Hoja1!G79</f>
        <v>---</v>
      </c>
      <c r="H79" s="26" t="str">
        <f>Hoja1!H79</f>
        <v>605A</v>
      </c>
      <c r="I79" t="str">
        <f>Hoja1!I79</f>
        <v>5Y 8174</v>
      </c>
      <c r="J79" t="str">
        <f>VLOOKUP(Hoja1!J79,Data!$G$1:$H$501,2,0)</f>
        <v>Los Angeles</v>
      </c>
      <c r="K79" s="21">
        <f>IF(Hoja1!M79=2,Hoja1!K79,0)</f>
        <v>45958.930555555555</v>
      </c>
      <c r="L79" t="str">
        <f>IF(Hoja1!M79=2,Hoja1!L79:$N80,0)</f>
        <v>H</v>
      </c>
      <c r="M79">
        <f t="shared" si="2"/>
        <v>1</v>
      </c>
      <c r="N79">
        <f t="shared" si="3"/>
        <v>1</v>
      </c>
      <c r="O79">
        <f>IF(N79="","",MAX(O$1:O78)+1)</f>
        <v>18</v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321</v>
      </c>
      <c r="D80" t="str">
        <f>Hoja1!D80</f>
        <v>VB 2288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>
        <f>Hoja1!H80</f>
        <v>502</v>
      </c>
      <c r="I80" t="str">
        <f>Hoja1!I80</f>
        <v>VB 9400</v>
      </c>
      <c r="J80" t="str">
        <f>VLOOKUP(Hoja1!J80,Data!$G$1:$H$501,2,0)</f>
        <v>Monterrey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9453</v>
      </c>
      <c r="E81" s="27">
        <f>IF(Hoja1!M81=2,Hoja1!E81,0)</f>
        <v>0</v>
      </c>
      <c r="F81" s="26" t="str">
        <f>VLOOKUP(Hoja1!F81,Data!$D$1:$E$5000,2,0)</f>
        <v>Nuevo Laredo</v>
      </c>
      <c r="G81" s="26">
        <f>Hoja1!G81</f>
        <v>1</v>
      </c>
      <c r="H81" s="26">
        <f>Hoja1!H81</f>
        <v>505</v>
      </c>
      <c r="I81" t="str">
        <f>Hoja1!I81</f>
        <v>VB 9520</v>
      </c>
      <c r="J81" t="str">
        <f>VLOOKUP(Hoja1!J81,Data!$G$1:$H$501,2,0)</f>
        <v>Guadalajara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9523</v>
      </c>
      <c r="E82" s="27">
        <f>IF(Hoja1!M82=2,Hoja1!E82,0)</f>
        <v>0</v>
      </c>
      <c r="F82" s="26" t="str">
        <f>VLOOKUP(Hoja1!F82,Data!$D$1:$E$5000,2,0)</f>
        <v>Guadalajara</v>
      </c>
      <c r="G82" s="26">
        <f>Hoja1!G82</f>
        <v>3</v>
      </c>
      <c r="H82" s="26" t="str">
        <f>Hoja1!H82</f>
        <v>107A</v>
      </c>
      <c r="I82" t="str">
        <f>Hoja1!I82</f>
        <v>VB 9480</v>
      </c>
      <c r="J82" t="str">
        <f>VLOOKUP(Hoja1!J82,Data!$G$1:$H$501,2,0)</f>
        <v>Ciudad Obregon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5070</v>
      </c>
      <c r="E83" s="27">
        <f>IF(Hoja1!M83=2,Hoja1!E83,0)</f>
        <v>0</v>
      </c>
      <c r="F83" s="26" t="str">
        <f>VLOOKUP(Hoja1!F83,Data!$D$1:$E$5000,2,0)</f>
        <v>Tijuana</v>
      </c>
      <c r="G83" s="26">
        <f>Hoja1!G83</f>
        <v>1</v>
      </c>
      <c r="H83" s="26" t="str">
        <f>Hoja1!H83</f>
        <v>107B</v>
      </c>
      <c r="I83" t="str">
        <f>Hoja1!I83</f>
        <v>VB 9532</v>
      </c>
      <c r="J83" t="str">
        <f>VLOOKUP(Hoja1!J83,Data!$G$1:$H$501,2,0)</f>
        <v>Matamoros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1763</v>
      </c>
      <c r="E84" s="27">
        <f>IF(Hoja1!M84=2,Hoja1!E84,0)</f>
        <v>0</v>
      </c>
      <c r="F84" s="26" t="str">
        <f>VLOOKUP(Hoja1!F84,Data!$D$1:$E$5000,2,0)</f>
        <v>Merida</v>
      </c>
      <c r="G84" s="26">
        <f>Hoja1!G84</f>
        <v>1</v>
      </c>
      <c r="H84" s="26" t="str">
        <f>Hoja1!H84</f>
        <v>108B</v>
      </c>
      <c r="I84" t="str">
        <f>Hoja1!I84</f>
        <v>XN 1700</v>
      </c>
      <c r="J84" t="str">
        <f>VLOOKUP(Hoja1!J84,Data!$G$1:$H$501,2,0)</f>
        <v>Campeche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>Aeromexico</v>
      </c>
      <c r="C85" s="26" t="str">
        <f>Hoja1!C85</f>
        <v>E90</v>
      </c>
      <c r="D85" t="str">
        <f>Hoja1!D85</f>
        <v>AM 871</v>
      </c>
      <c r="E85" s="27">
        <f>IF(Hoja1!M85=2,Hoja1!E85,0)</f>
        <v>0</v>
      </c>
      <c r="F85" s="26" t="str">
        <f>VLOOKUP(Hoja1!F85,Data!$D$1:$E$5000,2,0)</f>
        <v>Veracruz</v>
      </c>
      <c r="G85" s="26">
        <f>Hoja1!G85</f>
        <v>3</v>
      </c>
      <c r="H85" s="26" t="str">
        <f>Hoja1!H85</f>
        <v>111A</v>
      </c>
      <c r="I85" t="str">
        <f>Hoja1!I85</f>
        <v>AM 592</v>
      </c>
      <c r="J85" t="str">
        <f>VLOOKUP(Hoja1!J85,Data!$G$1:$H$501,2,0)</f>
        <v>Tulum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2041</v>
      </c>
      <c r="E86" s="27">
        <f>IF(Hoja1!M86=2,Hoja1!E86,0)</f>
        <v>0</v>
      </c>
      <c r="F86" s="26" t="str">
        <f>VLOOKUP(Hoja1!F86,Data!$D$1:$E$5000,2,0)</f>
        <v>Oaxaca</v>
      </c>
      <c r="G86" s="26">
        <f>Hoja1!G86</f>
        <v>3</v>
      </c>
      <c r="H86" s="26" t="str">
        <f>Hoja1!H86</f>
        <v>110A</v>
      </c>
      <c r="I86" t="str">
        <f>Hoja1!I86</f>
        <v>AM 878</v>
      </c>
      <c r="J86" t="str">
        <f>VLOOKUP(Hoja1!J86,Data!$G$1:$H$501,2,0)</f>
        <v>Merida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 t="e">
        <f>IF(Hoja1!M87=2,Hoja1!A87,0)</f>
        <v>#N/A</v>
      </c>
      <c r="B87" s="26" t="str">
        <f>VLOOKUP(Hoja1!B87,Data!$A$1:$B$500,2,0)</f>
        <v xml:space="preserve">Viva </v>
      </c>
      <c r="C87" s="26">
        <f>Hoja1!C87</f>
        <v>320</v>
      </c>
      <c r="D87" t="str">
        <f>Hoja1!D87</f>
        <v>VB 843</v>
      </c>
      <c r="E87" s="27" t="e">
        <f>IF(Hoja1!M87=2,Hoja1!E87,0)</f>
        <v>#N/A</v>
      </c>
      <c r="F87" s="26" t="str">
        <f>VLOOKUP(Hoja1!F87,Data!$D$1:$E$5000,2,0)</f>
        <v xml:space="preserve">Jose Marti </v>
      </c>
      <c r="G87" s="26">
        <f>Hoja1!G87</f>
        <v>6</v>
      </c>
      <c r="H87" s="26" t="str">
        <f>Hoja1!H87</f>
        <v>114A</v>
      </c>
      <c r="I87">
        <f>Hoja1!I87</f>
        <v>0</v>
      </c>
      <c r="J87" t="e">
        <f>VLOOKUP(Hoja1!J87,Data!$G$1:$H$501,2,0)</f>
        <v>#N/A</v>
      </c>
      <c r="K87" s="21" t="e">
        <f>IF(Hoja1!M87=2,Hoja1!K87,0)</f>
        <v>#N/A</v>
      </c>
      <c r="L87" t="e">
        <f>IF(Hoja1!M87=2,Hoja1!L87:$N88,0)</f>
        <v>#N/A</v>
      </c>
      <c r="M87" t="e">
        <f t="shared" si="2"/>
        <v>#N/A</v>
      </c>
      <c r="N87" t="e">
        <f t="shared" si="3"/>
        <v>#N/A</v>
      </c>
      <c r="O87" t="e">
        <f>IF(N87="","",MAX(O$1:O86)+1)</f>
        <v>#N/A</v>
      </c>
    </row>
    <row r="88" spans="1:15" x14ac:dyDescent="0.25">
      <c r="A88" t="e">
        <f>IF(Hoja1!M88=2,Hoja1!A88,0)</f>
        <v>#N/A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9295</v>
      </c>
      <c r="E88" s="27" t="e">
        <f>IF(Hoja1!M88=2,Hoja1!E88,0)</f>
        <v>#N/A</v>
      </c>
      <c r="F88" s="26" t="str">
        <f>VLOOKUP(Hoja1!F88,Data!$D$1:$E$5000,2,0)</f>
        <v>Huatulco</v>
      </c>
      <c r="G88" s="26">
        <f>Hoja1!G88</f>
        <v>1</v>
      </c>
      <c r="H88" s="26" t="str">
        <f>Hoja1!H88</f>
        <v>106B</v>
      </c>
      <c r="I88">
        <f>Hoja1!I88</f>
        <v>0</v>
      </c>
      <c r="J88" t="e">
        <f>VLOOKUP(Hoja1!J88,Data!$G$1:$H$501,2,0)</f>
        <v>#N/A</v>
      </c>
      <c r="K88" s="21" t="e">
        <f>IF(Hoja1!M88=2,Hoja1!K88,0)</f>
        <v>#N/A</v>
      </c>
      <c r="L88" t="e">
        <f>IF(Hoja1!M88=2,Hoja1!L88:$N89,0)</f>
        <v>#N/A</v>
      </c>
      <c r="M88" t="e">
        <f t="shared" si="2"/>
        <v>#N/A</v>
      </c>
      <c r="N88" t="e">
        <f t="shared" si="3"/>
        <v>#N/A</v>
      </c>
      <c r="O88" t="e">
        <f>IF(N88="","",MAX(O$1:O87)+1)</f>
        <v>#N/A</v>
      </c>
    </row>
    <row r="89" spans="1:15" x14ac:dyDescent="0.25">
      <c r="A89" t="e">
        <f>IF(Hoja1!M89=2,Hoja1!A89,0)</f>
        <v>#N/A</v>
      </c>
      <c r="B89" s="26" t="str">
        <f>VLOOKUP(Hoja1!B89,Data!$A$1:$B$500,2,0)</f>
        <v xml:space="preserve">Mexicana de Aviación </v>
      </c>
      <c r="C89" s="26">
        <f>Hoja1!C89</f>
        <v>738</v>
      </c>
      <c r="D89" t="str">
        <f>Hoja1!D89</f>
        <v>XN 1923</v>
      </c>
      <c r="E89" s="27" t="e">
        <f>IF(Hoja1!M89=2,Hoja1!E89,0)</f>
        <v>#N/A</v>
      </c>
      <c r="F89" s="26" t="str">
        <f>VLOOKUP(Hoja1!F89,Data!$D$1:$E$5000,2,0)</f>
        <v>Palenque</v>
      </c>
      <c r="G89" s="26">
        <f>Hoja1!G89</f>
        <v>2</v>
      </c>
      <c r="H89" s="26" t="str">
        <f>Hoja1!H89</f>
        <v>108B</v>
      </c>
      <c r="I89">
        <f>Hoja1!I89</f>
        <v>0</v>
      </c>
      <c r="J89" t="e">
        <f>VLOOKUP(Hoja1!J89,Data!$G$1:$H$501,2,0)</f>
        <v>#N/A</v>
      </c>
      <c r="K89" s="21" t="e">
        <f>IF(Hoja1!M89=2,Hoja1!K89,0)</f>
        <v>#N/A</v>
      </c>
      <c r="L89" t="e">
        <f>IF(Hoja1!M89=2,Hoja1!L89:$N90,0)</f>
        <v>#N/A</v>
      </c>
      <c r="M89" t="e">
        <f t="shared" si="2"/>
        <v>#N/A</v>
      </c>
      <c r="N89" t="e">
        <f t="shared" si="3"/>
        <v>#N/A</v>
      </c>
      <c r="O89" t="e">
        <f>IF(N89="","",MAX(O$1:O88)+1)</f>
        <v>#N/A</v>
      </c>
    </row>
    <row r="90" spans="1:15" x14ac:dyDescent="0.25">
      <c r="A90" t="e">
        <f>IF(Hoja1!M90=2,Hoja1!A90,0)</f>
        <v>#N/A</v>
      </c>
      <c r="B90" s="26" t="str">
        <f>VLOOKUP(Hoja1!B90,Data!$A$1:$B$500,2,0)</f>
        <v>Awesome Cargo</v>
      </c>
      <c r="C90" s="26">
        <f>Hoja1!C90</f>
        <v>332</v>
      </c>
      <c r="D90" t="str">
        <f>Hoja1!D90</f>
        <v>A7 908</v>
      </c>
      <c r="E90" s="27" t="e">
        <f>IF(Hoja1!M90=2,Hoja1!E90,0)</f>
        <v>#N/A</v>
      </c>
      <c r="F90" s="26" t="str">
        <f>VLOOKUP(Hoja1!F90,Data!$D$1:$E$5000,2,0)</f>
        <v>Anchorage</v>
      </c>
      <c r="G90" s="26" t="str">
        <f>Hoja1!G90</f>
        <v>---</v>
      </c>
      <c r="H90" s="26">
        <f>Hoja1!H90</f>
        <v>601</v>
      </c>
      <c r="I90">
        <f>Hoja1!I90</f>
        <v>0</v>
      </c>
      <c r="J90" t="e">
        <f>VLOOKUP(Hoja1!J90,Data!$G$1:$H$501,2,0)</f>
        <v>#N/A</v>
      </c>
      <c r="K90" s="21" t="e">
        <f>IF(Hoja1!M90=2,Hoja1!K90,0)</f>
        <v>#N/A</v>
      </c>
      <c r="L90" t="e">
        <f>IF(Hoja1!M90=2,Hoja1!L90:$N91,0)</f>
        <v>#N/A</v>
      </c>
      <c r="M90" t="e">
        <f t="shared" si="2"/>
        <v>#N/A</v>
      </c>
      <c r="N90" t="e">
        <f t="shared" si="3"/>
        <v>#N/A</v>
      </c>
      <c r="O90" t="e">
        <f>IF(N90="","",MAX(O$1:O89)+1)</f>
        <v>#N/A</v>
      </c>
    </row>
    <row r="91" spans="1:15" x14ac:dyDescent="0.25">
      <c r="A91" t="e">
        <f>IF(Hoja1!M91=2,Hoja1!A91,0)</f>
        <v>#N/A</v>
      </c>
      <c r="B91" s="26" t="str">
        <f>VLOOKUP(Hoja1!B91,Data!$A$1:$B$500,2,0)</f>
        <v>MasAir</v>
      </c>
      <c r="C91" s="26">
        <f>Hoja1!C91</f>
        <v>333</v>
      </c>
      <c r="D91" t="str">
        <f>Hoja1!D91</f>
        <v>M7 6412I</v>
      </c>
      <c r="E91" s="27" t="e">
        <f>IF(Hoja1!M91=2,Hoja1!E91,0)</f>
        <v>#N/A</v>
      </c>
      <c r="F91" s="26" t="str">
        <f>VLOOKUP(Hoja1!F91,Data!$D$1:$E$5000,2,0)</f>
        <v>Santiago</v>
      </c>
      <c r="G91" s="26" t="str">
        <f>Hoja1!G91</f>
        <v>---</v>
      </c>
      <c r="H91" s="26">
        <f>Hoja1!H91</f>
        <v>602</v>
      </c>
      <c r="I91">
        <f>Hoja1!I91</f>
        <v>0</v>
      </c>
      <c r="J91" t="e">
        <f>VLOOKUP(Hoja1!J91,Data!$G$1:$H$501,2,0)</f>
        <v>#N/A</v>
      </c>
      <c r="K91" s="21" t="e">
        <f>IF(Hoja1!M91=2,Hoja1!K91,0)</f>
        <v>#N/A</v>
      </c>
      <c r="L91" t="e">
        <f>IF(Hoja1!M91=2,Hoja1!L91:$N92,0)</f>
        <v>#N/A</v>
      </c>
      <c r="M91" t="e">
        <f t="shared" si="2"/>
        <v>#N/A</v>
      </c>
      <c r="N91" t="e">
        <f t="shared" si="3"/>
        <v>#N/A</v>
      </c>
      <c r="O91" t="e">
        <f>IF(N91="","",MAX(O$1:O90)+1)</f>
        <v>#N/A</v>
      </c>
    </row>
    <row r="92" spans="1:15" x14ac:dyDescent="0.25">
      <c r="A92" t="e">
        <f>IF(Hoja1!M92=2,Hoja1!A92,0)</f>
        <v>#N/A</v>
      </c>
      <c r="B92" s="26" t="str">
        <f>VLOOKUP(Hoja1!B92,Data!$A$1:$B$500,2,0)</f>
        <v>Volaris</v>
      </c>
      <c r="C92" s="26">
        <f>Hoja1!C92</f>
        <v>320</v>
      </c>
      <c r="D92" t="str">
        <f>Hoja1!D92</f>
        <v>Y4 3534</v>
      </c>
      <c r="E92" s="27" t="e">
        <f>IF(Hoja1!M92=2,Hoja1!E92,0)</f>
        <v>#N/A</v>
      </c>
      <c r="F92" s="26" t="str">
        <f>VLOOKUP(Hoja1!F92,Data!$D$1:$E$5000,2,0)</f>
        <v>Cancun</v>
      </c>
      <c r="G92" s="26">
        <f>Hoja1!G92</f>
        <v>2</v>
      </c>
      <c r="H92" s="26" t="str">
        <f>Hoja1!H92</f>
        <v>109A</v>
      </c>
      <c r="I92">
        <f>Hoja1!I92</f>
        <v>0</v>
      </c>
      <c r="J92" t="e">
        <f>VLOOKUP(Hoja1!J92,Data!$G$1:$H$501,2,0)</f>
        <v>#N/A</v>
      </c>
      <c r="K92" s="21" t="e">
        <f>IF(Hoja1!M92=2,Hoja1!K92,0)</f>
        <v>#N/A</v>
      </c>
      <c r="L92" t="e">
        <f>IF(Hoja1!M92=2,Hoja1!L92:$N93,0)</f>
        <v>#N/A</v>
      </c>
      <c r="M92" t="e">
        <f t="shared" si="2"/>
        <v>#N/A</v>
      </c>
      <c r="N92" t="e">
        <f t="shared" si="3"/>
        <v>#N/A</v>
      </c>
      <c r="O92" t="e">
        <f>IF(N92="","",MAX(O$1:O91)+1)</f>
        <v>#N/A</v>
      </c>
    </row>
    <row r="93" spans="1:15" x14ac:dyDescent="0.25">
      <c r="A93" t="e">
        <f>IF(Hoja1!M93=2,Hoja1!A93,0)</f>
        <v>#N/A</v>
      </c>
      <c r="B93" s="26" t="e">
        <f>VLOOKUP(Hoja1!B93,Data!$A$1:$B$500,2,0)</f>
        <v>#N/A</v>
      </c>
      <c r="C93" s="26">
        <f>Hoja1!C93</f>
        <v>0</v>
      </c>
      <c r="D93">
        <f>Hoja1!D93</f>
        <v>0</v>
      </c>
      <c r="E93" s="27" t="e">
        <f>IF(Hoja1!M93=2,Hoja1!E93,0)</f>
        <v>#N/A</v>
      </c>
      <c r="F93" s="26" t="e">
        <f>VLOOKUP(Hoja1!F93,Data!$D$1:$E$5000,2,0)</f>
        <v>#N/A</v>
      </c>
      <c r="G93" s="26">
        <f>Hoja1!G93</f>
        <v>0</v>
      </c>
      <c r="H93" s="26">
        <f>Hoja1!H93</f>
        <v>0</v>
      </c>
      <c r="I93">
        <f>Hoja1!I93</f>
        <v>0</v>
      </c>
      <c r="J93" t="e">
        <f>VLOOKUP(Hoja1!J93,Data!$G$1:$H$501,2,0)</f>
        <v>#N/A</v>
      </c>
      <c r="K93" s="21" t="e">
        <f>IF(Hoja1!M93=2,Hoja1!K93,0)</f>
        <v>#N/A</v>
      </c>
      <c r="L93" t="e">
        <f>IF(Hoja1!M93=2,Hoja1!L93:$N94,0)</f>
        <v>#N/A</v>
      </c>
      <c r="M93" t="e">
        <f t="shared" si="2"/>
        <v>#N/A</v>
      </c>
      <c r="N93" t="e">
        <f t="shared" si="3"/>
        <v>#N/A</v>
      </c>
      <c r="O93" t="e">
        <f>IF(N93="","",MAX(O$1:O92)+1)</f>
        <v>#N/A</v>
      </c>
    </row>
    <row r="94" spans="1:15" x14ac:dyDescent="0.25">
      <c r="A94" t="e">
        <f>IF(Hoja1!M94=2,Hoja1!A94,0)</f>
        <v>#N/A</v>
      </c>
      <c r="B94" s="26" t="e">
        <f>VLOOKUP(Hoja1!B94,Data!$A$1:$B$500,2,0)</f>
        <v>#N/A</v>
      </c>
      <c r="C94" s="26">
        <f>Hoja1!C94</f>
        <v>0</v>
      </c>
      <c r="D94">
        <f>Hoja1!D94</f>
        <v>0</v>
      </c>
      <c r="E94" s="27" t="e">
        <f>IF(Hoja1!M94=2,Hoja1!E94,0)</f>
        <v>#N/A</v>
      </c>
      <c r="F94" s="26" t="e">
        <f>VLOOKUP(Hoja1!F94,Data!$D$1:$E$5000,2,0)</f>
        <v>#N/A</v>
      </c>
      <c r="G94" s="26">
        <f>Hoja1!G94</f>
        <v>0</v>
      </c>
      <c r="H94" s="26">
        <f>Hoja1!H94</f>
        <v>0</v>
      </c>
      <c r="I94">
        <f>Hoja1!I94</f>
        <v>0</v>
      </c>
      <c r="J94" t="e">
        <f>VLOOKUP(Hoja1!J94,Data!$G$1:$H$501,2,0)</f>
        <v>#N/A</v>
      </c>
      <c r="K94" s="21" t="e">
        <f>IF(Hoja1!M94=2,Hoja1!K94,0)</f>
        <v>#N/A</v>
      </c>
      <c r="L94" t="e">
        <f>IF(Hoja1!M94=2,Hoja1!L94:$N95,0)</f>
        <v>#N/A</v>
      </c>
      <c r="M94" t="e">
        <f t="shared" si="2"/>
        <v>#N/A</v>
      </c>
      <c r="N94" t="e">
        <f t="shared" si="3"/>
        <v>#N/A</v>
      </c>
      <c r="O94" t="e">
        <f>IF(N94="","",MAX(O$1:O93)+1)</f>
        <v>#N/A</v>
      </c>
    </row>
    <row r="95" spans="1:15" x14ac:dyDescent="0.25">
      <c r="A95" t="e">
        <f>IF(Hoja1!M95=2,Hoja1!A95,0)</f>
        <v>#N/A</v>
      </c>
      <c r="B95" s="26" t="e">
        <f>VLOOKUP(Hoja1!B95,Data!$A$1:$B$500,2,0)</f>
        <v>#N/A</v>
      </c>
      <c r="C95" s="26">
        <f>Hoja1!C95</f>
        <v>0</v>
      </c>
      <c r="D95">
        <f>Hoja1!D95</f>
        <v>0</v>
      </c>
      <c r="E95" s="27" t="e">
        <f>IF(Hoja1!M95=2,Hoja1!E95,0)</f>
        <v>#N/A</v>
      </c>
      <c r="F95" s="26" t="e">
        <f>VLOOKUP(Hoja1!F95,Data!$D$1:$E$5000,2,0)</f>
        <v>#N/A</v>
      </c>
      <c r="G95" s="26">
        <f>Hoja1!G95</f>
        <v>0</v>
      </c>
      <c r="H95" s="26">
        <f>Hoja1!H95</f>
        <v>0</v>
      </c>
      <c r="I95">
        <f>Hoja1!I95</f>
        <v>0</v>
      </c>
      <c r="J95" t="e">
        <f>VLOOKUP(Hoja1!J95,Data!$G$1:$H$501,2,0)</f>
        <v>#N/A</v>
      </c>
      <c r="K95" s="21" t="e">
        <f>IF(Hoja1!M95=2,Hoja1!K95,0)</f>
        <v>#N/A</v>
      </c>
      <c r="L95" t="e">
        <f>IF(Hoja1!M95=2,Hoja1!L95:$N96,0)</f>
        <v>#N/A</v>
      </c>
      <c r="M95" t="e">
        <f t="shared" si="2"/>
        <v>#N/A</v>
      </c>
      <c r="N95" t="e">
        <f t="shared" si="3"/>
        <v>#N/A</v>
      </c>
      <c r="O95" t="e">
        <f>IF(N95="","",MAX(O$1:O94)+1)</f>
        <v>#N/A</v>
      </c>
    </row>
    <row r="96" spans="1:15" x14ac:dyDescent="0.25">
      <c r="A96" t="e">
        <f>IF(Hoja1!M96=2,Hoja1!A96,0)</f>
        <v>#N/A</v>
      </c>
      <c r="B96" s="26" t="e">
        <f>VLOOKUP(Hoja1!B96,Data!$A$1:$B$500,2,0)</f>
        <v>#N/A</v>
      </c>
      <c r="C96" s="26">
        <f>Hoja1!C96</f>
        <v>0</v>
      </c>
      <c r="D96">
        <f>Hoja1!D96</f>
        <v>0</v>
      </c>
      <c r="E96" s="27" t="e">
        <f>IF(Hoja1!M96=2,Hoja1!E96,0)</f>
        <v>#N/A</v>
      </c>
      <c r="F96" s="26" t="e">
        <f>VLOOKUP(Hoja1!F96,Data!$D$1:$E$5000,2,0)</f>
        <v>#N/A</v>
      </c>
      <c r="G96" s="26">
        <f>Hoja1!G96</f>
        <v>0</v>
      </c>
      <c r="H96" s="26">
        <f>Hoja1!H96</f>
        <v>0</v>
      </c>
      <c r="I96">
        <f>Hoja1!I96</f>
        <v>0</v>
      </c>
      <c r="J96" t="e">
        <f>VLOOKUP(Hoja1!J96,Data!$G$1:$H$501,2,0)</f>
        <v>#N/A</v>
      </c>
      <c r="K96" s="21" t="e">
        <f>IF(Hoja1!M96=2,Hoja1!K96,0)</f>
        <v>#N/A</v>
      </c>
      <c r="L96" t="e">
        <f>IF(Hoja1!M96=2,Hoja1!L96:$N97,0)</f>
        <v>#N/A</v>
      </c>
      <c r="M96" t="e">
        <f t="shared" si="2"/>
        <v>#N/A</v>
      </c>
      <c r="N96" t="e">
        <f t="shared" si="3"/>
        <v>#N/A</v>
      </c>
      <c r="O96" t="e">
        <f>IF(N96="","",MAX(O$1:O95)+1)</f>
        <v>#N/A</v>
      </c>
    </row>
    <row r="97" spans="1:15" x14ac:dyDescent="0.25">
      <c r="A97" t="e">
        <f>IF(Hoja1!M97=2,Hoja1!A97,0)</f>
        <v>#N/A</v>
      </c>
      <c r="B97" s="26" t="e">
        <f>VLOOKUP(Hoja1!B97,Data!$A$1:$B$500,2,0)</f>
        <v>#N/A</v>
      </c>
      <c r="C97" s="26">
        <f>Hoja1!C97</f>
        <v>0</v>
      </c>
      <c r="D97">
        <f>Hoja1!D97</f>
        <v>0</v>
      </c>
      <c r="E97" s="27" t="e">
        <f>IF(Hoja1!M97=2,Hoja1!E97,0)</f>
        <v>#N/A</v>
      </c>
      <c r="F97" s="26" t="e">
        <f>VLOOKUP(Hoja1!F97,Data!$D$1:$E$5000,2,0)</f>
        <v>#N/A</v>
      </c>
      <c r="G97" s="26">
        <f>Hoja1!G97</f>
        <v>0</v>
      </c>
      <c r="H97" s="26">
        <f>Hoja1!H97</f>
        <v>0</v>
      </c>
      <c r="I97">
        <f>Hoja1!I97</f>
        <v>0</v>
      </c>
      <c r="J97" t="e">
        <f>VLOOKUP(Hoja1!J97,Data!$G$1:$H$501,2,0)</f>
        <v>#N/A</v>
      </c>
      <c r="K97" s="21" t="e">
        <f>IF(Hoja1!M97=2,Hoja1!K97,0)</f>
        <v>#N/A</v>
      </c>
      <c r="L97" t="e">
        <f>IF(Hoja1!M97=2,Hoja1!L97:$N98,0)</f>
        <v>#N/A</v>
      </c>
      <c r="M97" t="e">
        <f t="shared" si="2"/>
        <v>#N/A</v>
      </c>
      <c r="N97" t="e">
        <f t="shared" si="3"/>
        <v>#N/A</v>
      </c>
      <c r="O97" t="e">
        <f>IF(N97="","",MAX(O$1:O96)+1)</f>
        <v>#N/A</v>
      </c>
    </row>
    <row r="98" spans="1:15" x14ac:dyDescent="0.25">
      <c r="A98" t="e">
        <f>IF(Hoja1!M98=2,Hoja1!A98,0)</f>
        <v>#N/A</v>
      </c>
      <c r="B98" s="26" t="e">
        <f>VLOOKUP(Hoja1!B98,Data!$A$1:$B$500,2,0)</f>
        <v>#N/A</v>
      </c>
      <c r="C98" s="26">
        <f>Hoja1!C98</f>
        <v>0</v>
      </c>
      <c r="D98">
        <f>Hoja1!D98</f>
        <v>0</v>
      </c>
      <c r="E98" s="27" t="e">
        <f>IF(Hoja1!M98=2,Hoja1!E98,0)</f>
        <v>#N/A</v>
      </c>
      <c r="F98" s="26" t="e">
        <f>VLOOKUP(Hoja1!F98,Data!$D$1:$E$5000,2,0)</f>
        <v>#N/A</v>
      </c>
      <c r="G98" s="26">
        <f>Hoja1!G98</f>
        <v>0</v>
      </c>
      <c r="H98" s="26">
        <f>Hoja1!H98</f>
        <v>0</v>
      </c>
      <c r="I98">
        <f>Hoja1!I98</f>
        <v>0</v>
      </c>
      <c r="J98" t="e">
        <f>VLOOKUP(Hoja1!J98,Data!$G$1:$H$501,2,0)</f>
        <v>#N/A</v>
      </c>
      <c r="K98" s="21" t="e">
        <f>IF(Hoja1!M98=2,Hoja1!K98,0)</f>
        <v>#N/A</v>
      </c>
      <c r="L98" t="e">
        <f>IF(Hoja1!M98=2,Hoja1!L98:$N99,0)</f>
        <v>#N/A</v>
      </c>
      <c r="M98" t="e">
        <f t="shared" si="2"/>
        <v>#N/A</v>
      </c>
      <c r="N98" t="e">
        <f t="shared" si="3"/>
        <v>#N/A</v>
      </c>
      <c r="O98" t="e">
        <f>IF(N98="","",MAX(O$1:O97)+1)</f>
        <v>#N/A</v>
      </c>
    </row>
    <row r="99" spans="1:15" x14ac:dyDescent="0.25">
      <c r="A99" t="e">
        <f>IF(Hoja1!M99=2,Hoja1!A99,0)</f>
        <v>#N/A</v>
      </c>
      <c r="B99" s="26" t="e">
        <f>VLOOKUP(Hoja1!B99,Data!$A$1:$B$500,2,0)</f>
        <v>#N/A</v>
      </c>
      <c r="C99" s="26">
        <f>Hoja1!C99</f>
        <v>0</v>
      </c>
      <c r="D99">
        <f>Hoja1!D99</f>
        <v>0</v>
      </c>
      <c r="E99" s="27" t="e">
        <f>IF(Hoja1!M99=2,Hoja1!E99,0)</f>
        <v>#N/A</v>
      </c>
      <c r="F99" s="26" t="e">
        <f>VLOOKUP(Hoja1!F99,Data!$D$1:$E$5000,2,0)</f>
        <v>#N/A</v>
      </c>
      <c r="G99" s="26">
        <f>Hoja1!G99</f>
        <v>0</v>
      </c>
      <c r="H99" s="26">
        <f>Hoja1!H99</f>
        <v>0</v>
      </c>
      <c r="I99">
        <f>Hoja1!I99</f>
        <v>0</v>
      </c>
      <c r="J99" t="e">
        <f>VLOOKUP(Hoja1!J99,Data!$G$1:$H$501,2,0)</f>
        <v>#N/A</v>
      </c>
      <c r="K99" s="21" t="e">
        <f>IF(Hoja1!M99=2,Hoja1!K99,0)</f>
        <v>#N/A</v>
      </c>
      <c r="L99" t="e">
        <f>IF(Hoja1!M99=2,Hoja1!L99:$N100,0)</f>
        <v>#N/A</v>
      </c>
      <c r="M99" t="e">
        <f t="shared" si="2"/>
        <v>#N/A</v>
      </c>
      <c r="N99" t="e">
        <f t="shared" si="3"/>
        <v>#N/A</v>
      </c>
      <c r="O99" t="e">
        <f>IF(N99="","",MAX(O$1:O98)+1)</f>
        <v>#N/A</v>
      </c>
    </row>
    <row r="100" spans="1:15" x14ac:dyDescent="0.25">
      <c r="A100" t="e">
        <f>IF(Hoja1!M100=2,Hoja1!A100,0)</f>
        <v>#N/A</v>
      </c>
      <c r="B100" s="26" t="e">
        <f>VLOOKUP(Hoja1!B100,Data!$A$1:$B$500,2,0)</f>
        <v>#N/A</v>
      </c>
      <c r="C100" s="26">
        <f>Hoja1!C100</f>
        <v>0</v>
      </c>
      <c r="D100">
        <f>Hoja1!D100</f>
        <v>0</v>
      </c>
      <c r="E100" s="27" t="e">
        <f>IF(Hoja1!M100=2,Hoja1!E100,0)</f>
        <v>#N/A</v>
      </c>
      <c r="F100" s="26" t="e">
        <f>VLOOKUP(Hoja1!F100,Data!$D$1:$E$5000,2,0)</f>
        <v>#N/A</v>
      </c>
      <c r="G100" s="26">
        <f>Hoja1!G100</f>
        <v>0</v>
      </c>
      <c r="H100" s="26">
        <f>Hoja1!H100</f>
        <v>0</v>
      </c>
      <c r="I100">
        <f>Hoja1!I100</f>
        <v>0</v>
      </c>
      <c r="J100" t="e">
        <f>VLOOKUP(Hoja1!J100,Data!$G$1:$H$501,2,0)</f>
        <v>#N/A</v>
      </c>
      <c r="K100" s="21" t="e">
        <f>IF(Hoja1!M100=2,Hoja1!K100,0)</f>
        <v>#N/A</v>
      </c>
      <c r="L100" t="e">
        <f>IF(Hoja1!M100=2,Hoja1!L100:$N101,0)</f>
        <v>#N/A</v>
      </c>
      <c r="M100" t="e">
        <f t="shared" si="2"/>
        <v>#N/A</v>
      </c>
      <c r="N100" t="e">
        <f t="shared" si="3"/>
        <v>#N/A</v>
      </c>
      <c r="O100" t="e">
        <f>IF(N100="","",MAX(O$1:O99)+1)</f>
        <v>#N/A</v>
      </c>
    </row>
    <row r="101" spans="1:15" x14ac:dyDescent="0.25">
      <c r="A101" t="e">
        <f>IF(Hoja1!M101=2,Hoja1!A101,0)</f>
        <v>#N/A</v>
      </c>
      <c r="B101" s="26" t="e">
        <f>VLOOKUP(Hoja1!B101,Data!$A$1:$B$500,2,0)</f>
        <v>#N/A</v>
      </c>
      <c r="C101" s="26">
        <f>Hoja1!C101</f>
        <v>0</v>
      </c>
      <c r="D101">
        <f>Hoja1!D101</f>
        <v>0</v>
      </c>
      <c r="E101" s="27" t="e">
        <f>IF(Hoja1!M101=2,Hoja1!E101,0)</f>
        <v>#N/A</v>
      </c>
      <c r="F101" s="26" t="e">
        <f>VLOOKUP(Hoja1!F101,Data!$D$1:$E$5000,2,0)</f>
        <v>#N/A</v>
      </c>
      <c r="G101" s="26">
        <f>Hoja1!G101</f>
        <v>0</v>
      </c>
      <c r="H101" s="26">
        <f>Hoja1!H101</f>
        <v>0</v>
      </c>
      <c r="I101">
        <f>Hoja1!I101</f>
        <v>0</v>
      </c>
      <c r="J101" t="e">
        <f>VLOOKUP(Hoja1!J101,Data!$G$1:$H$501,2,0)</f>
        <v>#N/A</v>
      </c>
      <c r="K101" s="21" t="e">
        <f>IF(Hoja1!M101=2,Hoja1!K101,0)</f>
        <v>#N/A</v>
      </c>
      <c r="L101" t="e">
        <f>IF(Hoja1!M101=2,Hoja1!L101:$N102,0)</f>
        <v>#N/A</v>
      </c>
      <c r="M101" t="e">
        <f t="shared" si="2"/>
        <v>#N/A</v>
      </c>
      <c r="N101" t="e">
        <f t="shared" si="3"/>
        <v>#N/A</v>
      </c>
      <c r="O101" t="e">
        <f>IF(N101="","",MAX(O$1:O100)+1)</f>
        <v>#N/A</v>
      </c>
    </row>
    <row r="102" spans="1:15" x14ac:dyDescent="0.25">
      <c r="A102" t="e">
        <f>IF(Hoja1!M102=2,Hoja1!A102,0)</f>
        <v>#N/A</v>
      </c>
      <c r="B102" s="26" t="e">
        <f>VLOOKUP(Hoja1!B102,Data!$A$1:$B$500,2,0)</f>
        <v>#N/A</v>
      </c>
      <c r="C102" s="26">
        <f>Hoja1!C102</f>
        <v>0</v>
      </c>
      <c r="D102">
        <f>Hoja1!D102</f>
        <v>0</v>
      </c>
      <c r="E102" s="27" t="e">
        <f>IF(Hoja1!M102=2,Hoja1!E102,0)</f>
        <v>#N/A</v>
      </c>
      <c r="F102" s="26" t="e">
        <f>VLOOKUP(Hoja1!F102,Data!$D$1:$E$5000,2,0)</f>
        <v>#N/A</v>
      </c>
      <c r="G102" s="26">
        <f>Hoja1!G102</f>
        <v>0</v>
      </c>
      <c r="H102" s="26">
        <f>Hoja1!H102</f>
        <v>0</v>
      </c>
      <c r="I102">
        <f>Hoja1!I102</f>
        <v>0</v>
      </c>
      <c r="J102" t="e">
        <f>VLOOKUP(Hoja1!J102,Data!$G$1:$H$501,2,0)</f>
        <v>#N/A</v>
      </c>
      <c r="K102" s="21" t="e">
        <f>IF(Hoja1!M102=2,Hoja1!K102,0)</f>
        <v>#N/A</v>
      </c>
      <c r="L102" t="e">
        <f>IF(Hoja1!M102=2,Hoja1!L102:$N103,0)</f>
        <v>#N/A</v>
      </c>
      <c r="M102" t="e">
        <f t="shared" si="2"/>
        <v>#N/A</v>
      </c>
      <c r="N102" t="e">
        <f t="shared" si="3"/>
        <v>#N/A</v>
      </c>
      <c r="O102" t="e">
        <f>IF(N102="","",MAX(O$1:O101)+1)</f>
        <v>#N/A</v>
      </c>
    </row>
    <row r="103" spans="1:15" x14ac:dyDescent="0.25">
      <c r="A103" t="e">
        <f>IF(Hoja1!M103=2,Hoja1!A103,0)</f>
        <v>#N/A</v>
      </c>
      <c r="B103" s="26" t="e">
        <f>VLOOKUP(Hoja1!B103,Data!$A$1:$B$500,2,0)</f>
        <v>#N/A</v>
      </c>
      <c r="C103" s="26">
        <f>Hoja1!C103</f>
        <v>0</v>
      </c>
      <c r="D103">
        <f>Hoja1!D103</f>
        <v>0</v>
      </c>
      <c r="E103" s="27" t="e">
        <f>IF(Hoja1!M103=2,Hoja1!E103,0)</f>
        <v>#N/A</v>
      </c>
      <c r="F103" s="26" t="e">
        <f>VLOOKUP(Hoja1!F103,Data!$D$1:$E$5000,2,0)</f>
        <v>#N/A</v>
      </c>
      <c r="G103" s="26">
        <f>Hoja1!G103</f>
        <v>0</v>
      </c>
      <c r="H103" s="26">
        <f>Hoja1!H103</f>
        <v>0</v>
      </c>
      <c r="I103">
        <f>Hoja1!I103</f>
        <v>0</v>
      </c>
      <c r="J103" t="e">
        <f>VLOOKUP(Hoja1!J103,Data!$G$1:$H$501,2,0)</f>
        <v>#N/A</v>
      </c>
      <c r="K103" s="21" t="e">
        <f>IF(Hoja1!M103=2,Hoja1!K103,0)</f>
        <v>#N/A</v>
      </c>
      <c r="L103" t="e">
        <f>IF(Hoja1!M103=2,Hoja1!L103:$N104,0)</f>
        <v>#N/A</v>
      </c>
      <c r="M103" t="e">
        <f t="shared" si="2"/>
        <v>#N/A</v>
      </c>
      <c r="N103" t="e">
        <f t="shared" si="3"/>
        <v>#N/A</v>
      </c>
      <c r="O103" t="e">
        <f>IF(N103="","",MAX(O$1:O102)+1)</f>
        <v>#N/A</v>
      </c>
    </row>
    <row r="104" spans="1:15" x14ac:dyDescent="0.25">
      <c r="A104" t="e">
        <f>IF(Hoja1!M104=2,Hoja1!A104,0)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IF(Hoja1!M104=2,Hoja1!E104,0)</f>
        <v>#N/A</v>
      </c>
      <c r="F104" s="26" t="e">
        <f>VLOOKUP(Hoja1!F104,Data!$D$1:$E$5000,2,0)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IF(Hoja1!M104=2,Hoja1!K104,0)</f>
        <v>#N/A</v>
      </c>
      <c r="L104" t="e">
        <f>IF(Hoja1!M104=2,Hoja1!L104:$N105,0)</f>
        <v>#N/A</v>
      </c>
      <c r="M104" t="e">
        <f t="shared" si="2"/>
        <v>#N/A</v>
      </c>
      <c r="N104" t="e">
        <f t="shared" si="3"/>
        <v>#N/A</v>
      </c>
      <c r="O104" t="e">
        <f>IF(N104="","",MAX(O$1:O103)+1)</f>
        <v>#N/A</v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2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TAR México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TAR México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TAR México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TAR México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0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7.42578125" bestFit="1" customWidth="1"/>
    <col min="2" max="2" width="10.5703125" bestFit="1" customWidth="1"/>
    <col min="3" max="3" width="9.140625" bestFit="1" customWidth="1"/>
    <col min="4" max="4" width="9.42578125" bestFit="1" customWidth="1"/>
    <col min="5" max="5" width="9.140625" bestFit="1" customWidth="1"/>
    <col min="6" max="6" width="9.5703125" bestFit="1" customWidth="1"/>
    <col min="7" max="7" width="9.42578125" bestFit="1" customWidth="1"/>
    <col min="8" max="8" width="9.5703125" bestFit="1" customWidth="1"/>
    <col min="9" max="9" width="9.140625" bestFit="1" customWidth="1"/>
    <col min="10" max="10" width="8.7109375" bestFit="1" customWidth="1"/>
    <col min="11" max="11" width="9" bestFit="1" customWidth="1"/>
    <col min="12" max="12" width="6.85546875" bestFit="1" customWidth="1"/>
    <col min="13" max="13" width="8.7109375" bestFit="1" customWidth="1"/>
    <col min="14" max="14" width="8.5703125" bestFit="1" customWidth="1"/>
    <col min="15" max="15" width="9.140625" bestFit="1" customWidth="1"/>
    <col min="16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45958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10"/>
      <c r="N1" s="111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999</v>
      </c>
      <c r="E5" s="34" t="s">
        <v>989</v>
      </c>
      <c r="F5" s="34" t="s">
        <v>997</v>
      </c>
      <c r="G5" s="34" t="s">
        <v>1120</v>
      </c>
      <c r="H5" s="34" t="s">
        <v>984</v>
      </c>
      <c r="I5" s="34" t="s">
        <v>987</v>
      </c>
      <c r="J5" s="34" t="s">
        <v>1132</v>
      </c>
    </row>
    <row r="6" spans="1:15" x14ac:dyDescent="0.25">
      <c r="A6" s="92" t="s">
        <v>37</v>
      </c>
      <c r="B6" s="112"/>
      <c r="C6" s="112"/>
      <c r="D6" s="112"/>
      <c r="E6" s="112">
        <v>1</v>
      </c>
      <c r="F6" s="112"/>
      <c r="G6" s="112">
        <v>1</v>
      </c>
      <c r="H6" s="112"/>
      <c r="I6" s="112"/>
      <c r="J6" s="112">
        <v>2</v>
      </c>
    </row>
    <row r="7" spans="1:15" x14ac:dyDescent="0.25">
      <c r="A7" s="93" t="s">
        <v>265</v>
      </c>
      <c r="B7" s="112">
        <v>1</v>
      </c>
      <c r="C7" s="112"/>
      <c r="D7" s="112">
        <v>1</v>
      </c>
      <c r="E7" s="112"/>
      <c r="F7" s="112"/>
      <c r="G7" s="112"/>
      <c r="H7" s="112"/>
      <c r="I7" s="112"/>
      <c r="J7" s="112">
        <v>2</v>
      </c>
    </row>
    <row r="8" spans="1:15" x14ac:dyDescent="0.25">
      <c r="A8" s="93" t="s">
        <v>112</v>
      </c>
      <c r="B8" s="112"/>
      <c r="C8" s="112"/>
      <c r="D8" s="112"/>
      <c r="E8" s="112"/>
      <c r="F8" s="112"/>
      <c r="G8" s="112"/>
      <c r="H8" s="112"/>
      <c r="I8" s="112">
        <v>1</v>
      </c>
      <c r="J8" s="112">
        <v>1</v>
      </c>
    </row>
    <row r="9" spans="1:15" x14ac:dyDescent="0.25">
      <c r="A9" s="93" t="s">
        <v>55</v>
      </c>
      <c r="B9" s="112"/>
      <c r="C9" s="112"/>
      <c r="D9" s="112"/>
      <c r="E9" s="112"/>
      <c r="F9" s="112"/>
      <c r="G9" s="112">
        <v>1</v>
      </c>
      <c r="H9" s="112"/>
      <c r="I9" s="112"/>
      <c r="J9" s="112">
        <v>1</v>
      </c>
    </row>
    <row r="10" spans="1:15" x14ac:dyDescent="0.25">
      <c r="A10" s="93" t="s">
        <v>43</v>
      </c>
      <c r="B10" s="112"/>
      <c r="C10" s="112"/>
      <c r="D10" s="112"/>
      <c r="E10" s="112"/>
      <c r="F10" s="112"/>
      <c r="G10" s="112"/>
      <c r="H10" s="112"/>
      <c r="I10" s="112">
        <v>1</v>
      </c>
      <c r="J10" s="112">
        <v>1</v>
      </c>
    </row>
    <row r="11" spans="1:15" x14ac:dyDescent="0.25">
      <c r="A11" s="93" t="s">
        <v>240</v>
      </c>
      <c r="B11" s="112"/>
      <c r="C11" s="112"/>
      <c r="D11" s="112"/>
      <c r="E11" s="112"/>
      <c r="F11" s="112">
        <v>1</v>
      </c>
      <c r="G11" s="112"/>
      <c r="H11" s="112"/>
      <c r="I11" s="112"/>
      <c r="J11" s="112">
        <v>1</v>
      </c>
    </row>
    <row r="12" spans="1:15" x14ac:dyDescent="0.25">
      <c r="A12" s="93" t="s">
        <v>212</v>
      </c>
      <c r="B12" s="112"/>
      <c r="C12" s="112"/>
      <c r="D12" s="112"/>
      <c r="E12" s="112"/>
      <c r="F12" s="112"/>
      <c r="G12" s="112">
        <v>1</v>
      </c>
      <c r="H12" s="112"/>
      <c r="I12" s="112"/>
      <c r="J12" s="112">
        <v>1</v>
      </c>
    </row>
    <row r="13" spans="1:15" x14ac:dyDescent="0.25">
      <c r="A13" s="93" t="s">
        <v>427</v>
      </c>
      <c r="B13" s="112"/>
      <c r="C13" s="112"/>
      <c r="D13" s="112"/>
      <c r="E13" s="112"/>
      <c r="F13" s="112"/>
      <c r="G13" s="112"/>
      <c r="H13" s="112">
        <v>1</v>
      </c>
      <c r="I13" s="112"/>
      <c r="J13" s="112">
        <v>1</v>
      </c>
    </row>
    <row r="14" spans="1:15" x14ac:dyDescent="0.25">
      <c r="A14" s="94" t="s">
        <v>31</v>
      </c>
      <c r="B14" s="112"/>
      <c r="C14" s="112">
        <v>1</v>
      </c>
      <c r="D14" s="112"/>
      <c r="E14" s="112"/>
      <c r="F14" s="112"/>
      <c r="G14" s="112"/>
      <c r="H14" s="112"/>
      <c r="I14" s="112"/>
      <c r="J14" s="112">
        <v>1</v>
      </c>
    </row>
    <row r="15" spans="1:15" x14ac:dyDescent="0.25">
      <c r="A15" s="10" t="s">
        <v>1132</v>
      </c>
      <c r="B15" s="112">
        <v>1</v>
      </c>
      <c r="C15" s="112">
        <v>1</v>
      </c>
      <c r="D15" s="112">
        <v>1</v>
      </c>
      <c r="E15" s="112">
        <v>1</v>
      </c>
      <c r="F15" s="112">
        <v>1</v>
      </c>
      <c r="G15" s="112">
        <v>3</v>
      </c>
      <c r="H15" s="112">
        <v>1</v>
      </c>
      <c r="I15" s="112">
        <v>2</v>
      </c>
      <c r="J15" s="113">
        <v>11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</row>
    <row r="29" spans="1:15" ht="24" x14ac:dyDescent="0.25">
      <c r="A29" s="33" t="s">
        <v>982</v>
      </c>
      <c r="B29" s="34" t="s">
        <v>1119</v>
      </c>
      <c r="C29" s="34" t="s">
        <v>983</v>
      </c>
      <c r="D29" s="34" t="s">
        <v>1000</v>
      </c>
      <c r="E29" s="34" t="s">
        <v>996</v>
      </c>
      <c r="F29" s="34" t="s">
        <v>997</v>
      </c>
      <c r="G29" s="34" t="s">
        <v>984</v>
      </c>
      <c r="H29" s="34" t="s">
        <v>998</v>
      </c>
      <c r="I29" s="34" t="s">
        <v>989</v>
      </c>
      <c r="J29" s="34" t="s">
        <v>990</v>
      </c>
      <c r="K29" s="34" t="s">
        <v>994</v>
      </c>
      <c r="L29" s="34" t="s">
        <v>1132</v>
      </c>
    </row>
    <row r="30" spans="1:15" x14ac:dyDescent="0.25">
      <c r="A30" s="10" t="s">
        <v>265</v>
      </c>
      <c r="B30" s="112"/>
      <c r="C30" s="112"/>
      <c r="D30" s="112"/>
      <c r="E30" s="112"/>
      <c r="F30" s="112"/>
      <c r="G30" s="112">
        <v>1</v>
      </c>
      <c r="H30" s="112"/>
      <c r="I30" s="112"/>
      <c r="J30" s="112">
        <v>1</v>
      </c>
      <c r="K30" s="112"/>
      <c r="L30" s="112">
        <v>2</v>
      </c>
    </row>
    <row r="31" spans="1:15" x14ac:dyDescent="0.25">
      <c r="A31" s="10" t="s">
        <v>37</v>
      </c>
      <c r="B31" s="112"/>
      <c r="C31" s="112"/>
      <c r="D31" s="112">
        <v>1</v>
      </c>
      <c r="E31" s="112"/>
      <c r="F31" s="112"/>
      <c r="G31" s="112">
        <v>1</v>
      </c>
      <c r="H31" s="112"/>
      <c r="I31" s="112"/>
      <c r="J31" s="112"/>
      <c r="K31" s="112"/>
      <c r="L31" s="112">
        <v>2</v>
      </c>
    </row>
    <row r="32" spans="1:15" x14ac:dyDescent="0.25">
      <c r="A32" s="10" t="s">
        <v>117</v>
      </c>
      <c r="B32" s="112">
        <v>1</v>
      </c>
      <c r="C32" s="112"/>
      <c r="D32" s="112"/>
      <c r="E32" s="112"/>
      <c r="F32" s="112">
        <v>1</v>
      </c>
      <c r="G32" s="112"/>
      <c r="H32" s="112"/>
      <c r="I32" s="112"/>
      <c r="J32" s="112"/>
      <c r="K32" s="112"/>
      <c r="L32" s="112">
        <v>2</v>
      </c>
    </row>
    <row r="33" spans="1:12" x14ac:dyDescent="0.25">
      <c r="A33" s="10" t="s">
        <v>240</v>
      </c>
      <c r="B33" s="112"/>
      <c r="C33" s="112">
        <v>1</v>
      </c>
      <c r="D33" s="112"/>
      <c r="E33" s="112"/>
      <c r="F33" s="112"/>
      <c r="G33" s="112"/>
      <c r="H33" s="112">
        <v>1</v>
      </c>
      <c r="I33" s="112"/>
      <c r="J33" s="112"/>
      <c r="K33" s="112"/>
      <c r="L33" s="112">
        <v>2</v>
      </c>
    </row>
    <row r="34" spans="1:12" x14ac:dyDescent="0.25">
      <c r="A34" s="10" t="s">
        <v>43</v>
      </c>
      <c r="B34" s="112"/>
      <c r="C34" s="112"/>
      <c r="D34" s="112"/>
      <c r="E34" s="112"/>
      <c r="F34" s="112"/>
      <c r="G34" s="112"/>
      <c r="H34" s="112"/>
      <c r="I34" s="112">
        <v>1</v>
      </c>
      <c r="J34" s="112"/>
      <c r="K34" s="112"/>
      <c r="L34" s="112">
        <v>1</v>
      </c>
    </row>
    <row r="35" spans="1:12" x14ac:dyDescent="0.25">
      <c r="A35" s="10" t="s">
        <v>212</v>
      </c>
      <c r="B35" s="112"/>
      <c r="C35" s="112"/>
      <c r="D35" s="112"/>
      <c r="E35" s="112"/>
      <c r="F35" s="112"/>
      <c r="G35" s="112"/>
      <c r="H35" s="112"/>
      <c r="I35" s="112"/>
      <c r="J35" s="112"/>
      <c r="K35" s="112">
        <v>1</v>
      </c>
      <c r="L35" s="112">
        <v>1</v>
      </c>
    </row>
    <row r="36" spans="1:12" x14ac:dyDescent="0.25">
      <c r="A36" s="10" t="s">
        <v>55</v>
      </c>
      <c r="B36" s="112"/>
      <c r="C36" s="112"/>
      <c r="D36" s="112"/>
      <c r="E36" s="112"/>
      <c r="F36" s="112"/>
      <c r="G36" s="112">
        <v>1</v>
      </c>
      <c r="H36" s="112"/>
      <c r="I36" s="112"/>
      <c r="J36" s="112"/>
      <c r="K36" s="112"/>
      <c r="L36" s="112">
        <v>1</v>
      </c>
    </row>
    <row r="37" spans="1:12" x14ac:dyDescent="0.25">
      <c r="A37" s="10" t="s">
        <v>427</v>
      </c>
      <c r="B37" s="112"/>
      <c r="C37" s="112"/>
      <c r="D37" s="112"/>
      <c r="E37" s="112"/>
      <c r="F37" s="112">
        <v>1</v>
      </c>
      <c r="G37" s="112"/>
      <c r="H37" s="112"/>
      <c r="I37" s="112"/>
      <c r="J37" s="112"/>
      <c r="K37" s="112"/>
      <c r="L37" s="112">
        <v>1</v>
      </c>
    </row>
    <row r="38" spans="1:12" x14ac:dyDescent="0.25">
      <c r="A38" s="10" t="s">
        <v>112</v>
      </c>
      <c r="B38" s="112"/>
      <c r="C38" s="112"/>
      <c r="D38" s="112"/>
      <c r="E38" s="112"/>
      <c r="F38" s="112"/>
      <c r="G38" s="112"/>
      <c r="H38" s="112"/>
      <c r="I38" s="112">
        <v>1</v>
      </c>
      <c r="J38" s="112"/>
      <c r="K38" s="112"/>
      <c r="L38" s="112">
        <v>1</v>
      </c>
    </row>
    <row r="39" spans="1:12" x14ac:dyDescent="0.25">
      <c r="A39" s="10" t="s">
        <v>31</v>
      </c>
      <c r="B39" s="112"/>
      <c r="C39" s="112"/>
      <c r="D39" s="112"/>
      <c r="E39" s="112">
        <v>1</v>
      </c>
      <c r="F39" s="112"/>
      <c r="G39" s="112"/>
      <c r="H39" s="112"/>
      <c r="I39" s="112"/>
      <c r="J39" s="112"/>
      <c r="K39" s="112"/>
      <c r="L39" s="112">
        <v>1</v>
      </c>
    </row>
    <row r="40" spans="1:12" x14ac:dyDescent="0.25">
      <c r="A40" s="10" t="s">
        <v>1132</v>
      </c>
      <c r="B40" s="112">
        <v>1</v>
      </c>
      <c r="C40" s="112">
        <v>1</v>
      </c>
      <c r="D40" s="112">
        <v>1</v>
      </c>
      <c r="E40" s="112">
        <v>1</v>
      </c>
      <c r="F40" s="112">
        <v>2</v>
      </c>
      <c r="G40" s="112">
        <v>3</v>
      </c>
      <c r="H40" s="112">
        <v>1</v>
      </c>
      <c r="I40" s="112">
        <v>2</v>
      </c>
      <c r="J40" s="112">
        <v>1</v>
      </c>
      <c r="K40" s="112">
        <v>1</v>
      </c>
      <c r="L40" s="112">
        <v>14</v>
      </c>
    </row>
  </sheetData>
  <mergeCells count="1">
    <mergeCell ref="M1:N1"/>
  </mergeCells>
  <conditionalFormatting pivot="1" sqref="B15:D15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0:F40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5:D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0:H4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5:F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45958</v>
      </c>
      <c r="B1" s="80"/>
      <c r="C1" s="80">
        <f>'Itinerario pasajeros'!A1</f>
        <v>45958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10"/>
      <c r="P1" s="111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12">
        <v>1</v>
      </c>
    </row>
    <row r="6" spans="1:17" x14ac:dyDescent="0.25">
      <c r="A6" s="75" t="s">
        <v>1003</v>
      </c>
      <c r="B6" s="112">
        <v>2</v>
      </c>
    </row>
    <row r="7" spans="1:17" x14ac:dyDescent="0.25">
      <c r="A7" s="75" t="s">
        <v>999</v>
      </c>
      <c r="B7" s="112">
        <v>1</v>
      </c>
    </row>
    <row r="8" spans="1:17" x14ac:dyDescent="0.25">
      <c r="A8" s="75" t="s">
        <v>989</v>
      </c>
      <c r="B8" s="112">
        <v>1</v>
      </c>
    </row>
    <row r="9" spans="1:17" x14ac:dyDescent="0.25">
      <c r="A9" s="75" t="s">
        <v>997</v>
      </c>
      <c r="B9" s="112">
        <v>1</v>
      </c>
    </row>
    <row r="10" spans="1:17" x14ac:dyDescent="0.25">
      <c r="A10" s="75" t="s">
        <v>1120</v>
      </c>
      <c r="B10" s="112">
        <v>3</v>
      </c>
    </row>
    <row r="11" spans="1:17" x14ac:dyDescent="0.25">
      <c r="A11" s="75" t="s">
        <v>984</v>
      </c>
      <c r="B11" s="112">
        <v>1</v>
      </c>
    </row>
    <row r="12" spans="1:17" x14ac:dyDescent="0.25">
      <c r="A12" s="75" t="s">
        <v>987</v>
      </c>
      <c r="B12" s="112">
        <v>2</v>
      </c>
    </row>
    <row r="13" spans="1:17" x14ac:dyDescent="0.25">
      <c r="A13" s="10" t="s">
        <v>1132</v>
      </c>
      <c r="B13" s="113">
        <v>12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45958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1119</v>
      </c>
      <c r="B31" s="112">
        <v>1</v>
      </c>
    </row>
    <row r="32" spans="1:17" x14ac:dyDescent="0.25">
      <c r="A32" s="75" t="s">
        <v>983</v>
      </c>
      <c r="B32" s="112">
        <v>1</v>
      </c>
    </row>
    <row r="33" spans="1:2" x14ac:dyDescent="0.25">
      <c r="A33" s="75" t="s">
        <v>1000</v>
      </c>
      <c r="B33" s="112">
        <v>1</v>
      </c>
    </row>
    <row r="34" spans="1:2" x14ac:dyDescent="0.25">
      <c r="A34" s="75" t="s">
        <v>996</v>
      </c>
      <c r="B34" s="112">
        <v>1</v>
      </c>
    </row>
    <row r="35" spans="1:2" x14ac:dyDescent="0.25">
      <c r="A35" s="75" t="s">
        <v>997</v>
      </c>
      <c r="B35" s="112">
        <v>2</v>
      </c>
    </row>
    <row r="36" spans="1:2" x14ac:dyDescent="0.25">
      <c r="A36" s="75" t="s">
        <v>984</v>
      </c>
      <c r="B36" s="112">
        <v>3</v>
      </c>
    </row>
    <row r="37" spans="1:2" x14ac:dyDescent="0.25">
      <c r="A37" s="75" t="s">
        <v>986</v>
      </c>
      <c r="B37" s="112">
        <v>1</v>
      </c>
    </row>
    <row r="38" spans="1:2" x14ac:dyDescent="0.25">
      <c r="A38" s="75" t="s">
        <v>989</v>
      </c>
      <c r="B38" s="112">
        <v>2</v>
      </c>
    </row>
    <row r="39" spans="1:2" x14ac:dyDescent="0.25">
      <c r="A39" s="75" t="s">
        <v>990</v>
      </c>
      <c r="B39" s="112">
        <v>1</v>
      </c>
    </row>
    <row r="40" spans="1:2" x14ac:dyDescent="0.25">
      <c r="A40" s="75" t="s">
        <v>994</v>
      </c>
      <c r="B40" s="112">
        <v>1</v>
      </c>
    </row>
    <row r="41" spans="1:2" x14ac:dyDescent="0.25">
      <c r="A41" s="10" t="s">
        <v>1132</v>
      </c>
      <c r="B41" s="112">
        <v>14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Flight scheduled</v>
      </c>
      <c r="C2" s="16" t="str">
        <f>IFERROR(INDEX('Carga Pre'!$B$2:$B$196,MATCH(ROW()-ROW($A$1),'Carga Pre'!$O$2:$O$196,0)),"")</f>
        <v>Estafeta</v>
      </c>
      <c r="D2" s="16">
        <f>IFERROR(INDEX('Carga Pre'!$C$2:C4996,MATCH(ROW()-ROW($B$1),'Carga Pre'!$O$2:$O$4996,0)),"")</f>
        <v>734</v>
      </c>
      <c r="E2" s="16" t="str">
        <f>IFERROR(INDEX('Carga Pre'!$D$2:D4996,MATCH(ROW()-ROW($B$1),'Carga Pre'!$O$2:$O$4996,0)),"")</f>
        <v>E7 610</v>
      </c>
      <c r="F2" s="25">
        <f>IFERROR(INDEX('Carga Pre'!$E$2:$E$4996,MATCH(ROW()-ROW($B$1),'Carga Pre'!$O$2:$O$4996,0)),"")</f>
        <v>45958.003472222219</v>
      </c>
      <c r="G2" s="16" t="str">
        <f>IFERROR(INDEX('Carga Pre'!$F$2:F4996,MATCH(ROW()-ROW($B$1),'Carga Pre'!$O$2:$O$4996,0)),"")</f>
        <v>Villahermosa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601A</v>
      </c>
      <c r="J2" s="16" t="str">
        <f>IFERROR(INDEX('Carga Pre'!$I$2:I4996,MATCH(ROW()-ROW($B$1),'Carga Pre'!$O$2:$O$4996,0)),"")</f>
        <v>E7 610</v>
      </c>
      <c r="K2" s="16" t="str">
        <f>IFERROR(INDEX('Carga Pre'!$J$2:J4996,MATCH(ROW()-ROW($B$1),'Carga Pre'!$O$2:$O$4996,0)),"")</f>
        <v>San Luis Potosi</v>
      </c>
      <c r="L2" s="25">
        <f>IFERROR(INDEX('Carga Pre'!$K$2:K4996,MATCH(ROW()-ROW($B$1),'Carga Pre'!$O$2:$O$4996,0)),"")</f>
        <v>45958.041666666664</v>
      </c>
      <c r="M2" s="16" t="str">
        <f>IFERROR(INDEX('Carga Pre'!$L$2:L4996,MATCH(ROW()-ROW($B$1),'Carga Pre'!$O$2:$O$4996,0)),"")</f>
        <v>F</v>
      </c>
      <c r="N2" s="28">
        <f>ROUNDDOWN(HOUR(F2),1)+1</f>
        <v>1</v>
      </c>
      <c r="O2" s="28" t="str">
        <f>VLOOKUP(N2,'Time Chart'!$A$2:$D$25,4,0)</f>
        <v>00:00 A 00:59</v>
      </c>
      <c r="P2" s="29">
        <f>ROUNDDOWN(HOUR(L2),1)+1</f>
        <v>2</v>
      </c>
      <c r="Q2" s="29" t="str">
        <f>VLOOKUP(P2,'Time Chart'!$A$2:$D$25,4,0)</f>
        <v>01:00 A 01:59</v>
      </c>
      <c r="R2" s="15" t="str">
        <f>TEXT(F2,"dd/mm/aaaa")</f>
        <v>28/10/2025</v>
      </c>
      <c r="S2" s="16">
        <f>COUNTIFS(Hoja1!$R$2,"="&amp;R2)</f>
        <v>1</v>
      </c>
      <c r="T2" s="15" t="str">
        <f>TEXT(L2,"dd/mm/aaaa")</f>
        <v>28/10/2025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Departed from previous airport</v>
      </c>
      <c r="C3" s="16" t="str">
        <f>IFERROR(INDEX('Carga Pre'!$B$2:$B$196,MATCH(ROW()-ROW($A$1),'Carga Pre'!$O$2:$O$196,0)),"")</f>
        <v>MasAir</v>
      </c>
      <c r="D3" s="16">
        <f>IFERROR(INDEX('Carga Pre'!$C$2:C4997,MATCH(ROW()-ROW($B$1),'Carga Pre'!$O$2:$O$4996,0)),"")</f>
        <v>332</v>
      </c>
      <c r="E3" s="16" t="str">
        <f>IFERROR(INDEX('Carga Pre'!$D$2:D4997,MATCH(ROW()-ROW($B$1),'Carga Pre'!$O$2:$O$4996,0)),"")</f>
        <v>M7 3629</v>
      </c>
      <c r="F3" s="25">
        <f>IFERROR(INDEX('Carga Pre'!$E$2:$E$4996,MATCH(ROW()-ROW($B$1),'Carga Pre'!$O$2:$O$4996,0)),"")</f>
        <v>45957.996527777781</v>
      </c>
      <c r="G3" s="16" t="str">
        <f>IFERROR(INDEX('Carga Pre'!$F$2:F4997,MATCH(ROW()-ROW($B$1),'Carga Pre'!$O$2:$O$4996,0)),"")</f>
        <v>Anchorage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603</v>
      </c>
      <c r="J3" s="16" t="str">
        <f>IFERROR(INDEX('Carga Pre'!$I$2:I4997,MATCH(ROW()-ROW($B$1),'Carga Pre'!$O$2:$O$4996,0)),"")</f>
        <v>M7 8323</v>
      </c>
      <c r="K3" s="16" t="str">
        <f>IFERROR(INDEX('Carga Pre'!$J$2:J4997,MATCH(ROW()-ROW($B$1),'Carga Pre'!$O$2:$O$4996,0)),"")</f>
        <v>Bogota</v>
      </c>
      <c r="L3" s="25">
        <f>IFERROR(INDEX('Carga Pre'!$K$2:K4997,MATCH(ROW()-ROW($B$1),'Carga Pre'!$O$2:$O$4996,0)),"")</f>
        <v>45958.079861111109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27/10/2025</v>
      </c>
      <c r="S3" s="16">
        <f>COUNTIFS(Hoja1!$R$2,"="&amp;R3)</f>
        <v>0</v>
      </c>
      <c r="T3" s="15" t="str">
        <f t="shared" ref="T3:T66" si="4">TEXT(L3,"dd/mm/aaaa")</f>
        <v>28/10/2025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La Nueva Aerolínea</v>
      </c>
      <c r="D4" s="16">
        <f>IFERROR(INDEX('Carga Pre'!$C$2:C4998,MATCH(ROW()-ROW($B$1),'Carga Pre'!$O$2:$O$4996,0)),"")</f>
        <v>738</v>
      </c>
      <c r="E4" s="16" t="str">
        <f>IFERROR(INDEX('Carga Pre'!$D$2:D4998,MATCH(ROW()-ROW($B$1),'Carga Pre'!$O$2:$O$4996,0)),"")</f>
        <v>WH 902</v>
      </c>
      <c r="F4" s="25">
        <f>IFERROR(INDEX('Carga Pre'!$E$2:$E$4996,MATCH(ROW()-ROW($B$1),'Carga Pre'!$O$2:$O$4996,0)),"")</f>
        <v>45958.166666666664</v>
      </c>
      <c r="G4" s="16" t="str">
        <f>IFERROR(INDEX('Carga Pre'!$F$2:F4998,MATCH(ROW()-ROW($B$1),'Carga Pre'!$O$2:$O$4996,0)),"")</f>
        <v>Panama City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602A</v>
      </c>
      <c r="J4" s="16" t="str">
        <f>IFERROR(INDEX('Carga Pre'!$I$2:I4998,MATCH(ROW()-ROW($B$1),'Carga Pre'!$O$2:$O$4996,0)),"")</f>
        <v>WH 903</v>
      </c>
      <c r="K4" s="16" t="str">
        <f>IFERROR(INDEX('Carga Pre'!$J$2:J4998,MATCH(ROW()-ROW($B$1),'Carga Pre'!$O$2:$O$4996,0)),"")</f>
        <v>Panama City</v>
      </c>
      <c r="L4" s="25">
        <f>IFERROR(INDEX('Carga Pre'!$K$2:K4998,MATCH(ROW()-ROW($B$1),'Carga Pre'!$O$2:$O$4996,0)),"")</f>
        <v>45958.223611111112</v>
      </c>
      <c r="M4" s="16" t="str">
        <f>IFERROR(INDEX('Carga Pre'!$L$2:L4998,MATCH(ROW()-ROW($B$1),'Carga Pre'!$O$2:$O$4996,0)),"")</f>
        <v>F</v>
      </c>
      <c r="N4" s="28">
        <f t="shared" si="1"/>
        <v>5</v>
      </c>
      <c r="O4" s="28" t="str">
        <f>VLOOKUP(N4,'Time Chart'!$A$2:$D$25,4,0)</f>
        <v>04:00 A 04:59</v>
      </c>
      <c r="P4" s="29">
        <f t="shared" si="2"/>
        <v>6</v>
      </c>
      <c r="Q4" s="29" t="str">
        <f>VLOOKUP(P4,'Time Chart'!$A$2:$D$25,4,0)</f>
        <v>05:00 A 05:59</v>
      </c>
      <c r="R4" s="15" t="str">
        <f t="shared" si="3"/>
        <v>28/10/2025</v>
      </c>
      <c r="S4" s="16">
        <f>COUNTIFS(Hoja1!$R$2,"="&amp;R4)</f>
        <v>1</v>
      </c>
      <c r="T4" s="15" t="str">
        <f t="shared" si="4"/>
        <v>28/10/2025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Estafeta</v>
      </c>
      <c r="D5" s="16">
        <f>IFERROR(INDEX('Carga Pre'!$C$2:C4999,MATCH(ROW()-ROW($B$1),'Carga Pre'!$O$2:$O$4996,0)),"")</f>
        <v>734</v>
      </c>
      <c r="E5" s="16" t="str">
        <f>IFERROR(INDEX('Carga Pre'!$D$2:D4999,MATCH(ROW()-ROW($B$1),'Carga Pre'!$O$2:$O$4996,0)),"")</f>
        <v>E7 615</v>
      </c>
      <c r="F5" s="25">
        <f>IFERROR(INDEX('Carga Pre'!$E$2:$E$4996,MATCH(ROW()-ROW($B$1),'Carga Pre'!$O$2:$O$4996,0)),"")</f>
        <v>45958.208333333336</v>
      </c>
      <c r="G5" s="16" t="str">
        <f>IFERROR(INDEX('Carga Pre'!$F$2:F4999,MATCH(ROW()-ROW($B$1),'Carga Pre'!$O$2:$O$4996,0)),"")</f>
        <v>San Luis Potosi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601A</v>
      </c>
      <c r="J5" s="16" t="str">
        <f>IFERROR(INDEX('Carga Pre'!$I$2:I4999,MATCH(ROW()-ROW($B$1),'Carga Pre'!$O$2:$O$4996,0)),"")</f>
        <v>E7 615</v>
      </c>
      <c r="K5" s="16" t="str">
        <f>IFERROR(INDEX('Carga Pre'!$J$2:J4999,MATCH(ROW()-ROW($B$1),'Carga Pre'!$O$2:$O$4996,0)),"")</f>
        <v>Merida</v>
      </c>
      <c r="L5" s="25">
        <f>IFERROR(INDEX('Carga Pre'!$K$2:K4999,MATCH(ROW()-ROW($B$1),'Carga Pre'!$O$2:$O$4996,0)),"")</f>
        <v>45958.229166666664</v>
      </c>
      <c r="M5" s="16" t="str">
        <f>IFERROR(INDEX('Carga Pre'!$L$2:L4999,MATCH(ROW()-ROW($B$1),'Carga Pre'!$O$2:$O$4996,0)),"")</f>
        <v>F</v>
      </c>
      <c r="N5" s="28">
        <f t="shared" si="1"/>
        <v>6</v>
      </c>
      <c r="O5" s="28" t="str">
        <f>VLOOKUP(N5,'Time Chart'!$A$2:$D$25,4,0)</f>
        <v>05:00 A 05:59</v>
      </c>
      <c r="P5" s="29">
        <f t="shared" si="2"/>
        <v>6</v>
      </c>
      <c r="Q5" s="29" t="str">
        <f>VLOOKUP(P5,'Time Chart'!$A$2:$D$25,4,0)</f>
        <v>05:00 A 05:59</v>
      </c>
      <c r="R5" s="15" t="str">
        <f t="shared" si="3"/>
        <v>28/10/2025</v>
      </c>
      <c r="S5" s="16">
        <f>COUNTIFS(Hoja1!$R$2,"="&amp;R5)</f>
        <v>1</v>
      </c>
      <c r="T5" s="15" t="str">
        <f t="shared" si="4"/>
        <v>28/10/2025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activated</v>
      </c>
      <c r="C6" s="16" t="str">
        <f>IFERROR(INDEX('Carga Pre'!$B$2:$B$196,MATCH(ROW()-ROW($A$1),'Carga Pre'!$O$2:$O$196,0)),"")</f>
        <v>Silk Way West Airlines</v>
      </c>
      <c r="D6" s="16">
        <f>IFERROR(INDEX('Carga Pre'!$C$2:C5000,MATCH(ROW()-ROW($B$1),'Carga Pre'!$O$2:$O$4996,0)),"")</f>
        <v>748</v>
      </c>
      <c r="E6" s="16" t="str">
        <f>IFERROR(INDEX('Carga Pre'!$D$2:D5000,MATCH(ROW()-ROW($B$1),'Carga Pre'!$O$2:$O$4996,0)),"")</f>
        <v>7L 5721</v>
      </c>
      <c r="F6" s="25">
        <f>IFERROR(INDEX('Carga Pre'!$E$2:$E$4996,MATCH(ROW()-ROW($B$1),'Carga Pre'!$O$2:$O$4996,0)),"")</f>
        <v>45958.215277777781</v>
      </c>
      <c r="G6" s="16" t="str">
        <f>IFERROR(INDEX('Carga Pre'!$F$2:F5000,MATCH(ROW()-ROW($B$1),'Carga Pre'!$O$2:$O$4996,0)),"")</f>
        <v>Reykjavik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605A</v>
      </c>
      <c r="J6" s="16" t="str">
        <f>IFERROR(INDEX('Carga Pre'!$I$2:I5000,MATCH(ROW()-ROW($B$1),'Carga Pre'!$O$2:$O$4996,0)),"")</f>
        <v>7L 5722</v>
      </c>
      <c r="K6" s="16" t="str">
        <f>IFERROR(INDEX('Carga Pre'!$J$2:J5000,MATCH(ROW()-ROW($B$1),'Carga Pre'!$O$2:$O$4996,0)),"")</f>
        <v>Houston</v>
      </c>
      <c r="L6" s="25">
        <f>IFERROR(INDEX('Carga Pre'!$K$2:K5000,MATCH(ROW()-ROW($B$1),'Carga Pre'!$O$2:$O$4996,0)),"")</f>
        <v>45958.340277777781</v>
      </c>
      <c r="M6" s="16" t="str">
        <f>IFERROR(INDEX('Carga Pre'!$L$2:L5000,MATCH(ROW()-ROW($B$1),'Carga Pre'!$O$2:$O$4996,0)),"")</f>
        <v>H</v>
      </c>
      <c r="N6" s="28">
        <f t="shared" si="1"/>
        <v>6</v>
      </c>
      <c r="O6" s="28" t="str">
        <f>VLOOKUP(N6,'Time Chart'!$A$2:$D$25,4,0)</f>
        <v>05:00 A 05:59</v>
      </c>
      <c r="P6" s="29">
        <f t="shared" si="2"/>
        <v>9</v>
      </c>
      <c r="Q6" s="29" t="str">
        <f>VLOOKUP(P6,'Time Chart'!$A$2:$D$25,4,0)</f>
        <v>08:00 A 08:59</v>
      </c>
      <c r="R6" s="15" t="str">
        <f t="shared" si="3"/>
        <v>28/10/2025</v>
      </c>
      <c r="S6" s="16">
        <f>COUNTIFS(Hoja1!$R$2,"="&amp;R6)</f>
        <v>1</v>
      </c>
      <c r="T6" s="15" t="str">
        <f t="shared" si="4"/>
        <v>28/10/2025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Air China</v>
      </c>
      <c r="D7" s="16" t="str">
        <f>IFERROR(INDEX('Carga Pre'!$C$2:C5001,MATCH(ROW()-ROW($B$1),'Carga Pre'!$O$2:$O$4996,0)),"")</f>
        <v>77X</v>
      </c>
      <c r="E7" s="16" t="str">
        <f>IFERROR(INDEX('Carga Pre'!$D$2:D5001,MATCH(ROW()-ROW($B$1),'Carga Pre'!$O$2:$O$4996,0)),"")</f>
        <v>CA 3125</v>
      </c>
      <c r="F7" s="25">
        <f>IFERROR(INDEX('Carga Pre'!$E$2:$E$4996,MATCH(ROW()-ROW($B$1),'Carga Pre'!$O$2:$O$4996,0)),"")</f>
        <v>45958.368055555555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603</v>
      </c>
      <c r="J7" s="16" t="str">
        <f>IFERROR(INDEX('Carga Pre'!$I$2:I5001,MATCH(ROW()-ROW($B$1),'Carga Pre'!$O$2:$O$4996,0)),"")</f>
        <v>CA 3126</v>
      </c>
      <c r="K7" s="16" t="str">
        <f>IFERROR(INDEX('Carga Pre'!$J$2:J5001,MATCH(ROW()-ROW($B$1),'Carga Pre'!$O$2:$O$4996,0)),"")</f>
        <v>Los Angeles</v>
      </c>
      <c r="L7" s="25">
        <f>IFERROR(INDEX('Carga Pre'!$K$2:K5001,MATCH(ROW()-ROW($B$1),'Carga Pre'!$O$2:$O$4996,0)),"")</f>
        <v>45958.472222222219</v>
      </c>
      <c r="M7" s="16" t="str">
        <f>IFERROR(INDEX('Carga Pre'!$L$2:L5001,MATCH(ROW()-ROW($B$1),'Carga Pre'!$O$2:$O$4996,0)),"")</f>
        <v>F</v>
      </c>
      <c r="N7" s="28">
        <f t="shared" si="1"/>
        <v>9</v>
      </c>
      <c r="O7" s="28" t="str">
        <f>VLOOKUP(N7,'Time Chart'!$A$2:$D$25,4,0)</f>
        <v>08:00 A 08:59</v>
      </c>
      <c r="P7" s="29">
        <f t="shared" si="2"/>
        <v>12</v>
      </c>
      <c r="Q7" s="29" t="str">
        <f>VLOOKUP(P7,'Time Chart'!$A$2:$D$25,4,0)</f>
        <v>11:00 A 11:59</v>
      </c>
      <c r="R7" s="15" t="str">
        <f t="shared" si="3"/>
        <v>28/10/2025</v>
      </c>
      <c r="S7" s="16">
        <f>COUNTIFS(Hoja1!$R$2,"="&amp;R7)</f>
        <v>1</v>
      </c>
      <c r="T7" s="15" t="str">
        <f t="shared" si="4"/>
        <v>28/10/2025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Atlas Air</v>
      </c>
      <c r="D8" s="16" t="str">
        <f>IFERROR(INDEX('Carga Pre'!$C$2:C5002,MATCH(ROW()-ROW($B$1),'Carga Pre'!$O$2:$O$4996,0)),"")</f>
        <v>77F</v>
      </c>
      <c r="E8" s="16" t="str">
        <f>IFERROR(INDEX('Carga Pre'!$D$2:D5002,MATCH(ROW()-ROW($B$1),'Carga Pre'!$O$2:$O$4996,0)),"")</f>
        <v>5Y 337</v>
      </c>
      <c r="F8" s="25">
        <f>IFERROR(INDEX('Carga Pre'!$E$2:$E$4996,MATCH(ROW()-ROW($B$1),'Carga Pre'!$O$2:$O$4996,0)),"")</f>
        <v>45958.454861111109</v>
      </c>
      <c r="G8" s="16" t="str">
        <f>IFERROR(INDEX('Carga Pre'!$F$2:F5002,MATCH(ROW()-ROW($B$1),'Carga Pre'!$O$2:$O$4996,0)),"")</f>
        <v>Anchorage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605A</v>
      </c>
      <c r="J8" s="16" t="str">
        <f>IFERROR(INDEX('Carga Pre'!$I$2:I5002,MATCH(ROW()-ROW($B$1),'Carga Pre'!$O$2:$O$4996,0)),"")</f>
        <v>5Y 332</v>
      </c>
      <c r="K8" s="16" t="str">
        <f>IFERROR(INDEX('Carga Pre'!$J$2:J5002,MATCH(ROW()-ROW($B$1),'Carga Pre'!$O$2:$O$4996,0)),"")</f>
        <v>Quito</v>
      </c>
      <c r="L8" s="25">
        <f>IFERROR(INDEX('Carga Pre'!$K$2:K5002,MATCH(ROW()-ROW($B$1),'Carga Pre'!$O$2:$O$4996,0)),"")</f>
        <v>45958.579861111109</v>
      </c>
      <c r="M8" s="16" t="str">
        <f>IFERROR(INDEX('Carga Pre'!$L$2:L5002,MATCH(ROW()-ROW($B$1),'Carga Pre'!$O$2:$O$4996,0)),"")</f>
        <v>H</v>
      </c>
      <c r="N8" s="28">
        <f t="shared" si="1"/>
        <v>11</v>
      </c>
      <c r="O8" s="28" t="str">
        <f>VLOOKUP(N8,'Time Chart'!$A$2:$D$25,4,0)</f>
        <v>10:00 A 10:59</v>
      </c>
      <c r="P8" s="29">
        <f t="shared" si="2"/>
        <v>14</v>
      </c>
      <c r="Q8" s="29" t="str">
        <f>VLOOKUP(P8,'Time Chart'!$A$2:$D$25,4,0)</f>
        <v>13:00 A 13:59</v>
      </c>
      <c r="R8" s="15" t="str">
        <f t="shared" si="3"/>
        <v>28/10/2025</v>
      </c>
      <c r="S8" s="16">
        <f>COUNTIFS(Hoja1!$R$2,"="&amp;R8)</f>
        <v>1</v>
      </c>
      <c r="T8" s="15" t="str">
        <f t="shared" si="4"/>
        <v>28/10/2025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Qatar Airways</v>
      </c>
      <c r="D9" s="16" t="str">
        <f>IFERROR(INDEX('Carga Pre'!$C$2:C5003,MATCH(ROW()-ROW($B$1),'Carga Pre'!$O$2:$O$4996,0)),"")</f>
        <v>77X</v>
      </c>
      <c r="E9" s="16" t="str">
        <f>IFERROR(INDEX('Carga Pre'!$D$2:D5003,MATCH(ROW()-ROW($B$1),'Carga Pre'!$O$2:$O$4996,0)),"")</f>
        <v>QR 8814</v>
      </c>
      <c r="F9" s="25">
        <f>IFERROR(INDEX('Carga Pre'!$E$2:$E$4996,MATCH(ROW()-ROW($B$1),'Carga Pre'!$O$2:$O$4996,0)),"")</f>
        <v>45958.458333333336</v>
      </c>
      <c r="G9" s="16" t="str">
        <f>IFERROR(INDEX('Carga Pre'!$F$2:F5003,MATCH(ROW()-ROW($B$1),'Carga Pre'!$O$2:$O$4996,0)),"")</f>
        <v>Chicago</v>
      </c>
      <c r="H9" s="16" t="str">
        <f>IFERROR(INDEX('Carga Pre'!$G$2:G5003,MATCH(ROW()-ROW($B$1),'Carga Pre'!$O$2:$O$4996,0)),"")</f>
        <v>---</v>
      </c>
      <c r="I9" s="16">
        <f>IFERROR(INDEX('Carga Pre'!$H$2:H5003,MATCH(ROW()-ROW($B$1),'Carga Pre'!$O$2:$O$4996,0)),"")</f>
        <v>604</v>
      </c>
      <c r="J9" s="16" t="str">
        <f>IFERROR(INDEX('Carga Pre'!$I$2:I5003,MATCH(ROW()-ROW($B$1),'Carga Pre'!$O$2:$O$4996,0)),"")</f>
        <v>QR 8815</v>
      </c>
      <c r="K9" s="16" t="str">
        <f>IFERROR(INDEX('Carga Pre'!$J$2:J5003,MATCH(ROW()-ROW($B$1),'Carga Pre'!$O$2:$O$4996,0)),"")</f>
        <v>Panama City</v>
      </c>
      <c r="L9" s="25">
        <f>IFERROR(INDEX('Carga Pre'!$K$2:K5003,MATCH(ROW()-ROW($B$1),'Carga Pre'!$O$2:$O$4996,0)),"")</f>
        <v>45958.590277777781</v>
      </c>
      <c r="M9" s="16" t="str">
        <f>IFERROR(INDEX('Carga Pre'!$L$2:L5003,MATCH(ROW()-ROW($B$1),'Carga Pre'!$O$2:$O$4996,0)),"")</f>
        <v>A</v>
      </c>
      <c r="N9" s="28">
        <f t="shared" si="1"/>
        <v>12</v>
      </c>
      <c r="O9" s="28" t="str">
        <f>VLOOKUP(N9,'Time Chart'!$A$2:$D$25,4,0)</f>
        <v>11:00 A 11:59</v>
      </c>
      <c r="P9" s="29">
        <f t="shared" si="2"/>
        <v>15</v>
      </c>
      <c r="Q9" s="29" t="str">
        <f>VLOOKUP(P9,'Time Chart'!$A$2:$D$25,4,0)</f>
        <v>14:00 A 14:59</v>
      </c>
      <c r="R9" s="15" t="str">
        <f t="shared" si="3"/>
        <v>28/10/2025</v>
      </c>
      <c r="S9" s="16">
        <f>COUNTIFS(Hoja1!$R$2,"="&amp;R9)</f>
        <v>1</v>
      </c>
      <c r="T9" s="15" t="str">
        <f t="shared" si="4"/>
        <v>28/10/2025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Aerounión</v>
      </c>
      <c r="D10" s="16">
        <f>IFERROR(INDEX('Carga Pre'!$C$2:C5004,MATCH(ROW()-ROW($B$1),'Carga Pre'!$O$2:$O$4996,0)),"")</f>
        <v>333</v>
      </c>
      <c r="E10" s="16" t="str">
        <f>IFERROR(INDEX('Carga Pre'!$D$2:D5004,MATCH(ROW()-ROW($B$1),'Carga Pre'!$O$2:$O$4996,0)),"")</f>
        <v>6R 7087</v>
      </c>
      <c r="F10" s="25">
        <f>IFERROR(INDEX('Carga Pre'!$E$2:$E$4996,MATCH(ROW()-ROW($B$1),'Carga Pre'!$O$2:$O$4996,0)),"")</f>
        <v>45958.50277777778</v>
      </c>
      <c r="G10" s="16" t="str">
        <f>IFERROR(INDEX('Carga Pre'!$F$2:F5004,MATCH(ROW()-ROW($B$1),'Carga Pre'!$O$2:$O$4996,0)),"")</f>
        <v>Guadalajara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602</v>
      </c>
      <c r="J10" s="16" t="str">
        <f>IFERROR(INDEX('Carga Pre'!$I$2:I5004,MATCH(ROW()-ROW($B$1),'Carga Pre'!$O$2:$O$4996,0)),"")</f>
        <v>6R 7087</v>
      </c>
      <c r="K10" s="16" t="str">
        <f>IFERROR(INDEX('Carga Pre'!$J$2:J5004,MATCH(ROW()-ROW($B$1),'Carga Pre'!$O$2:$O$4996,0)),"")</f>
        <v>Bogota</v>
      </c>
      <c r="L10" s="25">
        <f>IFERROR(INDEX('Carga Pre'!$K$2:K5004,MATCH(ROW()-ROW($B$1),'Carga Pre'!$O$2:$O$4996,0)),"")</f>
        <v>45958.593055555553</v>
      </c>
      <c r="M10" s="16" t="str">
        <f>IFERROR(INDEX('Carga Pre'!$L$2:L5004,MATCH(ROW()-ROW($B$1),'Carga Pre'!$O$2:$O$4996,0)),"")</f>
        <v>F</v>
      </c>
      <c r="N10" s="28">
        <f t="shared" si="1"/>
        <v>13</v>
      </c>
      <c r="O10" s="28" t="str">
        <f>VLOOKUP(N10,'Time Chart'!$A$2:$D$25,4,0)</f>
        <v>12:00 A 12:59</v>
      </c>
      <c r="P10" s="29">
        <f t="shared" si="2"/>
        <v>15</v>
      </c>
      <c r="Q10" s="29" t="str">
        <f>VLOOKUP(P10,'Time Chart'!$A$2:$D$25,4,0)</f>
        <v>14:00 A 14:59</v>
      </c>
      <c r="R10" s="15" t="str">
        <f t="shared" si="3"/>
        <v>28/10/2025</v>
      </c>
      <c r="S10" s="16">
        <f>COUNTIFS(Hoja1!$R$2,"="&amp;R10)</f>
        <v>1</v>
      </c>
      <c r="T10" s="15" t="str">
        <f t="shared" si="4"/>
        <v>28/10/2025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MasAir</v>
      </c>
      <c r="D11" s="16">
        <f>IFERROR(INDEX('Carga Pre'!$C$2:C5005,MATCH(ROW()-ROW($B$1),'Carga Pre'!$O$2:$O$4996,0)),"")</f>
        <v>332</v>
      </c>
      <c r="E11" s="16" t="str">
        <f>IFERROR(INDEX('Carga Pre'!$D$2:D5005,MATCH(ROW()-ROW($B$1),'Carga Pre'!$O$2:$O$4996,0)),"")</f>
        <v>M7 8324</v>
      </c>
      <c r="F11" s="25">
        <f>IFERROR(INDEX('Carga Pre'!$E$2:$E$4996,MATCH(ROW()-ROW($B$1),'Carga Pre'!$O$2:$O$4996,0)),"")</f>
        <v>45958.5625</v>
      </c>
      <c r="G11" s="16" t="str">
        <f>IFERROR(INDEX('Carga Pre'!$F$2:F5005,MATCH(ROW()-ROW($B$1),'Carga Pre'!$O$2:$O$4996,0)),"")</f>
        <v>Bogota</v>
      </c>
      <c r="H11" s="16" t="str">
        <f>IFERROR(INDEX('Carga Pre'!$G$2:G5005,MATCH(ROW()-ROW($B$1),'Carga Pre'!$O$2:$O$4996,0)),"")</f>
        <v>---</v>
      </c>
      <c r="I11" s="16">
        <f>IFERROR(INDEX('Carga Pre'!$H$2:H5005,MATCH(ROW()-ROW($B$1),'Carga Pre'!$O$2:$O$4996,0)),"")</f>
        <v>603</v>
      </c>
      <c r="J11" s="16" t="str">
        <f>IFERROR(INDEX('Carga Pre'!$I$2:I5005,MATCH(ROW()-ROW($B$1),'Carga Pre'!$O$2:$O$4996,0)),"")</f>
        <v>M7 3618</v>
      </c>
      <c r="K11" s="16" t="str">
        <f>IFERROR(INDEX('Carga Pre'!$J$2:J5005,MATCH(ROW()-ROW($B$1),'Carga Pre'!$O$2:$O$4996,0)),"")</f>
        <v>Los Angeles</v>
      </c>
      <c r="L11" s="25">
        <f>IFERROR(INDEX('Carga Pre'!$K$2:K5005,MATCH(ROW()-ROW($B$1),'Carga Pre'!$O$2:$O$4996,0)),"")</f>
        <v>45958.659722222219</v>
      </c>
      <c r="M11" s="16" t="str">
        <f>IFERROR(INDEX('Carga Pre'!$L$2:L5005,MATCH(ROW()-ROW($B$1),'Carga Pre'!$O$2:$O$4996,0)),"")</f>
        <v>F</v>
      </c>
      <c r="N11" s="28">
        <f t="shared" si="1"/>
        <v>14</v>
      </c>
      <c r="O11" s="28" t="str">
        <f>VLOOKUP(N11,'Time Chart'!$A$2:$D$25,4,0)</f>
        <v>13:00 A 13:59</v>
      </c>
      <c r="P11" s="29">
        <f t="shared" si="2"/>
        <v>16</v>
      </c>
      <c r="Q11" s="29" t="str">
        <f>VLOOKUP(P11,'Time Chart'!$A$2:$D$25,4,0)</f>
        <v>15:00 A 15:59</v>
      </c>
      <c r="R11" s="15" t="str">
        <f t="shared" si="3"/>
        <v>28/10/2025</v>
      </c>
      <c r="S11" s="16">
        <f>COUNTIFS(Hoja1!$R$2,"="&amp;R11)</f>
        <v>1</v>
      </c>
      <c r="T11" s="15" t="str">
        <f t="shared" si="4"/>
        <v>28/10/2025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activated</v>
      </c>
      <c r="C12" s="16" t="str">
        <f>IFERROR(INDEX('Carga Pre'!$B$2:$B$196,MATCH(ROW()-ROW($A$1),'Carga Pre'!$O$2:$O$196,0)),"")</f>
        <v>Cathay Pacific</v>
      </c>
      <c r="D12" s="16" t="str">
        <f>IFERROR(INDEX('Carga Pre'!$C$2:C5006,MATCH(ROW()-ROW($B$1),'Carga Pre'!$O$2:$O$4996,0)),"")</f>
        <v>74N</v>
      </c>
      <c r="E12" s="16" t="str">
        <f>IFERROR(INDEX('Carga Pre'!$D$2:D5006,MATCH(ROW()-ROW($B$1),'Carga Pre'!$O$2:$O$4996,0)),"")</f>
        <v>CX 3186</v>
      </c>
      <c r="F12" s="25">
        <f>IFERROR(INDEX('Carga Pre'!$E$2:$E$4996,MATCH(ROW()-ROW($B$1),'Carga Pre'!$O$2:$O$4996,0)),"")</f>
        <v>45958.604166666664</v>
      </c>
      <c r="G12" s="16" t="str">
        <f>IFERROR(INDEX('Carga Pre'!$F$2:F5006,MATCH(ROW()-ROW($B$1),'Carga Pre'!$O$2:$O$4996,0)),"")</f>
        <v>Anchorage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605A</v>
      </c>
      <c r="J12" s="16" t="str">
        <f>IFERROR(INDEX('Carga Pre'!$I$2:I5006,MATCH(ROW()-ROW($B$1),'Carga Pre'!$O$2:$O$4996,0)),"")</f>
        <v>CX 083</v>
      </c>
      <c r="K12" s="16" t="str">
        <f>IFERROR(INDEX('Carga Pre'!$J$2:J5006,MATCH(ROW()-ROW($B$1),'Carga Pre'!$O$2:$O$4996,0)),"")</f>
        <v>Los Angeles</v>
      </c>
      <c r="L12" s="25">
        <f>IFERROR(INDEX('Carga Pre'!$K$2:K5006,MATCH(ROW()-ROW($B$1),'Carga Pre'!$O$2:$O$4996,0)),"")</f>
        <v>45958.6875</v>
      </c>
      <c r="M12" s="16" t="str">
        <f>IFERROR(INDEX('Carga Pre'!$L$2:L5006,MATCH(ROW()-ROW($B$1),'Carga Pre'!$O$2:$O$4996,0)),"")</f>
        <v>F</v>
      </c>
      <c r="N12" s="28">
        <f t="shared" si="1"/>
        <v>15</v>
      </c>
      <c r="O12" s="28" t="str">
        <f>VLOOKUP(N12,'Time Chart'!$A$2:$D$25,4,0)</f>
        <v>14:00 A 14:59</v>
      </c>
      <c r="P12" s="29">
        <f t="shared" si="2"/>
        <v>17</v>
      </c>
      <c r="Q12" s="29" t="str">
        <f>VLOOKUP(P12,'Time Chart'!$A$2:$D$25,4,0)</f>
        <v>16:00 A 16:59</v>
      </c>
      <c r="R12" s="15" t="str">
        <f t="shared" si="3"/>
        <v>28/10/2025</v>
      </c>
      <c r="S12" s="16">
        <f>COUNTIFS(Hoja1!$R$2,"="&amp;R12)</f>
        <v>1</v>
      </c>
      <c r="T12" s="15" t="str">
        <f t="shared" si="4"/>
        <v>28/10/2025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Last bag</v>
      </c>
      <c r="C13" s="16" t="str">
        <f>IFERROR(INDEX('Carga Pre'!$B$2:$B$196,MATCH(ROW()-ROW($A$1),'Carga Pre'!$O$2:$O$196,0)),"")</f>
        <v>Awesome Cargo</v>
      </c>
      <c r="D13" s="16">
        <f>IFERROR(INDEX('Carga Pre'!$C$2:C5007,MATCH(ROW()-ROW($B$1),'Carga Pre'!$O$2:$O$4996,0)),"")</f>
        <v>332</v>
      </c>
      <c r="E13" s="16" t="str">
        <f>IFERROR(INDEX('Carga Pre'!$D$2:D5007,MATCH(ROW()-ROW($B$1),'Carga Pre'!$O$2:$O$4996,0)),"")</f>
        <v>A7 902</v>
      </c>
      <c r="F13" s="25">
        <f>IFERROR(INDEX('Carga Pre'!$E$2:$E$4996,MATCH(ROW()-ROW($B$1),'Carga Pre'!$O$2:$O$4996,0)),"")</f>
        <v>45956.638888888891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604</v>
      </c>
      <c r="J13" s="16" t="str">
        <f>IFERROR(INDEX('Carga Pre'!$I$2:I5007,MATCH(ROW()-ROW($B$1),'Carga Pre'!$O$2:$O$4996,0)),"")</f>
        <v>A7 901</v>
      </c>
      <c r="K13" s="16" t="str">
        <f>IFERROR(INDEX('Carga Pre'!$J$2:J5007,MATCH(ROW()-ROW($B$1),'Carga Pre'!$O$2:$O$4996,0)),"")</f>
        <v>Anchorage</v>
      </c>
      <c r="L13" s="25">
        <f>IFERROR(INDEX('Carga Pre'!$K$2:K5007,MATCH(ROW()-ROW($B$1),'Carga Pre'!$O$2:$O$4996,0)),"")</f>
        <v>45958.690972222219</v>
      </c>
      <c r="M13" s="16" t="str">
        <f>IFERROR(INDEX('Carga Pre'!$L$2:L5007,MATCH(ROW()-ROW($B$1),'Carga Pre'!$O$2:$O$4996,0)),"")</f>
        <v>H</v>
      </c>
      <c r="N13" s="28">
        <f t="shared" si="1"/>
        <v>16</v>
      </c>
      <c r="O13" s="28" t="str">
        <f>VLOOKUP(N13,'Time Chart'!$A$2:$D$25,4,0)</f>
        <v>15:00 A 15:59</v>
      </c>
      <c r="P13" s="29">
        <f t="shared" si="2"/>
        <v>17</v>
      </c>
      <c r="Q13" s="29" t="str">
        <f>VLOOKUP(P13,'Time Chart'!$A$2:$D$25,4,0)</f>
        <v>16:00 A 16:59</v>
      </c>
      <c r="R13" s="15" t="str">
        <f t="shared" si="3"/>
        <v>26/10/2025</v>
      </c>
      <c r="S13" s="16">
        <f>COUNTIFS(Hoja1!$R$2,"="&amp;R13)</f>
        <v>0</v>
      </c>
      <c r="T13" s="15" t="str">
        <f t="shared" si="4"/>
        <v>28/10/2025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United Parcel Service</v>
      </c>
      <c r="D14" s="16">
        <f>IFERROR(INDEX('Carga Pre'!$C$2:C5008,MATCH(ROW()-ROW($B$1),'Carga Pre'!$O$2:$O$4996,0)),"")</f>
        <v>763</v>
      </c>
      <c r="E14" s="16" t="str">
        <f>IFERROR(INDEX('Carga Pre'!$D$2:D5008,MATCH(ROW()-ROW($B$1),'Carga Pre'!$O$2:$O$4996,0)),"")</f>
        <v>5X 320</v>
      </c>
      <c r="F14" s="25">
        <f>IFERROR(INDEX('Carga Pre'!$E$2:$E$4996,MATCH(ROW()-ROW($B$1),'Carga Pre'!$O$2:$O$4996,0)),"")</f>
        <v>45958.260416666664</v>
      </c>
      <c r="G14" s="16" t="str">
        <f>IFERROR(INDEX('Carga Pre'!$F$2:F5008,MATCH(ROW()-ROW($B$1),'Carga Pre'!$O$2:$O$4996,0)),"")</f>
        <v>Louisville</v>
      </c>
      <c r="H14" s="16" t="str">
        <f>IFERROR(INDEX('Carga Pre'!$G$2:G5008,MATCH(ROW()-ROW($B$1),'Carga Pre'!$O$2:$O$4996,0)),"")</f>
        <v>---</v>
      </c>
      <c r="I14" s="16" t="str">
        <f>IFERROR(INDEX('Carga Pre'!$H$2:H5008,MATCH(ROW()-ROW($B$1),'Carga Pre'!$O$2:$O$4996,0)),"")</f>
        <v>601A</v>
      </c>
      <c r="J14" s="16" t="str">
        <f>IFERROR(INDEX('Carga Pre'!$I$2:I5008,MATCH(ROW()-ROW($B$1),'Carga Pre'!$O$2:$O$4996,0)),"")</f>
        <v>5X 321</v>
      </c>
      <c r="K14" s="16" t="str">
        <f>IFERROR(INDEX('Carga Pre'!$J$2:J5008,MATCH(ROW()-ROW($B$1),'Carga Pre'!$O$2:$O$4996,0)),"")</f>
        <v>Louisville</v>
      </c>
      <c r="L14" s="25">
        <f>IFERROR(INDEX('Carga Pre'!$K$2:K5008,MATCH(ROW()-ROW($B$1),'Carga Pre'!$O$2:$O$4996,0)),"")</f>
        <v>45958.811805555553</v>
      </c>
      <c r="M14" s="16" t="str">
        <f>IFERROR(INDEX('Carga Pre'!$L$2:L5008,MATCH(ROW()-ROW($B$1),'Carga Pre'!$O$2:$O$4996,0)),"")</f>
        <v>F</v>
      </c>
      <c r="N14" s="28">
        <f t="shared" si="1"/>
        <v>7</v>
      </c>
      <c r="O14" s="28" t="str">
        <f>VLOOKUP(N14,'Time Chart'!$A$2:$D$25,4,0)</f>
        <v>06:00 A 06:59</v>
      </c>
      <c r="P14" s="29">
        <f t="shared" si="2"/>
        <v>20</v>
      </c>
      <c r="Q14" s="29" t="str">
        <f>VLOOKUP(P14,'Time Chart'!$A$2:$D$25,4,0)</f>
        <v>19:00 A 19:59</v>
      </c>
      <c r="R14" s="15" t="str">
        <f t="shared" si="3"/>
        <v>28/10/2025</v>
      </c>
      <c r="S14" s="16">
        <f>COUNTIFS(Hoja1!$R$2,"="&amp;R14)</f>
        <v>1</v>
      </c>
      <c r="T14" s="15" t="str">
        <f t="shared" si="4"/>
        <v>28/10/2025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Cargojet Airways</v>
      </c>
      <c r="D15" s="16" t="str">
        <f>IFERROR(INDEX('Carga Pre'!$C$2:C5009,MATCH(ROW()-ROW($B$1),'Carga Pre'!$O$2:$O$4996,0)),"")</f>
        <v>76Y</v>
      </c>
      <c r="E15" s="16" t="str">
        <f>IFERROR(INDEX('Carga Pre'!$D$2:D5009,MATCH(ROW()-ROW($B$1),'Carga Pre'!$O$2:$O$4996,0)),"")</f>
        <v>W8 952</v>
      </c>
      <c r="F15" s="25">
        <f>IFERROR(INDEX('Carga Pre'!$E$2:$E$4996,MATCH(ROW()-ROW($B$1),'Carga Pre'!$O$2:$O$4996,0)),"")</f>
        <v>45958.354166666664</v>
      </c>
      <c r="G15" s="16" t="str">
        <f>IFERROR(INDEX('Carga Pre'!$F$2:F5009,MATCH(ROW()-ROW($B$1),'Carga Pre'!$O$2:$O$4996,0)),"")</f>
        <v>Cincinnati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601B</v>
      </c>
      <c r="J15" s="16" t="str">
        <f>IFERROR(INDEX('Carga Pre'!$I$2:I5009,MATCH(ROW()-ROW($B$1),'Carga Pre'!$O$2:$O$4996,0)),"")</f>
        <v>W8 951</v>
      </c>
      <c r="K15" s="16" t="str">
        <f>IFERROR(INDEX('Carga Pre'!$J$2:J5009,MATCH(ROW()-ROW($B$1),'Carga Pre'!$O$2:$O$4996,0)),"")</f>
        <v>Cincinnati</v>
      </c>
      <c r="L15" s="25">
        <f>IFERROR(INDEX('Carga Pre'!$K$2:K5009,MATCH(ROW()-ROW($B$1),'Carga Pre'!$O$2:$O$4996,0)),"")</f>
        <v>45958.833333333336</v>
      </c>
      <c r="M15" s="16" t="str">
        <f>IFERROR(INDEX('Carga Pre'!$L$2:L5009,MATCH(ROW()-ROW($B$1),'Carga Pre'!$O$2:$O$4996,0)),"")</f>
        <v>F</v>
      </c>
      <c r="N15" s="28">
        <f t="shared" si="1"/>
        <v>9</v>
      </c>
      <c r="O15" s="28" t="str">
        <f>VLOOKUP(N15,'Time Chart'!$A$2:$D$25,4,0)</f>
        <v>08:00 A 08:59</v>
      </c>
      <c r="P15" s="29">
        <f t="shared" si="2"/>
        <v>21</v>
      </c>
      <c r="Q15" s="29" t="str">
        <f>VLOOKUP(P15,'Time Chart'!$A$2:$D$25,4,0)</f>
        <v>20:00 A 20:59</v>
      </c>
      <c r="R15" s="15" t="str">
        <f t="shared" si="3"/>
        <v>28/10/2025</v>
      </c>
      <c r="S15" s="16">
        <f>COUNTIFS(Hoja1!$R$2,"="&amp;R15)</f>
        <v>1</v>
      </c>
      <c r="T15" s="15" t="str">
        <f t="shared" si="4"/>
        <v>28/10/2025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Lufthansa</v>
      </c>
      <c r="D16" s="16" t="str">
        <f>IFERROR(INDEX('Carga Pre'!$C$2:C5010,MATCH(ROW()-ROW($B$1),'Carga Pre'!$O$2:$O$4996,0)),"")</f>
        <v>77X</v>
      </c>
      <c r="E16" s="16" t="str">
        <f>IFERROR(INDEX('Carga Pre'!$D$2:D5010,MATCH(ROW()-ROW($B$1),'Carga Pre'!$O$2:$O$4996,0)),"")</f>
        <v>LH 8222</v>
      </c>
      <c r="F16" s="25">
        <f>IFERROR(INDEX('Carga Pre'!$E$2:$E$4996,MATCH(ROW()-ROW($B$1),'Carga Pre'!$O$2:$O$4996,0)),"")</f>
        <v>45958.729166666664</v>
      </c>
      <c r="G16" s="16" t="str">
        <f>IFERROR(INDEX('Carga Pre'!$F$2:F5010,MATCH(ROW()-ROW($B$1),'Carga Pre'!$O$2:$O$4996,0)),"")</f>
        <v>Frankfurt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603</v>
      </c>
      <c r="J16" s="16" t="str">
        <f>IFERROR(INDEX('Carga Pre'!$I$2:I5010,MATCH(ROW()-ROW($B$1),'Carga Pre'!$O$2:$O$4996,0)),"")</f>
        <v>LH 8223</v>
      </c>
      <c r="K16" s="16" t="str">
        <f>IFERROR(INDEX('Carga Pre'!$J$2:J5010,MATCH(ROW()-ROW($B$1),'Carga Pre'!$O$2:$O$4996,0)),"")</f>
        <v>Monterrey</v>
      </c>
      <c r="L16" s="25">
        <f>IFERROR(INDEX('Carga Pre'!$K$2:K5010,MATCH(ROW()-ROW($B$1),'Carga Pre'!$O$2:$O$4996,0)),"")</f>
        <v>45958.833333333336</v>
      </c>
      <c r="M16" s="16" t="str">
        <f>IFERROR(INDEX('Carga Pre'!$L$2:L5010,MATCH(ROW()-ROW($B$1),'Carga Pre'!$O$2:$O$4996,0)),"")</f>
        <v>F</v>
      </c>
      <c r="N16" s="28">
        <f t="shared" si="1"/>
        <v>18</v>
      </c>
      <c r="O16" s="28" t="str">
        <f>VLOOKUP(N16,'Time Chart'!$A$2:$D$25,4,0)</f>
        <v>17:00 A 17:59</v>
      </c>
      <c r="P16" s="29">
        <f t="shared" si="2"/>
        <v>21</v>
      </c>
      <c r="Q16" s="29" t="str">
        <f>VLOOKUP(P16,'Time Chart'!$A$2:$D$25,4,0)</f>
        <v>20:00 A 20:59</v>
      </c>
      <c r="R16" s="15" t="str">
        <f t="shared" si="3"/>
        <v>28/10/2025</v>
      </c>
      <c r="S16" s="16">
        <f>COUNTIFS(Hoja1!$R$2,"="&amp;R16)</f>
        <v>1</v>
      </c>
      <c r="T16" s="15" t="str">
        <f t="shared" si="4"/>
        <v>28/10/2025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Amerijet International</v>
      </c>
      <c r="D17" s="16" t="str">
        <f>IFERROR(INDEX('Carga Pre'!$C$2:C5011,MATCH(ROW()-ROW($B$1),'Carga Pre'!$O$2:$O$4996,0)),"")</f>
        <v>76Y</v>
      </c>
      <c r="E17" s="16" t="str">
        <f>IFERROR(INDEX('Carga Pre'!$D$2:D5011,MATCH(ROW()-ROW($B$1),'Carga Pre'!$O$2:$O$4996,0)),"")</f>
        <v>M6 723</v>
      </c>
      <c r="F17" s="25">
        <f>IFERROR(INDEX('Carga Pre'!$E$2:$E$4996,MATCH(ROW()-ROW($B$1),'Carga Pre'!$O$2:$O$4996,0)),"")</f>
        <v>45958.75</v>
      </c>
      <c r="G17" s="16" t="str">
        <f>IFERROR(INDEX('Carga Pre'!$F$2:F5011,MATCH(ROW()-ROW($B$1),'Carga Pre'!$O$2:$O$4996,0)),"")</f>
        <v>Miami</v>
      </c>
      <c r="H17" s="16" t="str">
        <f>IFERROR(INDEX('Carga Pre'!$G$2:G5011,MATCH(ROW()-ROW($B$1),'Carga Pre'!$O$2:$O$4996,0)),"")</f>
        <v>---</v>
      </c>
      <c r="I17" s="16" t="str">
        <f>IFERROR(INDEX('Carga Pre'!$H$2:H5011,MATCH(ROW()-ROW($B$1),'Carga Pre'!$O$2:$O$4996,0)),"")</f>
        <v>602A</v>
      </c>
      <c r="J17" s="16" t="str">
        <f>IFERROR(INDEX('Carga Pre'!$I$2:I5011,MATCH(ROW()-ROW($B$1),'Carga Pre'!$O$2:$O$4996,0)),"")</f>
        <v>M6 722</v>
      </c>
      <c r="K17" s="16" t="str">
        <f>IFERROR(INDEX('Carga Pre'!$J$2:J5011,MATCH(ROW()-ROW($B$1),'Carga Pre'!$O$2:$O$4996,0)),"")</f>
        <v>Miami</v>
      </c>
      <c r="L17" s="25">
        <f>IFERROR(INDEX('Carga Pre'!$K$2:K5011,MATCH(ROW()-ROW($B$1),'Carga Pre'!$O$2:$O$4996,0)),"")</f>
        <v>45958.833333333336</v>
      </c>
      <c r="M17" s="16" t="str">
        <f>IFERROR(INDEX('Carga Pre'!$L$2:L5011,MATCH(ROW()-ROW($B$1),'Carga Pre'!$O$2:$O$4996,0)),"")</f>
        <v>F</v>
      </c>
      <c r="N17" s="28">
        <f t="shared" si="1"/>
        <v>19</v>
      </c>
      <c r="O17" s="28" t="str">
        <f>VLOOKUP(N17,'Time Chart'!$A$2:$D$25,4,0)</f>
        <v>18:00 A 18:59</v>
      </c>
      <c r="P17" s="29">
        <f t="shared" si="2"/>
        <v>21</v>
      </c>
      <c r="Q17" s="29" t="str">
        <f>VLOOKUP(P17,'Time Chart'!$A$2:$D$25,4,0)</f>
        <v>20:00 A 20:59</v>
      </c>
      <c r="R17" s="15" t="str">
        <f t="shared" si="3"/>
        <v>28/10/2025</v>
      </c>
      <c r="S17" s="16">
        <f>COUNTIFS(Hoja1!$R$2,"="&amp;R17)</f>
        <v>1</v>
      </c>
      <c r="T17" s="15" t="str">
        <f t="shared" si="4"/>
        <v>28/10/2025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China Southerrn</v>
      </c>
      <c r="D18" s="16">
        <f>IFERROR(INDEX('Carga Pre'!$C$2:C5012,MATCH(ROW()-ROW($B$1),'Carga Pre'!$O$2:$O$4996,0)),"")</f>
        <v>772</v>
      </c>
      <c r="E18" s="16" t="str">
        <f>IFERROR(INDEX('Carga Pre'!$D$2:D5012,MATCH(ROW()-ROW($B$1),'Carga Pre'!$O$2:$O$4996,0)),"")</f>
        <v>CZ 2523</v>
      </c>
      <c r="F18" s="25">
        <f>IFERROR(INDEX('Carga Pre'!$E$2:$E$4996,MATCH(ROW()-ROW($B$1),'Carga Pre'!$O$2:$O$4996,0)),"")</f>
        <v>45958.711805555555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CZ 2524</v>
      </c>
      <c r="K18" s="16" t="str">
        <f>IFERROR(INDEX('Carga Pre'!$J$2:J5012,MATCH(ROW()-ROW($B$1),'Carga Pre'!$O$2:$O$4996,0)),"")</f>
        <v>Taiyuan Wusu International Airport</v>
      </c>
      <c r="L18" s="25">
        <f>IFERROR(INDEX('Carga Pre'!$K$2:K5012,MATCH(ROW()-ROW($B$1),'Carga Pre'!$O$2:$O$4996,0)),"")</f>
        <v>45958.836805555555</v>
      </c>
      <c r="M18" s="16" t="str">
        <f>IFERROR(INDEX('Carga Pre'!$L$2:L5012,MATCH(ROW()-ROW($B$1),'Carga Pre'!$O$2:$O$4996,0)),"")</f>
        <v>F</v>
      </c>
      <c r="N18" s="28">
        <f t="shared" si="1"/>
        <v>18</v>
      </c>
      <c r="O18" s="28" t="str">
        <f>VLOOKUP(N18,'Time Chart'!$A$2:$D$25,4,0)</f>
        <v>17:00 A 17:59</v>
      </c>
      <c r="P18" s="29">
        <f t="shared" si="2"/>
        <v>21</v>
      </c>
      <c r="Q18" s="29" t="str">
        <f>VLOOKUP(P18,'Time Chart'!$A$2:$D$25,4,0)</f>
        <v>20:00 A 20:59</v>
      </c>
      <c r="R18" s="15" t="str">
        <f t="shared" si="3"/>
        <v>28/10/2025</v>
      </c>
      <c r="S18" s="16">
        <f>COUNTIFS(Hoja1!$R$2,"="&amp;R18)</f>
        <v>1</v>
      </c>
      <c r="T18" s="15" t="str">
        <f t="shared" si="4"/>
        <v>28/10/2025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activated</v>
      </c>
      <c r="C19" s="16" t="str">
        <f>IFERROR(INDEX('Carga Pre'!$B$2:$B$196,MATCH(ROW()-ROW($A$1),'Carga Pre'!$O$2:$O$196,0)),"")</f>
        <v>Atlas Air</v>
      </c>
      <c r="D19" s="16">
        <f>IFERROR(INDEX('Carga Pre'!$C$2:C5013,MATCH(ROW()-ROW($B$1),'Carga Pre'!$O$2:$O$4996,0)),"")</f>
        <v>744</v>
      </c>
      <c r="E19" s="16" t="str">
        <f>IFERROR(INDEX('Carga Pre'!$D$2:D5013,MATCH(ROW()-ROW($B$1),'Carga Pre'!$O$2:$O$4996,0)),"")</f>
        <v>5Y 8174</v>
      </c>
      <c r="F19" s="25">
        <f>IFERROR(INDEX('Carga Pre'!$E$2:$E$4996,MATCH(ROW()-ROW($B$1),'Carga Pre'!$O$2:$O$4996,0)),"")</f>
        <v>45958.847222222219</v>
      </c>
      <c r="G19" s="16" t="str">
        <f>IFERROR(INDEX('Carga Pre'!$F$2:F5013,MATCH(ROW()-ROW($B$1),'Carga Pre'!$O$2:$O$4996,0)),"")</f>
        <v>Anchorage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605A</v>
      </c>
      <c r="J19" s="16" t="str">
        <f>IFERROR(INDEX('Carga Pre'!$I$2:I5013,MATCH(ROW()-ROW($B$1),'Carga Pre'!$O$2:$O$4996,0)),"")</f>
        <v>5Y 8174</v>
      </c>
      <c r="K19" s="16" t="str">
        <f>IFERROR(INDEX('Carga Pre'!$J$2:J5013,MATCH(ROW()-ROW($B$1),'Carga Pre'!$O$2:$O$4996,0)),"")</f>
        <v>Los Angeles</v>
      </c>
      <c r="L19" s="25">
        <f>IFERROR(INDEX('Carga Pre'!$K$2:K5013,MATCH(ROW()-ROW($B$1),'Carga Pre'!$O$2:$O$4996,0)),"")</f>
        <v>45958.930555555555</v>
      </c>
      <c r="M19" s="16" t="str">
        <f>IFERROR(INDEX('Carga Pre'!$L$2:L5013,MATCH(ROW()-ROW($B$1),'Carga Pre'!$O$2:$O$4996,0)),"")</f>
        <v>H</v>
      </c>
      <c r="N19" s="28">
        <f t="shared" si="1"/>
        <v>21</v>
      </c>
      <c r="O19" s="28" t="str">
        <f>VLOOKUP(N19,'Time Chart'!$A$2:$D$25,4,0)</f>
        <v>20:00 A 20:59</v>
      </c>
      <c r="P19" s="29">
        <f t="shared" si="2"/>
        <v>23</v>
      </c>
      <c r="Q19" s="29" t="str">
        <f>VLOOKUP(P19,'Time Chart'!$A$2:$D$25,4,0)</f>
        <v>22:00 A 22:59</v>
      </c>
      <c r="R19" s="15" t="str">
        <f t="shared" si="3"/>
        <v>28/10/2025</v>
      </c>
      <c r="S19" s="16">
        <f>COUNTIFS(Hoja1!$R$2,"="&amp;R19)</f>
        <v>1</v>
      </c>
      <c r="T19" s="15" t="str">
        <f t="shared" si="4"/>
        <v>28/10/2025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/>
      </c>
      <c r="C20" s="16" t="str">
        <f>IFERROR(INDEX('Carga Pre'!$B$2:$B$196,MATCH(ROW()-ROW($A$1),'Carga Pre'!$O$2:$O$196,0)),"")</f>
        <v/>
      </c>
      <c r="D20" s="16" t="str">
        <f>IFERROR(INDEX('Carga Pre'!$C$2:C5014,MATCH(ROW()-ROW($B$1),'Carga Pre'!$O$2:$O$4996,0)),"")</f>
        <v/>
      </c>
      <c r="E20" s="16" t="str">
        <f>IFERROR(INDEX('Carga Pre'!$D$2:D5014,MATCH(ROW()-ROW($B$1),'Carga Pre'!$O$2:$O$4996,0)),"")</f>
        <v/>
      </c>
      <c r="F20" s="25" t="str">
        <f>IFERROR(INDEX('Carga Pre'!$E$2:$E$4996,MATCH(ROW()-ROW($B$1),'Carga Pre'!$O$2:$O$4996,0)),"")</f>
        <v/>
      </c>
      <c r="G20" s="16" t="str">
        <f>IFERROR(INDEX('Carga Pre'!$F$2:F5014,MATCH(ROW()-ROW($B$1),'Carga Pre'!$O$2:$O$4996,0)),"")</f>
        <v/>
      </c>
      <c r="H20" s="16" t="str">
        <f>IFERROR(INDEX('Carga Pre'!$G$2:G5014,MATCH(ROW()-ROW($B$1),'Carga Pre'!$O$2:$O$4996,0)),"")</f>
        <v/>
      </c>
      <c r="I20" s="16" t="str">
        <f>IFERROR(INDEX('Carga Pre'!$H$2:H5014,MATCH(ROW()-ROW($B$1),'Carga Pre'!$O$2:$O$4996,0)),"")</f>
        <v/>
      </c>
      <c r="J20" s="16" t="str">
        <f>IFERROR(INDEX('Carga Pre'!$I$2:I5014,MATCH(ROW()-ROW($B$1),'Carga Pre'!$O$2:$O$4996,0)),"")</f>
        <v/>
      </c>
      <c r="K20" s="16" t="str">
        <f>IFERROR(INDEX('Carga Pre'!$J$2:J5014,MATCH(ROW()-ROW($B$1),'Carga Pre'!$O$2:$O$4996,0)),"")</f>
        <v/>
      </c>
      <c r="L20" s="25" t="str">
        <f>IFERROR(INDEX('Carga Pre'!$K$2:K5014,MATCH(ROW()-ROW($B$1),'Carga Pre'!$O$2:$O$4996,0)),"")</f>
        <v/>
      </c>
      <c r="M20" s="16" t="str">
        <f>IFERROR(INDEX('Carga Pre'!$L$2:L5014,MATCH(ROW()-ROW($B$1),'Carga Pre'!$O$2:$O$4996,0)),"")</f>
        <v/>
      </c>
      <c r="N20" s="28" t="e">
        <f t="shared" si="1"/>
        <v>#VALUE!</v>
      </c>
      <c r="O20" s="28" t="e">
        <f>VLOOKUP(N20,'Time Chart'!$A$2:$D$25,4,0)</f>
        <v>#VALUE!</v>
      </c>
      <c r="P20" s="29" t="e">
        <f t="shared" si="2"/>
        <v>#VALUE!</v>
      </c>
      <c r="Q20" s="29" t="e">
        <f>VLOOKUP(P20,'Time Chart'!$A$2:$D$25,4,0)</f>
        <v>#VALUE!</v>
      </c>
      <c r="R20" s="15" t="str">
        <f t="shared" si="3"/>
        <v/>
      </c>
      <c r="S20" s="16">
        <f>COUNTIFS(Hoja1!$R$2,"="&amp;R20)</f>
        <v>0</v>
      </c>
      <c r="T20" s="15" t="str">
        <f t="shared" si="4"/>
        <v/>
      </c>
      <c r="U20" s="16">
        <f>COUNTIFS(Hoja1!$R$2,"="&amp;T20)</f>
        <v>0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/>
      </c>
      <c r="C21" s="16" t="str">
        <f>IFERROR(INDEX('Carga Pre'!$B$2:$B$196,MATCH(ROW()-ROW($A$1),'Carga Pre'!$O$2:$O$196,0)),"")</f>
        <v/>
      </c>
      <c r="D21" s="16" t="str">
        <f>IFERROR(INDEX('Carga Pre'!$C$2:C5015,MATCH(ROW()-ROW($B$1),'Carga Pre'!$O$2:$O$4996,0)),"")</f>
        <v/>
      </c>
      <c r="E21" s="16" t="str">
        <f>IFERROR(INDEX('Carga Pre'!$D$2:D5015,MATCH(ROW()-ROW($B$1),'Carga Pre'!$O$2:$O$4996,0)),"")</f>
        <v/>
      </c>
      <c r="F21" s="25" t="str">
        <f>IFERROR(INDEX('Carga Pre'!$E$2:$E$4996,MATCH(ROW()-ROW($B$1),'Carga Pre'!$O$2:$O$4996,0)),"")</f>
        <v/>
      </c>
      <c r="G21" s="16" t="str">
        <f>IFERROR(INDEX('Carga Pre'!$F$2:F5015,MATCH(ROW()-ROW($B$1),'Carga Pre'!$O$2:$O$4996,0)),"")</f>
        <v/>
      </c>
      <c r="H21" s="16" t="str">
        <f>IFERROR(INDEX('Carga Pre'!$G$2:G5015,MATCH(ROW()-ROW($B$1),'Carga Pre'!$O$2:$O$4996,0)),"")</f>
        <v/>
      </c>
      <c r="I21" s="16" t="str">
        <f>IFERROR(INDEX('Carga Pre'!$H$2:H5015,MATCH(ROW()-ROW($B$1),'Carga Pre'!$O$2:$O$4996,0)),"")</f>
        <v/>
      </c>
      <c r="J21" s="16" t="str">
        <f>IFERROR(INDEX('Carga Pre'!$I$2:I5015,MATCH(ROW()-ROW($B$1),'Carga Pre'!$O$2:$O$4996,0)),"")</f>
        <v/>
      </c>
      <c r="K21" s="16" t="str">
        <f>IFERROR(INDEX('Carga Pre'!$J$2:J5015,MATCH(ROW()-ROW($B$1),'Carga Pre'!$O$2:$O$4996,0)),"")</f>
        <v/>
      </c>
      <c r="L21" s="25" t="str">
        <f>IFERROR(INDEX('Carga Pre'!$K$2:K5015,MATCH(ROW()-ROW($B$1),'Carga Pre'!$O$2:$O$4996,0)),"")</f>
        <v/>
      </c>
      <c r="M21" s="16" t="str">
        <f>IFERROR(INDEX('Carga Pre'!$L$2:L5015,MATCH(ROW()-ROW($B$1),'Carga Pre'!$O$2:$O$4996,0)),"")</f>
        <v/>
      </c>
      <c r="N21" s="28" t="e">
        <f t="shared" si="1"/>
        <v>#VALUE!</v>
      </c>
      <c r="O21" s="28" t="e">
        <f>VLOOKUP(N21,'Time Chart'!$A$2:$D$25,4,0)</f>
        <v>#VALUE!</v>
      </c>
      <c r="P21" s="29" t="e">
        <f t="shared" si="2"/>
        <v>#VALUE!</v>
      </c>
      <c r="Q21" s="29" t="e">
        <f>VLOOKUP(P21,'Time Chart'!$A$2:$D$25,4,0)</f>
        <v>#VALUE!</v>
      </c>
      <c r="R21" s="15" t="str">
        <f t="shared" si="3"/>
        <v/>
      </c>
      <c r="S21" s="16">
        <f>COUNTIFS(Hoja1!$R$2,"="&amp;R21)</f>
        <v>0</v>
      </c>
      <c r="T21" s="15" t="str">
        <f t="shared" si="4"/>
        <v/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/>
      </c>
      <c r="C22" s="16" t="str">
        <f>IFERROR(INDEX('Carga Pre'!$B$2:$B$196,MATCH(ROW()-ROW($A$1),'Carga Pre'!$O$2:$O$196,0)),"")</f>
        <v/>
      </c>
      <c r="D22" s="16" t="str">
        <f>IFERROR(INDEX('Carga Pre'!$C$2:C5016,MATCH(ROW()-ROW($B$1),'Carga Pre'!$O$2:$O$4996,0)),"")</f>
        <v/>
      </c>
      <c r="E22" s="16" t="str">
        <f>IFERROR(INDEX('Carga Pre'!$D$2:D5016,MATCH(ROW()-ROW($B$1),'Carga Pre'!$O$2:$O$4996,0)),"")</f>
        <v/>
      </c>
      <c r="F22" s="25" t="str">
        <f>IFERROR(INDEX('Carga Pre'!$E$2:$E$4996,MATCH(ROW()-ROW($B$1),'Carga Pre'!$O$2:$O$4996,0)),"")</f>
        <v/>
      </c>
      <c r="G22" s="16" t="str">
        <f>IFERROR(INDEX('Carga Pre'!$F$2:F5016,MATCH(ROW()-ROW($B$1),'Carga Pre'!$O$2:$O$4996,0)),"")</f>
        <v/>
      </c>
      <c r="H22" s="16" t="str">
        <f>IFERROR(INDEX('Carga Pre'!$G$2:G5016,MATCH(ROW()-ROW($B$1),'Carga Pre'!$O$2:$O$4996,0)),"")</f>
        <v/>
      </c>
      <c r="I22" s="16" t="str">
        <f>IFERROR(INDEX('Carga Pre'!$H$2:H5016,MATCH(ROW()-ROW($B$1),'Carga Pre'!$O$2:$O$4996,0)),"")</f>
        <v/>
      </c>
      <c r="J22" s="16" t="str">
        <f>IFERROR(INDEX('Carga Pre'!$I$2:I5016,MATCH(ROW()-ROW($B$1),'Carga Pre'!$O$2:$O$4996,0)),"")</f>
        <v/>
      </c>
      <c r="K22" s="16" t="str">
        <f>IFERROR(INDEX('Carga Pre'!$J$2:J5016,MATCH(ROW()-ROW($B$1),'Carga Pre'!$O$2:$O$4996,0)),"")</f>
        <v/>
      </c>
      <c r="L22" s="25" t="str">
        <f>IFERROR(INDEX('Carga Pre'!$K$2:K5016,MATCH(ROW()-ROW($B$1),'Carga Pre'!$O$2:$O$4996,0)),"")</f>
        <v/>
      </c>
      <c r="M22" s="16" t="str">
        <f>IFERROR(INDEX('Carga Pre'!$L$2:L5016,MATCH(ROW()-ROW($B$1),'Carga Pre'!$O$2:$O$4996,0)),"")</f>
        <v/>
      </c>
      <c r="N22" s="28" t="e">
        <f t="shared" si="1"/>
        <v>#VALUE!</v>
      </c>
      <c r="O22" s="28" t="e">
        <f>VLOOKUP(N22,'Time Chart'!$A$2:$D$25,4,0)</f>
        <v>#VALUE!</v>
      </c>
      <c r="P22" s="29" t="e">
        <f t="shared" si="2"/>
        <v>#VALUE!</v>
      </c>
      <c r="Q22" s="29" t="e">
        <f>VLOOKUP(P22,'Time Chart'!$A$2:$D$25,4,0)</f>
        <v>#VALUE!</v>
      </c>
      <c r="R22" s="15" t="str">
        <f t="shared" si="3"/>
        <v/>
      </c>
      <c r="S22" s="16">
        <f>COUNTIFS(Hoja1!$R$2,"="&amp;R22)</f>
        <v>0</v>
      </c>
      <c r="T22" s="15" t="str">
        <f t="shared" si="4"/>
        <v/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/>
      </c>
      <c r="C23" s="16" t="str">
        <f>IFERROR(INDEX('Carga Pre'!$B$2:$B$196,MATCH(ROW()-ROW($A$1),'Carga Pre'!$O$2:$O$196,0)),"")</f>
        <v/>
      </c>
      <c r="D23" s="16" t="str">
        <f>IFERROR(INDEX('Carga Pre'!$C$2:C5017,MATCH(ROW()-ROW($B$1),'Carga Pre'!$O$2:$O$4996,0)),"")</f>
        <v/>
      </c>
      <c r="E23" s="16" t="str">
        <f>IFERROR(INDEX('Carga Pre'!$D$2:D5017,MATCH(ROW()-ROW($B$1),'Carga Pre'!$O$2:$O$4996,0)),"")</f>
        <v/>
      </c>
      <c r="F23" s="25" t="str">
        <f>IFERROR(INDEX('Carga Pre'!$E$2:$E$4996,MATCH(ROW()-ROW($B$1),'Carga Pre'!$O$2:$O$4996,0)),"")</f>
        <v/>
      </c>
      <c r="G23" s="16" t="str">
        <f>IFERROR(INDEX('Carga Pre'!$F$2:F5017,MATCH(ROW()-ROW($B$1),'Carga Pre'!$O$2:$O$4996,0)),"")</f>
        <v/>
      </c>
      <c r="H23" s="16" t="str">
        <f>IFERROR(INDEX('Carga Pre'!$G$2:G5017,MATCH(ROW()-ROW($B$1),'Carga Pre'!$O$2:$O$4996,0)),"")</f>
        <v/>
      </c>
      <c r="I23" s="16" t="str">
        <f>IFERROR(INDEX('Carga Pre'!$H$2:H5017,MATCH(ROW()-ROW($B$1),'Carga Pre'!$O$2:$O$4996,0)),"")</f>
        <v/>
      </c>
      <c r="J23" s="16" t="str">
        <f>IFERROR(INDEX('Carga Pre'!$I$2:I5017,MATCH(ROW()-ROW($B$1),'Carga Pre'!$O$2:$O$4996,0)),"")</f>
        <v/>
      </c>
      <c r="K23" s="16" t="str">
        <f>IFERROR(INDEX('Carga Pre'!$J$2:J5017,MATCH(ROW()-ROW($B$1),'Carga Pre'!$O$2:$O$4996,0)),"")</f>
        <v/>
      </c>
      <c r="L23" s="25" t="str">
        <f>IFERROR(INDEX('Carga Pre'!$K$2:K5017,MATCH(ROW()-ROW($B$1),'Carga Pre'!$O$2:$O$4996,0)),"")</f>
        <v/>
      </c>
      <c r="M23" s="16" t="str">
        <f>IFERROR(INDEX('Carga Pre'!$L$2:L5017,MATCH(ROW()-ROW($B$1),'Carga Pre'!$O$2:$O$4996,0)),"")</f>
        <v/>
      </c>
      <c r="N23" s="28" t="e">
        <f t="shared" si="1"/>
        <v>#VALUE!</v>
      </c>
      <c r="O23" s="28" t="e">
        <f>VLOOKUP(N23,'Time Chart'!$A$2:$D$25,4,0)</f>
        <v>#VALUE!</v>
      </c>
      <c r="P23" s="29" t="e">
        <f t="shared" si="2"/>
        <v>#VALUE!</v>
      </c>
      <c r="Q23" s="29" t="e">
        <f>VLOOKUP(P23,'Time Chart'!$A$2:$D$25,4,0)</f>
        <v>#VALUE!</v>
      </c>
      <c r="R23" s="15" t="str">
        <f t="shared" si="3"/>
        <v/>
      </c>
      <c r="S23" s="16">
        <f>COUNTIFS(Hoja1!$R$2,"="&amp;R23)</f>
        <v>0</v>
      </c>
      <c r="T23" s="15" t="str">
        <f t="shared" si="4"/>
        <v/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2025-10-28T03:28:00Z</cp:lastPrinted>
  <dcterms:created xsi:type="dcterms:W3CDTF">2023-05-05T21:11:18Z</dcterms:created>
  <dcterms:modified xsi:type="dcterms:W3CDTF">2025-10-28T03:28:36Z</dcterms:modified>
  <cp:category/>
  <cp:contentStatus/>
</cp:coreProperties>
</file>