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204825EC-13CF-49D6-9DCA-7CD257A4C5B2}" xr6:coauthVersionLast="47" xr6:coauthVersionMax="47" xr10:uidLastSave="{00000000-0000-0000-0000-000000000000}"/>
  <bookViews>
    <workbookView xWindow="-120" yWindow="-120" windowWidth="29040" windowHeight="15720" firstSheet="6" activeTab="10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Hoja1!$A$1:$AA$432</definedName>
    <definedName name="_xlnm._FilterDatabase" localSheetId="10" hidden="1">'Itinerario carga'!$A$3:$J$26</definedName>
    <definedName name="_xlnm._FilterDatabase" localSheetId="6" hidden="1">'Itinerario pasajeros'!$A$3:$K$82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54" r:id="rId20"/>
    <pivotCache cacheId="63" r:id="rId21"/>
    <pivotCache cacheId="71" r:id="rId22"/>
    <pivotCache cacheId="79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" i="29" l="1"/>
  <c r="B27" i="29"/>
  <c r="C27" i="29"/>
  <c r="D27" i="29"/>
  <c r="E27" i="29"/>
  <c r="F27" i="29"/>
  <c r="G27" i="29"/>
  <c r="H27" i="29"/>
  <c r="I27" i="29"/>
  <c r="J27" i="29"/>
  <c r="A28" i="29"/>
  <c r="B28" i="29"/>
  <c r="C28" i="29"/>
  <c r="D28" i="29"/>
  <c r="E28" i="29"/>
  <c r="F28" i="29"/>
  <c r="G28" i="29"/>
  <c r="H28" i="29"/>
  <c r="I28" i="29"/>
  <c r="J28" i="29"/>
  <c r="A29" i="29"/>
  <c r="B29" i="29"/>
  <c r="C29" i="29"/>
  <c r="D29" i="29"/>
  <c r="E29" i="29"/>
  <c r="F29" i="29"/>
  <c r="G29" i="29"/>
  <c r="H29" i="29"/>
  <c r="I29" i="29"/>
  <c r="J29" i="29"/>
  <c r="A30" i="29"/>
  <c r="B30" i="29"/>
  <c r="C30" i="29"/>
  <c r="D30" i="29"/>
  <c r="E30" i="29"/>
  <c r="F30" i="29"/>
  <c r="G30" i="29"/>
  <c r="H30" i="29"/>
  <c r="I30" i="29"/>
  <c r="J30" i="29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K63" i="2"/>
  <c r="J63" i="2"/>
  <c r="I63" i="2"/>
  <c r="K26" i="2"/>
  <c r="J26" i="2"/>
  <c r="I26" i="2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B110" i="16"/>
  <c r="C110" i="16"/>
  <c r="D110" i="16"/>
  <c r="F110" i="16"/>
  <c r="G110" i="16"/>
  <c r="H110" i="16"/>
  <c r="I110" i="16"/>
  <c r="J110" i="16"/>
  <c r="B111" i="16"/>
  <c r="C111" i="16"/>
  <c r="D111" i="16"/>
  <c r="F111" i="16"/>
  <c r="G111" i="16"/>
  <c r="H111" i="16"/>
  <c r="I111" i="16"/>
  <c r="J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 s="1"/>
  <c r="A114" i="16"/>
  <c r="M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N114" i="16"/>
  <c r="O114" i="16" s="1"/>
  <c r="A115" i="16"/>
  <c r="M115" i="16" s="1"/>
  <c r="N115" i="16" s="1"/>
  <c r="O115" i="16" s="1"/>
  <c r="B115" i="16"/>
  <c r="C115" i="16"/>
  <c r="D115" i="16"/>
  <c r="E115" i="16"/>
  <c r="F115" i="16"/>
  <c r="G115" i="16"/>
  <c r="H115" i="16"/>
  <c r="I115" i="16"/>
  <c r="J115" i="16"/>
  <c r="K115" i="16"/>
  <c r="L115" i="16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M117" i="16" s="1"/>
  <c r="N117" i="16" s="1"/>
  <c r="O117" i="16" s="1"/>
  <c r="B117" i="16"/>
  <c r="C117" i="16"/>
  <c r="D117" i="16"/>
  <c r="E117" i="16"/>
  <c r="F117" i="16"/>
  <c r="G117" i="16"/>
  <c r="H117" i="16"/>
  <c r="I117" i="16"/>
  <c r="J117" i="16"/>
  <c r="K117" i="16"/>
  <c r="L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 s="1"/>
  <c r="O124" i="16" s="1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 s="1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 s="1"/>
  <c r="O126" i="16" s="1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 s="1"/>
  <c r="O127" i="16" s="1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 s="1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M131" i="16" s="1"/>
  <c r="N131" i="16" s="1"/>
  <c r="O131" i="16" s="1"/>
  <c r="B131" i="16"/>
  <c r="C131" i="16"/>
  <c r="D131" i="16"/>
  <c r="E131" i="16"/>
  <c r="F131" i="16"/>
  <c r="G131" i="16"/>
  <c r="H131" i="16"/>
  <c r="I131" i="16"/>
  <c r="J131" i="16"/>
  <c r="K131" i="16"/>
  <c r="L131" i="16"/>
  <c r="A132" i="16"/>
  <c r="M132" i="16" s="1"/>
  <c r="N132" i="16" s="1"/>
  <c r="O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A133" i="16"/>
  <c r="M133" i="16" s="1"/>
  <c r="N133" i="16" s="1"/>
  <c r="O133" i="16" s="1"/>
  <c r="B133" i="16"/>
  <c r="C133" i="16"/>
  <c r="D133" i="16"/>
  <c r="E133" i="16"/>
  <c r="F133" i="16"/>
  <c r="G133" i="16"/>
  <c r="H133" i="16"/>
  <c r="I133" i="16"/>
  <c r="J133" i="16"/>
  <c r="K133" i="16"/>
  <c r="L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 s="1"/>
  <c r="O140" i="16" s="1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 s="1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 s="1"/>
  <c r="O142" i="16" s="1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 s="1"/>
  <c r="O143" i="16" s="1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 s="1"/>
  <c r="O145" i="16" s="1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M147" i="16" s="1"/>
  <c r="N147" i="16" s="1"/>
  <c r="O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A148" i="16"/>
  <c r="M148" i="16" s="1"/>
  <c r="N148" i="16" s="1"/>
  <c r="O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A149" i="16"/>
  <c r="M149" i="16" s="1"/>
  <c r="N149" i="16" s="1"/>
  <c r="O149" i="16" s="1"/>
  <c r="B149" i="16"/>
  <c r="C149" i="16"/>
  <c r="D149" i="16"/>
  <c r="E149" i="16"/>
  <c r="F149" i="16"/>
  <c r="G149" i="16"/>
  <c r="H149" i="16"/>
  <c r="I149" i="16"/>
  <c r="J149" i="16"/>
  <c r="K149" i="16"/>
  <c r="L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 s="1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 s="1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 s="1"/>
  <c r="O159" i="16" s="1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 s="1"/>
  <c r="A162" i="16"/>
  <c r="M162" i="16" s="1"/>
  <c r="N162" i="16" s="1"/>
  <c r="O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A163" i="16"/>
  <c r="M163" i="16" s="1"/>
  <c r="N163" i="16" s="1"/>
  <c r="O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A164" i="16"/>
  <c r="M164" i="16" s="1"/>
  <c r="N164" i="16" s="1"/>
  <c r="O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A165" i="16"/>
  <c r="M165" i="16" s="1"/>
  <c r="N165" i="16" s="1"/>
  <c r="O165" i="16" s="1"/>
  <c r="B165" i="16"/>
  <c r="C165" i="16"/>
  <c r="D165" i="16"/>
  <c r="E165" i="16"/>
  <c r="F165" i="16"/>
  <c r="G165" i="16"/>
  <c r="H165" i="16"/>
  <c r="I165" i="16"/>
  <c r="J165" i="16"/>
  <c r="K165" i="16"/>
  <c r="L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 s="1"/>
  <c r="O167" i="16" s="1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 s="1"/>
  <c r="A178" i="16"/>
  <c r="M178" i="16" s="1"/>
  <c r="N178" i="16" s="1"/>
  <c r="O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A179" i="16"/>
  <c r="M179" i="16" s="1"/>
  <c r="N179" i="16" s="1"/>
  <c r="O179" i="16" s="1"/>
  <c r="B179" i="16"/>
  <c r="C179" i="16"/>
  <c r="D179" i="16"/>
  <c r="E179" i="16"/>
  <c r="F179" i="16"/>
  <c r="G179" i="16"/>
  <c r="H179" i="16"/>
  <c r="I179" i="16"/>
  <c r="J179" i="16"/>
  <c r="K179" i="16"/>
  <c r="L179" i="16"/>
  <c r="A180" i="16"/>
  <c r="M180" i="16" s="1"/>
  <c r="N180" i="16" s="1"/>
  <c r="O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A181" i="16"/>
  <c r="M181" i="16" s="1"/>
  <c r="N181" i="16" s="1"/>
  <c r="O181" i="16" s="1"/>
  <c r="B181" i="16"/>
  <c r="C181" i="16"/>
  <c r="D181" i="16"/>
  <c r="E181" i="16"/>
  <c r="F181" i="16"/>
  <c r="G181" i="16"/>
  <c r="H181" i="16"/>
  <c r="I181" i="16"/>
  <c r="J181" i="16"/>
  <c r="K181" i="16"/>
  <c r="L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 s="1"/>
  <c r="O183" i="16" s="1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 s="1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M195" i="16" s="1"/>
  <c r="N195" i="16" s="1"/>
  <c r="O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A196" i="16"/>
  <c r="M196" i="16" s="1"/>
  <c r="N196" i="16" s="1"/>
  <c r="O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A197" i="16"/>
  <c r="M197" i="16" s="1"/>
  <c r="N197" i="16" s="1"/>
  <c r="O197" i="16" s="1"/>
  <c r="B197" i="16"/>
  <c r="C197" i="16"/>
  <c r="D197" i="16"/>
  <c r="E197" i="16"/>
  <c r="F197" i="16"/>
  <c r="G197" i="16"/>
  <c r="H197" i="16"/>
  <c r="I197" i="16"/>
  <c r="J197" i="16"/>
  <c r="K197" i="16"/>
  <c r="L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 s="1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 s="1"/>
  <c r="O203" i="16" s="1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 s="1"/>
  <c r="A207" i="16"/>
  <c r="M207" i="16" s="1"/>
  <c r="N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O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 s="1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M211" i="16" s="1"/>
  <c r="N211" i="16" s="1"/>
  <c r="O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A212" i="16"/>
  <c r="M212" i="16" s="1"/>
  <c r="N212" i="16" s="1"/>
  <c r="O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A213" i="16"/>
  <c r="M213" i="16" s="1"/>
  <c r="N213" i="16" s="1"/>
  <c r="O213" i="16" s="1"/>
  <c r="B213" i="16"/>
  <c r="C213" i="16"/>
  <c r="D213" i="16"/>
  <c r="E213" i="16"/>
  <c r="F213" i="16"/>
  <c r="G213" i="16"/>
  <c r="H213" i="16"/>
  <c r="I213" i="16"/>
  <c r="J213" i="16"/>
  <c r="K213" i="16"/>
  <c r="L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 s="1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 s="1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 s="1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 s="1"/>
  <c r="A223" i="16"/>
  <c r="M223" i="16" s="1"/>
  <c r="N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O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 s="1"/>
  <c r="A226" i="16"/>
  <c r="M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N226" i="16"/>
  <c r="O226" i="16"/>
  <c r="A227" i="16"/>
  <c r="M227" i="16" s="1"/>
  <c r="N227" i="16" s="1"/>
  <c r="O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A228" i="16"/>
  <c r="M228" i="16" s="1"/>
  <c r="N228" i="16" s="1"/>
  <c r="O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A229" i="16"/>
  <c r="M229" i="16" s="1"/>
  <c r="N229" i="16" s="1"/>
  <c r="O229" i="16" s="1"/>
  <c r="B229" i="16"/>
  <c r="C229" i="16"/>
  <c r="D229" i="16"/>
  <c r="E229" i="16"/>
  <c r="F229" i="16"/>
  <c r="G229" i="16"/>
  <c r="H229" i="16"/>
  <c r="I229" i="16"/>
  <c r="J229" i="16"/>
  <c r="K229" i="16"/>
  <c r="L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 s="1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 s="1"/>
  <c r="O235" i="16" s="1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 s="1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 s="1"/>
  <c r="A239" i="16"/>
  <c r="M239" i="16" s="1"/>
  <c r="N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O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M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N242" i="16"/>
  <c r="O242" i="16"/>
  <c r="A243" i="16"/>
  <c r="M243" i="16" s="1"/>
  <c r="N243" i="16" s="1"/>
  <c r="O243" i="16" s="1"/>
  <c r="B243" i="16"/>
  <c r="C243" i="16"/>
  <c r="D243" i="16"/>
  <c r="E243" i="16"/>
  <c r="F243" i="16"/>
  <c r="G243" i="16"/>
  <c r="H243" i="16"/>
  <c r="I243" i="16"/>
  <c r="J243" i="16"/>
  <c r="K243" i="16"/>
  <c r="L243" i="16"/>
  <c r="A244" i="16"/>
  <c r="M244" i="16" s="1"/>
  <c r="N244" i="16" s="1"/>
  <c r="O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A245" i="16"/>
  <c r="M245" i="16" s="1"/>
  <c r="N245" i="16" s="1"/>
  <c r="O245" i="16" s="1"/>
  <c r="B245" i="16"/>
  <c r="C245" i="16"/>
  <c r="D245" i="16"/>
  <c r="E245" i="16"/>
  <c r="F245" i="16"/>
  <c r="G245" i="16"/>
  <c r="H245" i="16"/>
  <c r="I245" i="16"/>
  <c r="J245" i="16"/>
  <c r="K245" i="16"/>
  <c r="L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 s="1"/>
  <c r="A248" i="16"/>
  <c r="M248" i="16" s="1"/>
  <c r="N248" i="16" s="1"/>
  <c r="O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 s="1"/>
  <c r="O251" i="16" s="1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 s="1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 s="1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M259" i="16" s="1"/>
  <c r="N259" i="16" s="1"/>
  <c r="O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A260" i="16"/>
  <c r="M260" i="16" s="1"/>
  <c r="N260" i="16" s="1"/>
  <c r="O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A261" i="16"/>
  <c r="M261" i="16" s="1"/>
  <c r="N261" i="16" s="1"/>
  <c r="O261" i="16" s="1"/>
  <c r="B261" i="16"/>
  <c r="C261" i="16"/>
  <c r="D261" i="16"/>
  <c r="E261" i="16"/>
  <c r="F261" i="16"/>
  <c r="G261" i="16"/>
  <c r="H261" i="16"/>
  <c r="I261" i="16"/>
  <c r="J261" i="16"/>
  <c r="K261" i="16"/>
  <c r="L261" i="16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 s="1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M265" i="16" s="1"/>
  <c r="N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O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 s="1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 s="1"/>
  <c r="A271" i="16"/>
  <c r="M271" i="16" s="1"/>
  <c r="N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O271" i="16"/>
  <c r="A272" i="16"/>
  <c r="M272" i="16" s="1"/>
  <c r="N272" i="16" s="1"/>
  <c r="O272" i="16" s="1"/>
  <c r="B272" i="16"/>
  <c r="C272" i="16"/>
  <c r="D272" i="16"/>
  <c r="E272" i="16"/>
  <c r="F272" i="16"/>
  <c r="G272" i="16"/>
  <c r="H272" i="16"/>
  <c r="I272" i="16"/>
  <c r="J272" i="16"/>
  <c r="K272" i="16"/>
  <c r="L272" i="16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N274" i="16"/>
  <c r="O274" i="16" s="1"/>
  <c r="A275" i="16"/>
  <c r="M275" i="16" s="1"/>
  <c r="N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O275" i="16"/>
  <c r="A276" i="16"/>
  <c r="M276" i="16" s="1"/>
  <c r="N276" i="16" s="1"/>
  <c r="O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A277" i="16"/>
  <c r="M277" i="16" s="1"/>
  <c r="N277" i="16" s="1"/>
  <c r="O277" i="16" s="1"/>
  <c r="B277" i="16"/>
  <c r="C277" i="16"/>
  <c r="D277" i="16"/>
  <c r="E277" i="16"/>
  <c r="F277" i="16"/>
  <c r="G277" i="16"/>
  <c r="H277" i="16"/>
  <c r="I277" i="16"/>
  <c r="J277" i="16"/>
  <c r="K277" i="16"/>
  <c r="L277" i="16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N280" i="16"/>
  <c r="O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 s="1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 s="1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 s="1"/>
  <c r="A287" i="16"/>
  <c r="M287" i="16" s="1"/>
  <c r="N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O287" i="16"/>
  <c r="A288" i="16"/>
  <c r="M288" i="16" s="1"/>
  <c r="N288" i="16" s="1"/>
  <c r="O288" i="16" s="1"/>
  <c r="B288" i="16"/>
  <c r="C288" i="16"/>
  <c r="D288" i="16"/>
  <c r="E288" i="16"/>
  <c r="F288" i="16"/>
  <c r="G288" i="16"/>
  <c r="H288" i="16"/>
  <c r="I288" i="16"/>
  <c r="J288" i="16"/>
  <c r="K288" i="16"/>
  <c r="L288" i="16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 s="1"/>
  <c r="A290" i="16"/>
  <c r="M290" i="16" s="1"/>
  <c r="N290" i="16" s="1"/>
  <c r="O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A291" i="16"/>
  <c r="M291" i="16" s="1"/>
  <c r="N291" i="16" s="1"/>
  <c r="O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A292" i="16"/>
  <c r="M292" i="16" s="1"/>
  <c r="N292" i="16" s="1"/>
  <c r="O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A293" i="16"/>
  <c r="M293" i="16" s="1"/>
  <c r="N293" i="16" s="1"/>
  <c r="O293" i="16" s="1"/>
  <c r="B293" i="16"/>
  <c r="C293" i="16"/>
  <c r="D293" i="16"/>
  <c r="E293" i="16"/>
  <c r="F293" i="16"/>
  <c r="G293" i="16"/>
  <c r="H293" i="16"/>
  <c r="I293" i="16"/>
  <c r="J293" i="16"/>
  <c r="K293" i="16"/>
  <c r="L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 s="1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 s="1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A303" i="16"/>
  <c r="M303" i="16" s="1"/>
  <c r="N303" i="16" s="1"/>
  <c r="O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A304" i="16"/>
  <c r="M304" i="16" s="1"/>
  <c r="N304" i="16" s="1"/>
  <c r="O304" i="16" s="1"/>
  <c r="B304" i="16"/>
  <c r="C304" i="16"/>
  <c r="D304" i="16"/>
  <c r="E304" i="16"/>
  <c r="F304" i="16"/>
  <c r="G304" i="16"/>
  <c r="H304" i="16"/>
  <c r="I304" i="16"/>
  <c r="J304" i="16"/>
  <c r="K304" i="16"/>
  <c r="L304" i="16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 s="1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M307" i="16" s="1"/>
  <c r="N307" i="16" s="1"/>
  <c r="O307" i="16" s="1"/>
  <c r="B307" i="16"/>
  <c r="C307" i="16"/>
  <c r="D307" i="16"/>
  <c r="E307" i="16"/>
  <c r="F307" i="16"/>
  <c r="G307" i="16"/>
  <c r="H307" i="16"/>
  <c r="I307" i="16"/>
  <c r="J307" i="16"/>
  <c r="K307" i="16"/>
  <c r="L307" i="16"/>
  <c r="A308" i="16"/>
  <c r="M308" i="16" s="1"/>
  <c r="N308" i="16" s="1"/>
  <c r="O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A309" i="16"/>
  <c r="M309" i="16" s="1"/>
  <c r="N309" i="16" s="1"/>
  <c r="O309" i="16" s="1"/>
  <c r="B309" i="16"/>
  <c r="C309" i="16"/>
  <c r="D309" i="16"/>
  <c r="E309" i="16"/>
  <c r="F309" i="16"/>
  <c r="G309" i="16"/>
  <c r="H309" i="16"/>
  <c r="I309" i="16"/>
  <c r="J309" i="16"/>
  <c r="K309" i="16"/>
  <c r="L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 s="1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O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 s="1"/>
  <c r="A321" i="16"/>
  <c r="M321" i="16" s="1"/>
  <c r="N321" i="16" s="1"/>
  <c r="O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O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M325" i="16" s="1"/>
  <c r="B325" i="16"/>
  <c r="C325" i="16"/>
  <c r="D325" i="16"/>
  <c r="E325" i="16"/>
  <c r="F325" i="16"/>
  <c r="G325" i="16"/>
  <c r="H325" i="16"/>
  <c r="I325" i="16"/>
  <c r="J325" i="16"/>
  <c r="K325" i="16"/>
  <c r="L325" i="16"/>
  <c r="N325" i="16"/>
  <c r="O325" i="16" s="1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 s="1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O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B331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 s="1"/>
  <c r="O331" i="16" s="1"/>
  <c r="A332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 s="1"/>
  <c r="O332" i="16" s="1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 s="1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A335" i="16"/>
  <c r="M335" i="16" s="1"/>
  <c r="N335" i="16" s="1"/>
  <c r="O335" i="16" s="1"/>
  <c r="B335" i="16"/>
  <c r="C335" i="16"/>
  <c r="D335" i="16"/>
  <c r="E335" i="16"/>
  <c r="F335" i="16"/>
  <c r="G335" i="16"/>
  <c r="H335" i="16"/>
  <c r="I335" i="16"/>
  <c r="J335" i="16"/>
  <c r="K335" i="16"/>
  <c r="L335" i="16"/>
  <c r="A336" i="16"/>
  <c r="M336" i="16" s="1"/>
  <c r="N336" i="16" s="1"/>
  <c r="O336" i="16" s="1"/>
  <c r="B336" i="16"/>
  <c r="C336" i="16"/>
  <c r="D336" i="16"/>
  <c r="E336" i="16"/>
  <c r="F336" i="16"/>
  <c r="G336" i="16"/>
  <c r="H336" i="16"/>
  <c r="I336" i="16"/>
  <c r="J336" i="16"/>
  <c r="K336" i="16"/>
  <c r="L336" i="16"/>
  <c r="A337" i="16"/>
  <c r="M337" i="16" s="1"/>
  <c r="N337" i="16" s="1"/>
  <c r="O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O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M341" i="16" s="1"/>
  <c r="N341" i="16" s="1"/>
  <c r="O341" i="16" s="1"/>
  <c r="B341" i="16"/>
  <c r="C341" i="16"/>
  <c r="D341" i="16"/>
  <c r="E341" i="16"/>
  <c r="F341" i="16"/>
  <c r="G341" i="16"/>
  <c r="H341" i="16"/>
  <c r="I341" i="16"/>
  <c r="J341" i="16"/>
  <c r="K341" i="16"/>
  <c r="L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 s="1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M345" i="16" s="1"/>
  <c r="N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O345" i="16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 s="1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M351" i="16" s="1"/>
  <c r="N351" i="16" s="1"/>
  <c r="O351" i="16" s="1"/>
  <c r="B351" i="16"/>
  <c r="C351" i="16"/>
  <c r="D351" i="16"/>
  <c r="E351" i="16"/>
  <c r="F351" i="16"/>
  <c r="G351" i="16"/>
  <c r="H351" i="16"/>
  <c r="I351" i="16"/>
  <c r="J351" i="16"/>
  <c r="K351" i="16"/>
  <c r="L351" i="16"/>
  <c r="A352" i="16"/>
  <c r="M352" i="16" s="1"/>
  <c r="N352" i="16" s="1"/>
  <c r="O352" i="16" s="1"/>
  <c r="B352" i="16"/>
  <c r="C352" i="16"/>
  <c r="D352" i="16"/>
  <c r="E352" i="16"/>
  <c r="F352" i="16"/>
  <c r="G352" i="16"/>
  <c r="H352" i="16"/>
  <c r="I352" i="16"/>
  <c r="J352" i="16"/>
  <c r="K352" i="16"/>
  <c r="L352" i="16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 s="1"/>
  <c r="O353" i="16" s="1"/>
  <c r="A354" i="16"/>
  <c r="M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N354" i="16"/>
  <c r="O354" i="16" s="1"/>
  <c r="A355" i="16"/>
  <c r="M355" i="16" s="1"/>
  <c r="N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O355" i="16"/>
  <c r="A356" i="16"/>
  <c r="M356" i="16" s="1"/>
  <c r="N356" i="16" s="1"/>
  <c r="O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A357" i="16"/>
  <c r="M357" i="16" s="1"/>
  <c r="B357" i="16"/>
  <c r="C357" i="16"/>
  <c r="D357" i="16"/>
  <c r="E357" i="16"/>
  <c r="F357" i="16"/>
  <c r="G357" i="16"/>
  <c r="H357" i="16"/>
  <c r="I357" i="16"/>
  <c r="J357" i="16"/>
  <c r="K357" i="16"/>
  <c r="L357" i="16"/>
  <c r="N357" i="16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 s="1"/>
  <c r="O358" i="16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 s="1"/>
  <c r="A360" i="16"/>
  <c r="M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N360" i="16"/>
  <c r="O360" i="16" s="1"/>
  <c r="A361" i="16"/>
  <c r="M361" i="16" s="1"/>
  <c r="N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O361" i="16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 s="1"/>
  <c r="O362" i="16" s="1"/>
  <c r="A363" i="16"/>
  <c r="M363" i="16" s="1"/>
  <c r="N363" i="16" s="1"/>
  <c r="O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A364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 s="1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M367" i="16" s="1"/>
  <c r="N367" i="16" s="1"/>
  <c r="O367" i="16" s="1"/>
  <c r="B367" i="16"/>
  <c r="C367" i="16"/>
  <c r="D367" i="16"/>
  <c r="E367" i="16"/>
  <c r="F367" i="16"/>
  <c r="G367" i="16"/>
  <c r="H367" i="16"/>
  <c r="I367" i="16"/>
  <c r="J367" i="16"/>
  <c r="K367" i="16"/>
  <c r="L367" i="16"/>
  <c r="A368" i="16"/>
  <c r="M368" i="16" s="1"/>
  <c r="N368" i="16" s="1"/>
  <c r="O368" i="16" s="1"/>
  <c r="B368" i="16"/>
  <c r="C368" i="16"/>
  <c r="D368" i="16"/>
  <c r="E368" i="16"/>
  <c r="F368" i="16"/>
  <c r="G368" i="16"/>
  <c r="H368" i="16"/>
  <c r="I368" i="16"/>
  <c r="J368" i="16"/>
  <c r="K368" i="16"/>
  <c r="L368" i="16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M373" i="16" s="1"/>
  <c r="N373" i="16" s="1"/>
  <c r="O373" i="16" s="1"/>
  <c r="B373" i="16"/>
  <c r="C373" i="16"/>
  <c r="D373" i="16"/>
  <c r="E373" i="16"/>
  <c r="F373" i="16"/>
  <c r="G373" i="16"/>
  <c r="H373" i="16"/>
  <c r="I373" i="16"/>
  <c r="J373" i="16"/>
  <c r="K373" i="16"/>
  <c r="L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M375" i="16" s="1"/>
  <c r="N375" i="16" s="1"/>
  <c r="O375" i="16" s="1"/>
  <c r="B375" i="16"/>
  <c r="C375" i="16"/>
  <c r="D375" i="16"/>
  <c r="E375" i="16"/>
  <c r="F375" i="16"/>
  <c r="G375" i="16"/>
  <c r="H375" i="16"/>
  <c r="I375" i="16"/>
  <c r="J375" i="16"/>
  <c r="K375" i="16"/>
  <c r="L375" i="16"/>
  <c r="A376" i="16"/>
  <c r="M376" i="16" s="1"/>
  <c r="B376" i="16"/>
  <c r="C376" i="16"/>
  <c r="D376" i="16"/>
  <c r="E376" i="16"/>
  <c r="F376" i="16"/>
  <c r="G376" i="16"/>
  <c r="H376" i="16"/>
  <c r="I376" i="16"/>
  <c r="J376" i="16"/>
  <c r="K376" i="16"/>
  <c r="L376" i="16"/>
  <c r="N376" i="16"/>
  <c r="O376" i="16" s="1"/>
  <c r="A377" i="16"/>
  <c r="M377" i="16" s="1"/>
  <c r="N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 s="1"/>
  <c r="O380" i="16" s="1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 s="1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M383" i="16" s="1"/>
  <c r="N383" i="16" s="1"/>
  <c r="O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A384" i="16"/>
  <c r="M384" i="16" s="1"/>
  <c r="N384" i="16" s="1"/>
  <c r="O384" i="16" s="1"/>
  <c r="B384" i="16"/>
  <c r="C384" i="16"/>
  <c r="D384" i="16"/>
  <c r="E384" i="16"/>
  <c r="F384" i="16"/>
  <c r="G384" i="16"/>
  <c r="H384" i="16"/>
  <c r="I384" i="16"/>
  <c r="J384" i="16"/>
  <c r="K384" i="16"/>
  <c r="L384" i="16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N386" i="16"/>
  <c r="O386" i="16" s="1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/>
  <c r="A388" i="16"/>
  <c r="M388" i="16" s="1"/>
  <c r="N388" i="16" s="1"/>
  <c r="O388" i="16" s="1"/>
  <c r="B388" i="16"/>
  <c r="C388" i="16"/>
  <c r="D388" i="16"/>
  <c r="E388" i="16"/>
  <c r="F388" i="16"/>
  <c r="G388" i="16"/>
  <c r="H388" i="16"/>
  <c r="I388" i="16"/>
  <c r="J388" i="16"/>
  <c r="K388" i="16"/>
  <c r="L388" i="16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 s="1"/>
  <c r="O390" i="16" s="1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 s="1"/>
  <c r="A392" i="16"/>
  <c r="M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N392" i="16"/>
  <c r="O392" i="16" s="1"/>
  <c r="A393" i="16"/>
  <c r="M393" i="16" s="1"/>
  <c r="N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O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 s="1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 s="1"/>
  <c r="A398" i="16"/>
  <c r="M398" i="16" s="1"/>
  <c r="N398" i="16" s="1"/>
  <c r="O398" i="16" s="1"/>
  <c r="B398" i="16"/>
  <c r="C398" i="16"/>
  <c r="D398" i="16"/>
  <c r="E398" i="16"/>
  <c r="F398" i="16"/>
  <c r="G398" i="16"/>
  <c r="H398" i="16"/>
  <c r="I398" i="16"/>
  <c r="J398" i="16"/>
  <c r="K398" i="16"/>
  <c r="L398" i="16"/>
  <c r="A399" i="16"/>
  <c r="M399" i="16" s="1"/>
  <c r="N399" i="16" s="1"/>
  <c r="O399" i="16" s="1"/>
  <c r="B399" i="16"/>
  <c r="C399" i="16"/>
  <c r="D399" i="16"/>
  <c r="E399" i="16"/>
  <c r="F399" i="16"/>
  <c r="G399" i="16"/>
  <c r="H399" i="16"/>
  <c r="I399" i="16"/>
  <c r="J399" i="16"/>
  <c r="K399" i="16"/>
  <c r="L399" i="16"/>
  <c r="A400" i="16"/>
  <c r="M400" i="16" s="1"/>
  <c r="N400" i="16" s="1"/>
  <c r="O400" i="16" s="1"/>
  <c r="B400" i="16"/>
  <c r="C400" i="16"/>
  <c r="D400" i="16"/>
  <c r="E400" i="16"/>
  <c r="F400" i="16"/>
  <c r="G400" i="16"/>
  <c r="H400" i="16"/>
  <c r="I400" i="16"/>
  <c r="J400" i="16"/>
  <c r="K400" i="16"/>
  <c r="L400" i="16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 s="1"/>
  <c r="O401" i="16" s="1"/>
  <c r="A402" i="16"/>
  <c r="M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N402" i="16"/>
  <c r="O402" i="16" s="1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M405" i="16" s="1"/>
  <c r="N405" i="16" s="1"/>
  <c r="O405" i="16" s="1"/>
  <c r="B405" i="16"/>
  <c r="C405" i="16"/>
  <c r="D405" i="16"/>
  <c r="E405" i="16"/>
  <c r="F405" i="16"/>
  <c r="G405" i="16"/>
  <c r="H405" i="16"/>
  <c r="I405" i="16"/>
  <c r="J405" i="16"/>
  <c r="K405" i="16"/>
  <c r="L405" i="16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 s="1"/>
  <c r="A408" i="16"/>
  <c r="M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N408" i="16"/>
  <c r="O408" i="16"/>
  <c r="A409" i="16"/>
  <c r="M409" i="16" s="1"/>
  <c r="N409" i="16" s="1"/>
  <c r="O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 s="1"/>
  <c r="A411" i="16"/>
  <c r="B411" i="16"/>
  <c r="C411" i="16"/>
  <c r="D411" i="16"/>
  <c r="E411" i="16"/>
  <c r="F411" i="16"/>
  <c r="G411" i="16"/>
  <c r="H411" i="16"/>
  <c r="I411" i="16"/>
  <c r="J411" i="16"/>
  <c r="K411" i="16"/>
  <c r="L411" i="16"/>
  <c r="M411" i="16"/>
  <c r="N411" i="16" s="1"/>
  <c r="O411" i="16" s="1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 s="1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 s="1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M415" i="16" s="1"/>
  <c r="N415" i="16" s="1"/>
  <c r="O415" i="16" s="1"/>
  <c r="B415" i="16"/>
  <c r="C415" i="16"/>
  <c r="D415" i="16"/>
  <c r="E415" i="16"/>
  <c r="F415" i="16"/>
  <c r="G415" i="16"/>
  <c r="H415" i="16"/>
  <c r="I415" i="16"/>
  <c r="J415" i="16"/>
  <c r="K415" i="16"/>
  <c r="L415" i="16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 s="1"/>
  <c r="A418" i="16"/>
  <c r="M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N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M421" i="16" s="1"/>
  <c r="N421" i="16" s="1"/>
  <c r="O421" i="16" s="1"/>
  <c r="B421" i="16"/>
  <c r="C421" i="16"/>
  <c r="D421" i="16"/>
  <c r="E421" i="16"/>
  <c r="F421" i="16"/>
  <c r="G421" i="16"/>
  <c r="H421" i="16"/>
  <c r="I421" i="16"/>
  <c r="J421" i="16"/>
  <c r="K421" i="16"/>
  <c r="L421" i="16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 s="1"/>
  <c r="O423" i="16" s="1"/>
  <c r="A424" i="16"/>
  <c r="M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N424" i="16"/>
  <c r="O424" i="16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 s="1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 s="1"/>
  <c r="A428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 s="1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M431" i="16" s="1"/>
  <c r="N431" i="16" s="1"/>
  <c r="O431" i="16" s="1"/>
  <c r="B431" i="16"/>
  <c r="C431" i="16"/>
  <c r="D431" i="16"/>
  <c r="E431" i="16"/>
  <c r="F431" i="16"/>
  <c r="G431" i="16"/>
  <c r="H431" i="16"/>
  <c r="I431" i="16"/>
  <c r="J431" i="16"/>
  <c r="K431" i="16"/>
  <c r="L431" i="16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 s="1"/>
  <c r="O433" i="16" s="1"/>
  <c r="A434" i="16"/>
  <c r="M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N434" i="16"/>
  <c r="O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M436" i="16" s="1"/>
  <c r="N436" i="16" s="1"/>
  <c r="O436" i="16" s="1"/>
  <c r="B436" i="16"/>
  <c r="C436" i="16"/>
  <c r="D436" i="16"/>
  <c r="E436" i="16"/>
  <c r="F436" i="16"/>
  <c r="G436" i="16"/>
  <c r="H436" i="16"/>
  <c r="I436" i="16"/>
  <c r="J436" i="16"/>
  <c r="K436" i="16"/>
  <c r="L436" i="16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 s="1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B442" i="16"/>
  <c r="C442" i="16"/>
  <c r="D442" i="16"/>
  <c r="E442" i="16"/>
  <c r="F442" i="16"/>
  <c r="G442" i="16"/>
  <c r="H442" i="16"/>
  <c r="I442" i="16"/>
  <c r="J442" i="16"/>
  <c r="K442" i="16"/>
  <c r="L442" i="16"/>
  <c r="M442" i="16"/>
  <c r="N442" i="16" s="1"/>
  <c r="O442" i="16" s="1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 s="1"/>
  <c r="O443" i="16" s="1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 s="1"/>
  <c r="O444" i="16" s="1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M452" i="16" s="1"/>
  <c r="N452" i="16" s="1"/>
  <c r="O452" i="16" s="1"/>
  <c r="B452" i="16"/>
  <c r="C452" i="16"/>
  <c r="D452" i="16"/>
  <c r="E452" i="16"/>
  <c r="F452" i="16"/>
  <c r="G452" i="16"/>
  <c r="H452" i="16"/>
  <c r="I452" i="16"/>
  <c r="J452" i="16"/>
  <c r="K452" i="16"/>
  <c r="L452" i="16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 s="1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 s="1"/>
  <c r="A456" i="16"/>
  <c r="B456" i="16"/>
  <c r="C456" i="16"/>
  <c r="D456" i="16"/>
  <c r="E456" i="16"/>
  <c r="F456" i="16"/>
  <c r="G456" i="16"/>
  <c r="H456" i="16"/>
  <c r="I456" i="16"/>
  <c r="J456" i="16"/>
  <c r="K456" i="16"/>
  <c r="L456" i="16"/>
  <c r="M456" i="16"/>
  <c r="N456" i="16" s="1"/>
  <c r="O456" i="16" s="1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N459" i="16" s="1"/>
  <c r="O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 s="1"/>
  <c r="O460" i="16" s="1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 s="1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M465" i="16" s="1"/>
  <c r="N465" i="16" s="1"/>
  <c r="O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M468" i="16" s="1"/>
  <c r="N468" i="16" s="1"/>
  <c r="O468" i="16" s="1"/>
  <c r="B468" i="16"/>
  <c r="C468" i="16"/>
  <c r="D468" i="16"/>
  <c r="E468" i="16"/>
  <c r="F468" i="16"/>
  <c r="G468" i="16"/>
  <c r="H468" i="16"/>
  <c r="I468" i="16"/>
  <c r="J468" i="16"/>
  <c r="K468" i="16"/>
  <c r="L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 s="1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 s="1"/>
  <c r="A472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 s="1"/>
  <c r="O472" i="16" s="1"/>
  <c r="A473" i="16"/>
  <c r="M473" i="16" s="1"/>
  <c r="N473" i="16" s="1"/>
  <c r="O473" i="16" s="1"/>
  <c r="B473" i="16"/>
  <c r="C473" i="16"/>
  <c r="D473" i="16"/>
  <c r="E473" i="16"/>
  <c r="F473" i="16"/>
  <c r="G473" i="16"/>
  <c r="H473" i="16"/>
  <c r="I473" i="16"/>
  <c r="J473" i="16"/>
  <c r="K473" i="16"/>
  <c r="L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 s="1"/>
  <c r="O486" i="16" s="1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 s="1"/>
  <c r="A488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 s="1"/>
  <c r="O488" i="16" s="1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 s="1"/>
  <c r="A494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 s="1"/>
  <c r="O502" i="16" s="1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 s="1"/>
  <c r="A504" i="16"/>
  <c r="B504" i="16"/>
  <c r="C504" i="16"/>
  <c r="D504" i="16"/>
  <c r="E504" i="16"/>
  <c r="F504" i="16"/>
  <c r="G504" i="16"/>
  <c r="H504" i="16"/>
  <c r="I504" i="16"/>
  <c r="J504" i="16"/>
  <c r="K504" i="16"/>
  <c r="L504" i="16"/>
  <c r="M504" i="16"/>
  <c r="N504" i="16" s="1"/>
  <c r="O504" i="16" s="1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 s="1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 s="1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 s="1"/>
  <c r="O515" i="16" s="1"/>
  <c r="A516" i="16"/>
  <c r="M516" i="16" s="1"/>
  <c r="N516" i="16" s="1"/>
  <c r="O516" i="16" s="1"/>
  <c r="B516" i="16"/>
  <c r="C516" i="16"/>
  <c r="D516" i="16"/>
  <c r="E516" i="16"/>
  <c r="F516" i="16"/>
  <c r="G516" i="16"/>
  <c r="H516" i="16"/>
  <c r="I516" i="16"/>
  <c r="J516" i="16"/>
  <c r="K516" i="16"/>
  <c r="L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 s="1"/>
  <c r="O518" i="16" s="1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 s="1"/>
  <c r="A520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 s="1"/>
  <c r="O520" i="16" s="1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 s="1"/>
  <c r="O531" i="16" s="1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 s="1"/>
  <c r="A536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 s="1"/>
  <c r="O536" i="16" s="1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 s="1"/>
  <c r="A542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 s="1"/>
  <c r="O547" i="16" s="1"/>
  <c r="A548" i="16"/>
  <c r="M548" i="16" s="1"/>
  <c r="N548" i="16" s="1"/>
  <c r="O548" i="16" s="1"/>
  <c r="B548" i="16"/>
  <c r="C548" i="16"/>
  <c r="D548" i="16"/>
  <c r="E548" i="16"/>
  <c r="F548" i="16"/>
  <c r="G548" i="16"/>
  <c r="H548" i="16"/>
  <c r="I548" i="16"/>
  <c r="J548" i="16"/>
  <c r="K548" i="16"/>
  <c r="L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 s="1"/>
  <c r="O550" i="16" s="1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 s="1"/>
  <c r="A552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 s="1"/>
  <c r="O552" i="16" s="1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B558" i="16"/>
  <c r="C558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A559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 s="1"/>
  <c r="O563" i="16" s="1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 s="1"/>
  <c r="O566" i="16" s="1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 s="1"/>
  <c r="A568" i="16"/>
  <c r="B568" i="16"/>
  <c r="C568" i="16"/>
  <c r="D568" i="16"/>
  <c r="E568" i="16"/>
  <c r="F568" i="16"/>
  <c r="G568" i="16"/>
  <c r="H568" i="16"/>
  <c r="I568" i="16"/>
  <c r="J568" i="16"/>
  <c r="K568" i="16"/>
  <c r="L568" i="16"/>
  <c r="M568" i="16"/>
  <c r="N568" i="16" s="1"/>
  <c r="O568" i="16" s="1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 s="1"/>
  <c r="A574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M580" i="16" s="1"/>
  <c r="N580" i="16" s="1"/>
  <c r="O580" i="16" s="1"/>
  <c r="B580" i="16"/>
  <c r="C580" i="16"/>
  <c r="D580" i="16"/>
  <c r="E580" i="16"/>
  <c r="F580" i="16"/>
  <c r="G580" i="16"/>
  <c r="H580" i="16"/>
  <c r="I580" i="16"/>
  <c r="J580" i="16"/>
  <c r="K580" i="16"/>
  <c r="L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 s="1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 s="1"/>
  <c r="O582" i="16" s="1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 s="1"/>
  <c r="A590" i="16"/>
  <c r="B590" i="16"/>
  <c r="C590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 s="1"/>
  <c r="O595" i="16" s="1"/>
  <c r="A596" i="16"/>
  <c r="M596" i="16" s="1"/>
  <c r="N596" i="16" s="1"/>
  <c r="O596" i="16" s="1"/>
  <c r="B596" i="16"/>
  <c r="C596" i="16"/>
  <c r="D596" i="16"/>
  <c r="E596" i="16"/>
  <c r="F596" i="16"/>
  <c r="G596" i="16"/>
  <c r="H596" i="16"/>
  <c r="I596" i="16"/>
  <c r="J596" i="16"/>
  <c r="K596" i="16"/>
  <c r="L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 s="1"/>
  <c r="O598" i="16" s="1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 s="1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B110" i="17"/>
  <c r="C110" i="17"/>
  <c r="D110" i="17"/>
  <c r="F110" i="17"/>
  <c r="G110" i="17"/>
  <c r="H110" i="17"/>
  <c r="I110" i="17"/>
  <c r="J110" i="17"/>
  <c r="B111" i="17"/>
  <c r="C111" i="17"/>
  <c r="D111" i="17"/>
  <c r="F111" i="17"/>
  <c r="G111" i="17"/>
  <c r="H111" i="17"/>
  <c r="I111" i="17"/>
  <c r="J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M113" i="17" s="1"/>
  <c r="N113" i="17" s="1"/>
  <c r="O113" i="17" s="1"/>
  <c r="B113" i="17"/>
  <c r="C113" i="17"/>
  <c r="D113" i="17"/>
  <c r="E113" i="17"/>
  <c r="F113" i="17"/>
  <c r="G113" i="17"/>
  <c r="H113" i="17"/>
  <c r="I113" i="17"/>
  <c r="J113" i="17"/>
  <c r="K113" i="17"/>
  <c r="L113" i="17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M115" i="17" s="1"/>
  <c r="N115" i="17" s="1"/>
  <c r="O115" i="17" s="1"/>
  <c r="B115" i="17"/>
  <c r="C115" i="17"/>
  <c r="D115" i="17"/>
  <c r="E115" i="17"/>
  <c r="F115" i="17"/>
  <c r="G115" i="17"/>
  <c r="H115" i="17"/>
  <c r="I115" i="17"/>
  <c r="J115" i="17"/>
  <c r="K115" i="17"/>
  <c r="L115" i="17"/>
  <c r="A116" i="17"/>
  <c r="M116" i="17" s="1"/>
  <c r="N116" i="17" s="1"/>
  <c r="O116" i="17" s="1"/>
  <c r="B116" i="17"/>
  <c r="C116" i="17"/>
  <c r="D116" i="17"/>
  <c r="E116" i="17"/>
  <c r="F116" i="17"/>
  <c r="G116" i="17"/>
  <c r="H116" i="17"/>
  <c r="I116" i="17"/>
  <c r="J116" i="17"/>
  <c r="K116" i="17"/>
  <c r="L116" i="17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 s="1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 s="1"/>
  <c r="O120" i="17" s="1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 s="1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M129" i="17" s="1"/>
  <c r="N129" i="17" s="1"/>
  <c r="O129" i="17" s="1"/>
  <c r="B129" i="17"/>
  <c r="C129" i="17"/>
  <c r="D129" i="17"/>
  <c r="E129" i="17"/>
  <c r="F129" i="17"/>
  <c r="G129" i="17"/>
  <c r="H129" i="17"/>
  <c r="I129" i="17"/>
  <c r="J129" i="17"/>
  <c r="K129" i="17"/>
  <c r="L129" i="17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M131" i="17" s="1"/>
  <c r="N131" i="17" s="1"/>
  <c r="O131" i="17" s="1"/>
  <c r="B131" i="17"/>
  <c r="C131" i="17"/>
  <c r="D131" i="17"/>
  <c r="E131" i="17"/>
  <c r="F131" i="17"/>
  <c r="G131" i="17"/>
  <c r="H131" i="17"/>
  <c r="I131" i="17"/>
  <c r="J131" i="17"/>
  <c r="K131" i="17"/>
  <c r="L131" i="17"/>
  <c r="A132" i="17"/>
  <c r="M132" i="17" s="1"/>
  <c r="N132" i="17" s="1"/>
  <c r="O132" i="17" s="1"/>
  <c r="B132" i="17"/>
  <c r="C132" i="17"/>
  <c r="D132" i="17"/>
  <c r="E132" i="17"/>
  <c r="F132" i="17"/>
  <c r="G132" i="17"/>
  <c r="H132" i="17"/>
  <c r="I132" i="17"/>
  <c r="J132" i="17"/>
  <c r="K132" i="17"/>
  <c r="L132" i="17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 s="1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 s="1"/>
  <c r="O136" i="17" s="1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 s="1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M145" i="17" s="1"/>
  <c r="N145" i="17" s="1"/>
  <c r="O145" i="17" s="1"/>
  <c r="B145" i="17"/>
  <c r="C145" i="17"/>
  <c r="D145" i="17"/>
  <c r="E145" i="17"/>
  <c r="F145" i="17"/>
  <c r="G145" i="17"/>
  <c r="H145" i="17"/>
  <c r="I145" i="17"/>
  <c r="J145" i="17"/>
  <c r="K145" i="17"/>
  <c r="L145" i="17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M147" i="17" s="1"/>
  <c r="N147" i="17" s="1"/>
  <c r="O147" i="17" s="1"/>
  <c r="B147" i="17"/>
  <c r="C147" i="17"/>
  <c r="D147" i="17"/>
  <c r="E147" i="17"/>
  <c r="F147" i="17"/>
  <c r="G147" i="17"/>
  <c r="H147" i="17"/>
  <c r="I147" i="17"/>
  <c r="J147" i="17"/>
  <c r="K147" i="17"/>
  <c r="L147" i="17"/>
  <c r="A148" i="17"/>
  <c r="M148" i="17" s="1"/>
  <c r="N148" i="17" s="1"/>
  <c r="O148" i="17" s="1"/>
  <c r="B148" i="17"/>
  <c r="C148" i="17"/>
  <c r="D148" i="17"/>
  <c r="E148" i="17"/>
  <c r="F148" i="17"/>
  <c r="G148" i="17"/>
  <c r="H148" i="17"/>
  <c r="I148" i="17"/>
  <c r="J148" i="17"/>
  <c r="K148" i="17"/>
  <c r="L148" i="17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 s="1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 s="1"/>
  <c r="O152" i="17" s="1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 s="1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M161" i="17" s="1"/>
  <c r="N161" i="17" s="1"/>
  <c r="O161" i="17" s="1"/>
  <c r="B161" i="17"/>
  <c r="C161" i="17"/>
  <c r="D161" i="17"/>
  <c r="E161" i="17"/>
  <c r="F161" i="17"/>
  <c r="G161" i="17"/>
  <c r="H161" i="17"/>
  <c r="I161" i="17"/>
  <c r="J161" i="17"/>
  <c r="K161" i="17"/>
  <c r="L161" i="17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M163" i="17" s="1"/>
  <c r="N163" i="17" s="1"/>
  <c r="O163" i="17" s="1"/>
  <c r="B163" i="17"/>
  <c r="C163" i="17"/>
  <c r="D163" i="17"/>
  <c r="E163" i="17"/>
  <c r="F163" i="17"/>
  <c r="G163" i="17"/>
  <c r="H163" i="17"/>
  <c r="I163" i="17"/>
  <c r="J163" i="17"/>
  <c r="K163" i="17"/>
  <c r="L163" i="17"/>
  <c r="A164" i="17"/>
  <c r="M164" i="17" s="1"/>
  <c r="N164" i="17" s="1"/>
  <c r="O164" i="17" s="1"/>
  <c r="B164" i="17"/>
  <c r="C164" i="17"/>
  <c r="D164" i="17"/>
  <c r="E164" i="17"/>
  <c r="F164" i="17"/>
  <c r="G164" i="17"/>
  <c r="H164" i="17"/>
  <c r="I164" i="17"/>
  <c r="J164" i="17"/>
  <c r="K164" i="17"/>
  <c r="L164" i="17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 s="1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 s="1"/>
  <c r="O168" i="17" s="1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 s="1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M177" i="17" s="1"/>
  <c r="N177" i="17" s="1"/>
  <c r="O177" i="17" s="1"/>
  <c r="B177" i="17"/>
  <c r="C177" i="17"/>
  <c r="D177" i="17"/>
  <c r="E177" i="17"/>
  <c r="F177" i="17"/>
  <c r="G177" i="17"/>
  <c r="H177" i="17"/>
  <c r="I177" i="17"/>
  <c r="J177" i="17"/>
  <c r="K177" i="17"/>
  <c r="L177" i="17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M179" i="17" s="1"/>
  <c r="N179" i="17" s="1"/>
  <c r="O179" i="17" s="1"/>
  <c r="B179" i="17"/>
  <c r="C179" i="17"/>
  <c r="D179" i="17"/>
  <c r="E179" i="17"/>
  <c r="F179" i="17"/>
  <c r="G179" i="17"/>
  <c r="H179" i="17"/>
  <c r="I179" i="17"/>
  <c r="J179" i="17"/>
  <c r="K179" i="17"/>
  <c r="L179" i="17"/>
  <c r="A180" i="17"/>
  <c r="M180" i="17" s="1"/>
  <c r="N180" i="17" s="1"/>
  <c r="O180" i="17" s="1"/>
  <c r="B180" i="17"/>
  <c r="C180" i="17"/>
  <c r="D180" i="17"/>
  <c r="E180" i="17"/>
  <c r="F180" i="17"/>
  <c r="G180" i="17"/>
  <c r="H180" i="17"/>
  <c r="I180" i="17"/>
  <c r="J180" i="17"/>
  <c r="K180" i="17"/>
  <c r="L180" i="17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 s="1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 s="1"/>
  <c r="O184" i="17" s="1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 s="1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M193" i="17" s="1"/>
  <c r="N193" i="17" s="1"/>
  <c r="O193" i="17" s="1"/>
  <c r="B193" i="17"/>
  <c r="C193" i="17"/>
  <c r="D193" i="17"/>
  <c r="E193" i="17"/>
  <c r="F193" i="17"/>
  <c r="G193" i="17"/>
  <c r="H193" i="17"/>
  <c r="I193" i="17"/>
  <c r="J193" i="17"/>
  <c r="K193" i="17"/>
  <c r="L193" i="17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M195" i="17" s="1"/>
  <c r="N195" i="17" s="1"/>
  <c r="O195" i="17" s="1"/>
  <c r="B195" i="17"/>
  <c r="C195" i="17"/>
  <c r="D195" i="17"/>
  <c r="E195" i="17"/>
  <c r="F195" i="17"/>
  <c r="G195" i="17"/>
  <c r="H195" i="17"/>
  <c r="I195" i="17"/>
  <c r="J195" i="17"/>
  <c r="K195" i="17"/>
  <c r="L195" i="17"/>
  <c r="A196" i="17"/>
  <c r="M196" i="17" s="1"/>
  <c r="N196" i="17" s="1"/>
  <c r="O196" i="17" s="1"/>
  <c r="B196" i="17"/>
  <c r="C196" i="17"/>
  <c r="D196" i="17"/>
  <c r="E196" i="17"/>
  <c r="F196" i="17"/>
  <c r="G196" i="17"/>
  <c r="H196" i="17"/>
  <c r="I196" i="17"/>
  <c r="J196" i="17"/>
  <c r="K196" i="17"/>
  <c r="L196" i="17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 s="1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 s="1"/>
  <c r="O200" i="17" s="1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 s="1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M209" i="17" s="1"/>
  <c r="N209" i="17" s="1"/>
  <c r="O209" i="17" s="1"/>
  <c r="B209" i="17"/>
  <c r="C209" i="17"/>
  <c r="D209" i="17"/>
  <c r="E209" i="17"/>
  <c r="F209" i="17"/>
  <c r="G209" i="17"/>
  <c r="H209" i="17"/>
  <c r="I209" i="17"/>
  <c r="J209" i="17"/>
  <c r="K209" i="17"/>
  <c r="L209" i="17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M211" i="17" s="1"/>
  <c r="N211" i="17" s="1"/>
  <c r="O211" i="17" s="1"/>
  <c r="B211" i="17"/>
  <c r="C211" i="17"/>
  <c r="D211" i="17"/>
  <c r="E211" i="17"/>
  <c r="F211" i="17"/>
  <c r="G211" i="17"/>
  <c r="H211" i="17"/>
  <c r="I211" i="17"/>
  <c r="J211" i="17"/>
  <c r="K211" i="17"/>
  <c r="L211" i="17"/>
  <c r="A212" i="17"/>
  <c r="M212" i="17" s="1"/>
  <c r="N212" i="17" s="1"/>
  <c r="O212" i="17" s="1"/>
  <c r="B212" i="17"/>
  <c r="C212" i="17"/>
  <c r="D212" i="17"/>
  <c r="E212" i="17"/>
  <c r="F212" i="17"/>
  <c r="G212" i="17"/>
  <c r="H212" i="17"/>
  <c r="I212" i="17"/>
  <c r="J212" i="17"/>
  <c r="K212" i="17"/>
  <c r="L212" i="17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 s="1"/>
  <c r="O214" i="17" s="1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 s="1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 s="1"/>
  <c r="O216" i="17" s="1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 s="1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M225" i="17" s="1"/>
  <c r="N225" i="17" s="1"/>
  <c r="O225" i="17" s="1"/>
  <c r="B225" i="17"/>
  <c r="C225" i="17"/>
  <c r="D225" i="17"/>
  <c r="E225" i="17"/>
  <c r="F225" i="17"/>
  <c r="G225" i="17"/>
  <c r="H225" i="17"/>
  <c r="I225" i="17"/>
  <c r="J225" i="17"/>
  <c r="K225" i="17"/>
  <c r="L225" i="17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A228" i="17"/>
  <c r="M228" i="17" s="1"/>
  <c r="N228" i="17" s="1"/>
  <c r="O228" i="17" s="1"/>
  <c r="B228" i="17"/>
  <c r="C228" i="17"/>
  <c r="D228" i="17"/>
  <c r="E228" i="17"/>
  <c r="F228" i="17"/>
  <c r="G228" i="17"/>
  <c r="H228" i="17"/>
  <c r="I228" i="17"/>
  <c r="J228" i="17"/>
  <c r="K228" i="17"/>
  <c r="L228" i="17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 s="1"/>
  <c r="O230" i="17" s="1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 s="1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 s="1"/>
  <c r="O232" i="17" s="1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 s="1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M241" i="17" s="1"/>
  <c r="N241" i="17" s="1"/>
  <c r="O241" i="17" s="1"/>
  <c r="B241" i="17"/>
  <c r="C241" i="17"/>
  <c r="D241" i="17"/>
  <c r="E241" i="17"/>
  <c r="F241" i="17"/>
  <c r="G241" i="17"/>
  <c r="H241" i="17"/>
  <c r="I241" i="17"/>
  <c r="J241" i="17"/>
  <c r="K241" i="17"/>
  <c r="L241" i="17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A244" i="17"/>
  <c r="M244" i="17" s="1"/>
  <c r="N244" i="17" s="1"/>
  <c r="O244" i="17" s="1"/>
  <c r="B244" i="17"/>
  <c r="C244" i="17"/>
  <c r="D244" i="17"/>
  <c r="E244" i="17"/>
  <c r="F244" i="17"/>
  <c r="G244" i="17"/>
  <c r="H244" i="17"/>
  <c r="I244" i="17"/>
  <c r="J244" i="17"/>
  <c r="K244" i="17"/>
  <c r="L244" i="17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 s="1"/>
  <c r="O246" i="17" s="1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 s="1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 s="1"/>
  <c r="O248" i="17" s="1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 s="1"/>
  <c r="A250" i="17"/>
  <c r="M250" i="17" s="1"/>
  <c r="N250" i="17" s="1"/>
  <c r="O250" i="17" s="1"/>
  <c r="B250" i="17"/>
  <c r="C250" i="17"/>
  <c r="D250" i="17"/>
  <c r="E250" i="17"/>
  <c r="F250" i="17"/>
  <c r="G250" i="17"/>
  <c r="H250" i="17"/>
  <c r="I250" i="17"/>
  <c r="J250" i="17"/>
  <c r="K250" i="17"/>
  <c r="L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 s="1"/>
  <c r="O262" i="17" s="1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 s="1"/>
  <c r="A264" i="17"/>
  <c r="B264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 s="1"/>
  <c r="O264" i="17" s="1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 s="1"/>
  <c r="A275" i="17"/>
  <c r="M275" i="17" s="1"/>
  <c r="N275" i="17" s="1"/>
  <c r="O275" i="17" s="1"/>
  <c r="B275" i="17"/>
  <c r="C275" i="17"/>
  <c r="D275" i="17"/>
  <c r="E275" i="17"/>
  <c r="F275" i="17"/>
  <c r="G275" i="17"/>
  <c r="H275" i="17"/>
  <c r="I275" i="17"/>
  <c r="J275" i="17"/>
  <c r="K275" i="17"/>
  <c r="L275" i="17"/>
  <c r="A276" i="17"/>
  <c r="M276" i="17" s="1"/>
  <c r="N276" i="17" s="1"/>
  <c r="O276" i="17" s="1"/>
  <c r="B276" i="17"/>
  <c r="C276" i="17"/>
  <c r="D276" i="17"/>
  <c r="E276" i="17"/>
  <c r="F276" i="17"/>
  <c r="G276" i="17"/>
  <c r="H276" i="17"/>
  <c r="I276" i="17"/>
  <c r="J276" i="17"/>
  <c r="K276" i="17"/>
  <c r="L276" i="17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M278" i="17" s="1"/>
  <c r="N278" i="17" s="1"/>
  <c r="O278" i="17" s="1"/>
  <c r="B278" i="17"/>
  <c r="C278" i="17"/>
  <c r="D278" i="17"/>
  <c r="E278" i="17"/>
  <c r="F278" i="17"/>
  <c r="G278" i="17"/>
  <c r="H278" i="17"/>
  <c r="I278" i="17"/>
  <c r="J278" i="17"/>
  <c r="K278" i="17"/>
  <c r="L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 s="1"/>
  <c r="A280" i="17"/>
  <c r="B280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 s="1"/>
  <c r="O280" i="17" s="1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 s="1"/>
  <c r="A291" i="17"/>
  <c r="M291" i="17" s="1"/>
  <c r="N291" i="17" s="1"/>
  <c r="O291" i="17" s="1"/>
  <c r="B291" i="17"/>
  <c r="C291" i="17"/>
  <c r="D291" i="17"/>
  <c r="E291" i="17"/>
  <c r="F291" i="17"/>
  <c r="G291" i="17"/>
  <c r="H291" i="17"/>
  <c r="I291" i="17"/>
  <c r="J291" i="17"/>
  <c r="K291" i="17"/>
  <c r="L291" i="17"/>
  <c r="A292" i="17"/>
  <c r="M292" i="17" s="1"/>
  <c r="N292" i="17" s="1"/>
  <c r="O292" i="17" s="1"/>
  <c r="B292" i="17"/>
  <c r="C292" i="17"/>
  <c r="D292" i="17"/>
  <c r="E292" i="17"/>
  <c r="F292" i="17"/>
  <c r="G292" i="17"/>
  <c r="H292" i="17"/>
  <c r="I292" i="17"/>
  <c r="J292" i="17"/>
  <c r="K292" i="17"/>
  <c r="L292" i="17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M294" i="17" s="1"/>
  <c r="N294" i="17" s="1"/>
  <c r="O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 s="1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 s="1"/>
  <c r="O296" i="17" s="1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 s="1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M305" i="17" s="1"/>
  <c r="N305" i="17" s="1"/>
  <c r="O305" i="17" s="1"/>
  <c r="B305" i="17"/>
  <c r="C305" i="17"/>
  <c r="D305" i="17"/>
  <c r="E305" i="17"/>
  <c r="F305" i="17"/>
  <c r="G305" i="17"/>
  <c r="H305" i="17"/>
  <c r="I305" i="17"/>
  <c r="J305" i="17"/>
  <c r="K305" i="17"/>
  <c r="L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 s="1"/>
  <c r="A307" i="17"/>
  <c r="M307" i="17" s="1"/>
  <c r="N307" i="17" s="1"/>
  <c r="O307" i="17" s="1"/>
  <c r="B307" i="17"/>
  <c r="C307" i="17"/>
  <c r="D307" i="17"/>
  <c r="E307" i="17"/>
  <c r="F307" i="17"/>
  <c r="G307" i="17"/>
  <c r="H307" i="17"/>
  <c r="I307" i="17"/>
  <c r="J307" i="17"/>
  <c r="K307" i="17"/>
  <c r="L307" i="17"/>
  <c r="A308" i="17"/>
  <c r="M308" i="17" s="1"/>
  <c r="N308" i="17" s="1"/>
  <c r="O308" i="17" s="1"/>
  <c r="B308" i="17"/>
  <c r="C308" i="17"/>
  <c r="D308" i="17"/>
  <c r="E308" i="17"/>
  <c r="F308" i="17"/>
  <c r="G308" i="17"/>
  <c r="H308" i="17"/>
  <c r="I308" i="17"/>
  <c r="J308" i="17"/>
  <c r="K308" i="17"/>
  <c r="L308" i="17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M310" i="17" s="1"/>
  <c r="N310" i="17" s="1"/>
  <c r="O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 s="1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 s="1"/>
  <c r="O312" i="17" s="1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 s="1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M321" i="17" s="1"/>
  <c r="N321" i="17" s="1"/>
  <c r="O321" i="17" s="1"/>
  <c r="B321" i="17"/>
  <c r="C321" i="17"/>
  <c r="D321" i="17"/>
  <c r="E321" i="17"/>
  <c r="F321" i="17"/>
  <c r="G321" i="17"/>
  <c r="H321" i="17"/>
  <c r="I321" i="17"/>
  <c r="J321" i="17"/>
  <c r="K321" i="17"/>
  <c r="L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A324" i="17"/>
  <c r="M324" i="17" s="1"/>
  <c r="N324" i="17" s="1"/>
  <c r="O324" i="17" s="1"/>
  <c r="B324" i="17"/>
  <c r="C324" i="17"/>
  <c r="D324" i="17"/>
  <c r="E324" i="17"/>
  <c r="F324" i="17"/>
  <c r="G324" i="17"/>
  <c r="H324" i="17"/>
  <c r="I324" i="17"/>
  <c r="J324" i="17"/>
  <c r="K324" i="17"/>
  <c r="L324" i="17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 s="1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 s="1"/>
  <c r="O328" i="17" s="1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 s="1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A340" i="17"/>
  <c r="M340" i="17" s="1"/>
  <c r="N340" i="17" s="1"/>
  <c r="O340" i="17" s="1"/>
  <c r="B340" i="17"/>
  <c r="C340" i="17"/>
  <c r="D340" i="17"/>
  <c r="E340" i="17"/>
  <c r="F340" i="17"/>
  <c r="G340" i="17"/>
  <c r="H340" i="17"/>
  <c r="I340" i="17"/>
  <c r="J340" i="17"/>
  <c r="K340" i="17"/>
  <c r="L340" i="17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 s="1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 s="1"/>
  <c r="O344" i="17" s="1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 s="1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R2" i="1" a="1"/>
  <c r="R2" i="1" s="1"/>
  <c r="N3" i="1"/>
  <c r="O3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O2" i="1"/>
  <c r="N2" i="1"/>
  <c r="K111" i="16" l="1"/>
  <c r="L111" i="16"/>
  <c r="A111" i="16"/>
  <c r="M111" i="16" s="1"/>
  <c r="N111" i="16" s="1"/>
  <c r="E111" i="16"/>
  <c r="E111" i="17"/>
  <c r="K111" i="17"/>
  <c r="A111" i="17"/>
  <c r="M111" i="17" s="1"/>
  <c r="N111" i="17" s="1"/>
  <c r="O111" i="17" s="1"/>
  <c r="L111" i="17"/>
  <c r="K107" i="16"/>
  <c r="L107" i="16"/>
  <c r="A107" i="16"/>
  <c r="M107" i="16" s="1"/>
  <c r="N107" i="16" s="1"/>
  <c r="O107" i="16" s="1"/>
  <c r="E107" i="16"/>
  <c r="A107" i="17"/>
  <c r="M107" i="17" s="1"/>
  <c r="N107" i="17" s="1"/>
  <c r="E107" i="17"/>
  <c r="K107" i="17"/>
  <c r="L107" i="17"/>
  <c r="L103" i="16"/>
  <c r="A103" i="16"/>
  <c r="M103" i="16" s="1"/>
  <c r="N103" i="16" s="1"/>
  <c r="E103" i="16"/>
  <c r="K103" i="16"/>
  <c r="K103" i="17"/>
  <c r="L103" i="17"/>
  <c r="A103" i="17"/>
  <c r="M103" i="17" s="1"/>
  <c r="N103" i="17" s="1"/>
  <c r="O103" i="17" s="1"/>
  <c r="E103" i="17"/>
  <c r="E99" i="16"/>
  <c r="K99" i="16"/>
  <c r="L99" i="16"/>
  <c r="K99" i="17"/>
  <c r="A99" i="16"/>
  <c r="M99" i="16" s="1"/>
  <c r="N99" i="16" s="1"/>
  <c r="L99" i="17"/>
  <c r="A99" i="17"/>
  <c r="M99" i="17" s="1"/>
  <c r="N99" i="17" s="1"/>
  <c r="E99" i="17"/>
  <c r="K95" i="16"/>
  <c r="L95" i="16"/>
  <c r="A95" i="16"/>
  <c r="M95" i="16" s="1"/>
  <c r="N95" i="16" s="1"/>
  <c r="E95" i="16"/>
  <c r="K95" i="17"/>
  <c r="L95" i="17"/>
  <c r="A95" i="17"/>
  <c r="M95" i="17" s="1"/>
  <c r="N95" i="17" s="1"/>
  <c r="O95" i="17" s="1"/>
  <c r="E95" i="17"/>
  <c r="K91" i="16"/>
  <c r="L91" i="16"/>
  <c r="A91" i="16"/>
  <c r="M91" i="16" s="1"/>
  <c r="N91" i="16" s="1"/>
  <c r="E91" i="16"/>
  <c r="E91" i="17"/>
  <c r="A91" i="17"/>
  <c r="M91" i="17" s="1"/>
  <c r="N91" i="17" s="1"/>
  <c r="O91" i="17" s="1"/>
  <c r="K91" i="17"/>
  <c r="L91" i="17"/>
  <c r="K110" i="16"/>
  <c r="L110" i="16"/>
  <c r="A110" i="16"/>
  <c r="M110" i="16" s="1"/>
  <c r="N110" i="16" s="1"/>
  <c r="E110" i="16"/>
  <c r="K110" i="17"/>
  <c r="L110" i="17"/>
  <c r="A110" i="17"/>
  <c r="M110" i="17" s="1"/>
  <c r="N110" i="17" s="1"/>
  <c r="O110" i="17" s="1"/>
  <c r="E110" i="17"/>
  <c r="K106" i="16"/>
  <c r="L106" i="16"/>
  <c r="A106" i="16"/>
  <c r="M106" i="16" s="1"/>
  <c r="N106" i="16" s="1"/>
  <c r="E106" i="16"/>
  <c r="A106" i="17"/>
  <c r="M106" i="17" s="1"/>
  <c r="N106" i="17" s="1"/>
  <c r="O106" i="17" s="1"/>
  <c r="E106" i="17"/>
  <c r="K106" i="17"/>
  <c r="L106" i="17"/>
  <c r="E102" i="16"/>
  <c r="K102" i="16"/>
  <c r="L102" i="16"/>
  <c r="K102" i="17"/>
  <c r="L102" i="17"/>
  <c r="A102" i="17"/>
  <c r="M102" i="17" s="1"/>
  <c r="N102" i="17" s="1"/>
  <c r="A102" i="16"/>
  <c r="M102" i="16" s="1"/>
  <c r="N102" i="16" s="1"/>
  <c r="E102" i="17"/>
  <c r="E98" i="16"/>
  <c r="K98" i="16"/>
  <c r="L98" i="16"/>
  <c r="A98" i="16"/>
  <c r="M98" i="16" s="1"/>
  <c r="N98" i="16" s="1"/>
  <c r="K98" i="17"/>
  <c r="L98" i="17"/>
  <c r="A98" i="17"/>
  <c r="M98" i="17" s="1"/>
  <c r="N98" i="17" s="1"/>
  <c r="E98" i="17"/>
  <c r="K94" i="16"/>
  <c r="L94" i="16"/>
  <c r="A94" i="16"/>
  <c r="M94" i="16" s="1"/>
  <c r="N94" i="16" s="1"/>
  <c r="E94" i="16"/>
  <c r="K94" i="17"/>
  <c r="L94" i="17"/>
  <c r="A94" i="17"/>
  <c r="M94" i="17" s="1"/>
  <c r="N94" i="17" s="1"/>
  <c r="O94" i="17" s="1"/>
  <c r="E94" i="17"/>
  <c r="K90" i="16"/>
  <c r="L90" i="16"/>
  <c r="A90" i="16"/>
  <c r="M90" i="16" s="1"/>
  <c r="N90" i="16" s="1"/>
  <c r="E90" i="16"/>
  <c r="E90" i="17"/>
  <c r="A90" i="17"/>
  <c r="M90" i="17" s="1"/>
  <c r="N90" i="17" s="1"/>
  <c r="O90" i="17" s="1"/>
  <c r="K90" i="17"/>
  <c r="L90" i="17"/>
  <c r="K109" i="16"/>
  <c r="L109" i="16"/>
  <c r="A109" i="16"/>
  <c r="M109" i="16" s="1"/>
  <c r="N109" i="16" s="1"/>
  <c r="E109" i="16"/>
  <c r="K109" i="17"/>
  <c r="L109" i="17"/>
  <c r="A109" i="17"/>
  <c r="M109" i="17" s="1"/>
  <c r="N109" i="17" s="1"/>
  <c r="O109" i="17" s="1"/>
  <c r="E109" i="17"/>
  <c r="K105" i="16"/>
  <c r="L105" i="16"/>
  <c r="A105" i="16"/>
  <c r="M105" i="16" s="1"/>
  <c r="N105" i="16" s="1"/>
  <c r="E105" i="16"/>
  <c r="E105" i="17"/>
  <c r="L105" i="17"/>
  <c r="K105" i="17"/>
  <c r="A105" i="17"/>
  <c r="M105" i="17" s="1"/>
  <c r="N105" i="17" s="1"/>
  <c r="O105" i="17" s="1"/>
  <c r="E101" i="16"/>
  <c r="K101" i="16"/>
  <c r="L101" i="16"/>
  <c r="K101" i="17"/>
  <c r="L101" i="17"/>
  <c r="A101" i="17"/>
  <c r="M101" i="17" s="1"/>
  <c r="N101" i="17" s="1"/>
  <c r="O101" i="17" s="1"/>
  <c r="E101" i="17"/>
  <c r="A101" i="16"/>
  <c r="M101" i="16" s="1"/>
  <c r="N101" i="16" s="1"/>
  <c r="E97" i="16"/>
  <c r="K97" i="16"/>
  <c r="L97" i="16"/>
  <c r="A97" i="16"/>
  <c r="M97" i="16" s="1"/>
  <c r="N97" i="16" s="1"/>
  <c r="K97" i="17"/>
  <c r="L97" i="17"/>
  <c r="A97" i="17"/>
  <c r="M97" i="17" s="1"/>
  <c r="N97" i="17" s="1"/>
  <c r="O97" i="17" s="1"/>
  <c r="E97" i="17"/>
  <c r="K93" i="16"/>
  <c r="L93" i="16"/>
  <c r="A93" i="16"/>
  <c r="M93" i="16" s="1"/>
  <c r="N93" i="16" s="1"/>
  <c r="E93" i="16"/>
  <c r="E93" i="17"/>
  <c r="A93" i="17"/>
  <c r="M93" i="17" s="1"/>
  <c r="N93" i="17" s="1"/>
  <c r="O93" i="17" s="1"/>
  <c r="K93" i="17"/>
  <c r="L93" i="17"/>
  <c r="K89" i="16"/>
  <c r="L89" i="16"/>
  <c r="A89" i="16"/>
  <c r="M89" i="16" s="1"/>
  <c r="N89" i="16" s="1"/>
  <c r="E89" i="16"/>
  <c r="K89" i="17"/>
  <c r="L89" i="17"/>
  <c r="A89" i="17"/>
  <c r="M89" i="17" s="1"/>
  <c r="N89" i="17" s="1"/>
  <c r="O89" i="17" s="1"/>
  <c r="E89" i="17"/>
  <c r="K108" i="16"/>
  <c r="L108" i="16"/>
  <c r="A108" i="16"/>
  <c r="M108" i="16" s="1"/>
  <c r="N108" i="16" s="1"/>
  <c r="E108" i="16"/>
  <c r="A108" i="17"/>
  <c r="M108" i="17" s="1"/>
  <c r="N108" i="17" s="1"/>
  <c r="O108" i="17" s="1"/>
  <c r="L108" i="17"/>
  <c r="E108" i="17"/>
  <c r="K108" i="17"/>
  <c r="K104" i="16"/>
  <c r="L104" i="16"/>
  <c r="A104" i="16"/>
  <c r="M104" i="16" s="1"/>
  <c r="N104" i="16" s="1"/>
  <c r="E104" i="16"/>
  <c r="E104" i="17"/>
  <c r="A104" i="17"/>
  <c r="M104" i="17" s="1"/>
  <c r="N104" i="17" s="1"/>
  <c r="O104" i="17" s="1"/>
  <c r="K104" i="17"/>
  <c r="L104" i="17"/>
  <c r="E100" i="16"/>
  <c r="K100" i="16"/>
  <c r="L100" i="16"/>
  <c r="A100" i="16"/>
  <c r="M100" i="16" s="1"/>
  <c r="N100" i="16" s="1"/>
  <c r="K100" i="17"/>
  <c r="L100" i="17"/>
  <c r="A100" i="17"/>
  <c r="M100" i="17" s="1"/>
  <c r="N100" i="17" s="1"/>
  <c r="E100" i="17"/>
  <c r="K96" i="16"/>
  <c r="L96" i="16"/>
  <c r="A96" i="16"/>
  <c r="M96" i="16" s="1"/>
  <c r="N96" i="16" s="1"/>
  <c r="K96" i="17"/>
  <c r="L96" i="17"/>
  <c r="A96" i="17"/>
  <c r="M96" i="17" s="1"/>
  <c r="N96" i="17" s="1"/>
  <c r="E96" i="16"/>
  <c r="E96" i="17"/>
  <c r="K92" i="16"/>
  <c r="L92" i="16"/>
  <c r="A92" i="16"/>
  <c r="M92" i="16" s="1"/>
  <c r="N92" i="16" s="1"/>
  <c r="E92" i="16"/>
  <c r="E92" i="17"/>
  <c r="L92" i="17"/>
  <c r="K92" i="17"/>
  <c r="A92" i="17"/>
  <c r="M92" i="17" s="1"/>
  <c r="N92" i="17" s="1"/>
  <c r="O92" i="17" s="1"/>
  <c r="K88" i="16"/>
  <c r="L88" i="16"/>
  <c r="A88" i="16"/>
  <c r="M88" i="16" s="1"/>
  <c r="N88" i="16" s="1"/>
  <c r="E88" i="16"/>
  <c r="K88" i="17"/>
  <c r="L88" i="17"/>
  <c r="A88" i="17"/>
  <c r="M88" i="17" s="1"/>
  <c r="N88" i="17" s="1"/>
  <c r="O88" i="17" s="1"/>
  <c r="E88" i="17"/>
  <c r="Q88" i="1"/>
  <c r="P89" i="1"/>
  <c r="Q92" i="1"/>
  <c r="P93" i="1"/>
  <c r="Q97" i="1"/>
  <c r="P98" i="1"/>
  <c r="Q101" i="1"/>
  <c r="P102" i="1"/>
  <c r="Q105" i="1"/>
  <c r="P106" i="1"/>
  <c r="Q109" i="1"/>
  <c r="P110" i="1"/>
  <c r="Q113" i="1"/>
  <c r="P114" i="1"/>
  <c r="Q117" i="1"/>
  <c r="P118" i="1"/>
  <c r="Q121" i="1"/>
  <c r="P122" i="1"/>
  <c r="Q125" i="1"/>
  <c r="P126" i="1"/>
  <c r="Q129" i="1"/>
  <c r="P130" i="1"/>
  <c r="Q133" i="1"/>
  <c r="P134" i="1"/>
  <c r="Q137" i="1"/>
  <c r="P138" i="1"/>
  <c r="Q141" i="1"/>
  <c r="P142" i="1"/>
  <c r="Q148" i="1"/>
  <c r="P149" i="1"/>
  <c r="Q156" i="1"/>
  <c r="P157" i="1"/>
  <c r="Q164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57" i="1"/>
  <c r="P158" i="1"/>
  <c r="Q159" i="1"/>
  <c r="P16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P88" i="1"/>
  <c r="Q96" i="1"/>
  <c r="P97" i="1"/>
  <c r="Q104" i="1"/>
  <c r="P105" i="1"/>
  <c r="Q112" i="1"/>
  <c r="P113" i="1"/>
  <c r="Q120" i="1"/>
  <c r="P121" i="1"/>
  <c r="Q128" i="1"/>
  <c r="P129" i="1"/>
  <c r="Q136" i="1"/>
  <c r="P137" i="1"/>
  <c r="Q144" i="1"/>
  <c r="P145" i="1"/>
  <c r="Q160" i="1"/>
  <c r="P161" i="1"/>
  <c r="Q166" i="1"/>
  <c r="P167" i="1"/>
  <c r="Q174" i="1"/>
  <c r="P175" i="1"/>
  <c r="Q182" i="1"/>
  <c r="P183" i="1"/>
  <c r="Q190" i="1"/>
  <c r="P191" i="1"/>
  <c r="Q194" i="1"/>
  <c r="P195" i="1"/>
  <c r="Q198" i="1"/>
  <c r="P199" i="1"/>
  <c r="Q202" i="1"/>
  <c r="P203" i="1"/>
  <c r="Q206" i="1"/>
  <c r="P207" i="1"/>
  <c r="Q210" i="1"/>
  <c r="P211" i="1"/>
  <c r="Q214" i="1"/>
  <c r="P215" i="1"/>
  <c r="Q218" i="1"/>
  <c r="P219" i="1"/>
  <c r="Q222" i="1"/>
  <c r="P223" i="1"/>
  <c r="Q226" i="1"/>
  <c r="P227" i="1"/>
  <c r="Q230" i="1"/>
  <c r="P231" i="1"/>
  <c r="Q234" i="1"/>
  <c r="P235" i="1"/>
  <c r="Q238" i="1"/>
  <c r="P239" i="1"/>
  <c r="Q242" i="1"/>
  <c r="P243" i="1"/>
  <c r="Q246" i="1"/>
  <c r="P247" i="1"/>
  <c r="Q250" i="1"/>
  <c r="P251" i="1"/>
  <c r="Q254" i="1"/>
  <c r="P255" i="1"/>
  <c r="Q258" i="1"/>
  <c r="P259" i="1"/>
  <c r="Q262" i="1"/>
  <c r="P263" i="1"/>
  <c r="Q266" i="1"/>
  <c r="P267" i="1"/>
  <c r="Q270" i="1"/>
  <c r="P271" i="1"/>
  <c r="Q274" i="1"/>
  <c r="P275" i="1"/>
  <c r="Q278" i="1"/>
  <c r="P279" i="1"/>
  <c r="Q282" i="1"/>
  <c r="P283" i="1"/>
  <c r="Q286" i="1"/>
  <c r="P287" i="1"/>
  <c r="Q290" i="1"/>
  <c r="P291" i="1"/>
  <c r="Q294" i="1"/>
  <c r="P295" i="1"/>
  <c r="Q298" i="1"/>
  <c r="P299" i="1"/>
  <c r="Q302" i="1"/>
  <c r="P303" i="1"/>
  <c r="Q306" i="1"/>
  <c r="P307" i="1"/>
  <c r="Q310" i="1"/>
  <c r="P311" i="1"/>
  <c r="Q314" i="1"/>
  <c r="P315" i="1"/>
  <c r="Q318" i="1"/>
  <c r="P319" i="1"/>
  <c r="Q322" i="1"/>
  <c r="P323" i="1"/>
  <c r="Q326" i="1"/>
  <c r="P327" i="1"/>
  <c r="Q330" i="1"/>
  <c r="P331" i="1"/>
  <c r="Q334" i="1"/>
  <c r="P335" i="1"/>
  <c r="Q338" i="1"/>
  <c r="P339" i="1"/>
  <c r="Q342" i="1"/>
  <c r="P343" i="1"/>
  <c r="Q346" i="1"/>
  <c r="P347" i="1"/>
  <c r="Q350" i="1"/>
  <c r="P351" i="1"/>
  <c r="Q354" i="1"/>
  <c r="P355" i="1"/>
  <c r="Q358" i="1"/>
  <c r="P359" i="1"/>
  <c r="Q362" i="1"/>
  <c r="P363" i="1"/>
  <c r="Q366" i="1"/>
  <c r="P367" i="1"/>
  <c r="Q370" i="1"/>
  <c r="P371" i="1"/>
  <c r="Q374" i="1"/>
  <c r="P375" i="1"/>
  <c r="Q378" i="1"/>
  <c r="P379" i="1"/>
  <c r="Q382" i="1"/>
  <c r="P383" i="1"/>
  <c r="Q325" i="1"/>
  <c r="P326" i="1"/>
  <c r="Q333" i="1"/>
  <c r="P334" i="1"/>
  <c r="Q341" i="1"/>
  <c r="P342" i="1"/>
  <c r="Q349" i="1"/>
  <c r="P350" i="1"/>
  <c r="Q357" i="1"/>
  <c r="P358" i="1"/>
  <c r="Q365" i="1"/>
  <c r="P366" i="1"/>
  <c r="Q373" i="1"/>
  <c r="P374" i="1"/>
  <c r="Q381" i="1"/>
  <c r="P382" i="1"/>
  <c r="Q108" i="1"/>
  <c r="P109" i="1"/>
  <c r="Q124" i="1"/>
  <c r="P125" i="1"/>
  <c r="Q140" i="1"/>
  <c r="P141" i="1"/>
  <c r="Q178" i="1"/>
  <c r="P179" i="1"/>
  <c r="P427" i="1"/>
  <c r="Q422" i="1"/>
  <c r="P415" i="1"/>
  <c r="Q410" i="1"/>
  <c r="P403" i="1"/>
  <c r="P399" i="1"/>
  <c r="P395" i="1"/>
  <c r="Q390" i="1"/>
  <c r="Q383" i="1"/>
  <c r="P356" i="1"/>
  <c r="Q335" i="1"/>
  <c r="P133" i="1"/>
  <c r="P101" i="1"/>
  <c r="Q432" i="1"/>
  <c r="Q429" i="1"/>
  <c r="P426" i="1"/>
  <c r="Q423" i="1"/>
  <c r="Q420" i="1"/>
  <c r="Q417" i="1"/>
  <c r="P414" i="1"/>
  <c r="Q413" i="1"/>
  <c r="P410" i="1"/>
  <c r="Q407" i="1"/>
  <c r="Q404" i="1"/>
  <c r="Q401" i="1"/>
  <c r="P398" i="1"/>
  <c r="Q395" i="1"/>
  <c r="Q392" i="1"/>
  <c r="Q389" i="1"/>
  <c r="P386" i="1"/>
  <c r="P373" i="1"/>
  <c r="Q368" i="1"/>
  <c r="P354" i="1"/>
  <c r="Q353" i="1"/>
  <c r="Q352" i="1"/>
  <c r="P338" i="1"/>
  <c r="Q337" i="1"/>
  <c r="Q336" i="1"/>
  <c r="P325" i="1"/>
  <c r="P322" i="1"/>
  <c r="Q321" i="1"/>
  <c r="Q320" i="1"/>
  <c r="P185" i="1"/>
  <c r="Q134" i="1"/>
  <c r="P131" i="1"/>
  <c r="Q102" i="1"/>
  <c r="P99" i="1"/>
  <c r="P431" i="1"/>
  <c r="P423" i="1"/>
  <c r="Q418" i="1"/>
  <c r="Q414" i="1"/>
  <c r="P407" i="1"/>
  <c r="Q402" i="1"/>
  <c r="P391" i="1"/>
  <c r="P387" i="1"/>
  <c r="Q367" i="1"/>
  <c r="P340" i="1"/>
  <c r="Q319" i="1"/>
  <c r="P187" i="1"/>
  <c r="Q132" i="1"/>
  <c r="Q99" i="1"/>
  <c r="P430" i="1"/>
  <c r="Q428" i="1"/>
  <c r="Q425" i="1"/>
  <c r="P422" i="1"/>
  <c r="P418" i="1"/>
  <c r="Q416" i="1"/>
  <c r="Q412" i="1"/>
  <c r="Q408" i="1"/>
  <c r="Q405" i="1"/>
  <c r="P402" i="1"/>
  <c r="Q400" i="1"/>
  <c r="Q397" i="1"/>
  <c r="P394" i="1"/>
  <c r="Q391" i="1"/>
  <c r="Q388" i="1"/>
  <c r="Q385" i="1"/>
  <c r="P370" i="1"/>
  <c r="P341" i="1"/>
  <c r="P380" i="1"/>
  <c r="Q375" i="1"/>
  <c r="P364" i="1"/>
  <c r="Q359" i="1"/>
  <c r="P348" i="1"/>
  <c r="Q343" i="1"/>
  <c r="P332" i="1"/>
  <c r="Q327" i="1"/>
  <c r="P171" i="1"/>
  <c r="Q170" i="1"/>
  <c r="P156" i="1"/>
  <c r="P153" i="1"/>
  <c r="Q152" i="1"/>
  <c r="P117" i="1"/>
  <c r="Q116" i="1"/>
  <c r="Q115" i="1"/>
  <c r="P92" i="1"/>
  <c r="Q91" i="1"/>
  <c r="Q90" i="1"/>
  <c r="Q430" i="1"/>
  <c r="Q426" i="1"/>
  <c r="P419" i="1"/>
  <c r="P411" i="1"/>
  <c r="Q406" i="1"/>
  <c r="Q398" i="1"/>
  <c r="Q394" i="1"/>
  <c r="Q386" i="1"/>
  <c r="P372" i="1"/>
  <c r="Q351" i="1"/>
  <c r="P324" i="1"/>
  <c r="Q186" i="1"/>
  <c r="Q131" i="1"/>
  <c r="Q100" i="1"/>
  <c r="Q431" i="1"/>
  <c r="Q427" i="1"/>
  <c r="Q424" i="1"/>
  <c r="Q421" i="1"/>
  <c r="Q419" i="1"/>
  <c r="Q415" i="1"/>
  <c r="Q411" i="1"/>
  <c r="Q409" i="1"/>
  <c r="P406" i="1"/>
  <c r="Q403" i="1"/>
  <c r="Q399" i="1"/>
  <c r="Q396" i="1"/>
  <c r="Q393" i="1"/>
  <c r="P390" i="1"/>
  <c r="Q387" i="1"/>
  <c r="Q384" i="1"/>
  <c r="Q369" i="1"/>
  <c r="P357" i="1"/>
  <c r="P381" i="1"/>
  <c r="P378" i="1"/>
  <c r="Q377" i="1"/>
  <c r="Q376" i="1"/>
  <c r="P365" i="1"/>
  <c r="P362" i="1"/>
  <c r="Q361" i="1"/>
  <c r="Q360" i="1"/>
  <c r="P349" i="1"/>
  <c r="P346" i="1"/>
  <c r="Q345" i="1"/>
  <c r="Q344" i="1"/>
  <c r="P333" i="1"/>
  <c r="P330" i="1"/>
  <c r="Q329" i="1"/>
  <c r="Q328" i="1"/>
  <c r="P169" i="1"/>
  <c r="Q154" i="1"/>
  <c r="Q153" i="1"/>
  <c r="P152" i="1"/>
  <c r="Q151" i="1"/>
  <c r="P150" i="1"/>
  <c r="Q149" i="1"/>
  <c r="Q118" i="1"/>
  <c r="P115" i="1"/>
  <c r="Q93" i="1"/>
  <c r="P90" i="1"/>
  <c r="P432" i="1"/>
  <c r="P428" i="1"/>
  <c r="P424" i="1"/>
  <c r="P420" i="1"/>
  <c r="P416" i="1"/>
  <c r="P412" i="1"/>
  <c r="P408" i="1"/>
  <c r="P404" i="1"/>
  <c r="P400" i="1"/>
  <c r="P396" i="1"/>
  <c r="P392" i="1"/>
  <c r="P388" i="1"/>
  <c r="P384" i="1"/>
  <c r="Q379" i="1"/>
  <c r="P376" i="1"/>
  <c r="Q371" i="1"/>
  <c r="P368" i="1"/>
  <c r="Q363" i="1"/>
  <c r="P360" i="1"/>
  <c r="Q355" i="1"/>
  <c r="P352" i="1"/>
  <c r="Q347" i="1"/>
  <c r="P344" i="1"/>
  <c r="Q339" i="1"/>
  <c r="P336" i="1"/>
  <c r="Q331" i="1"/>
  <c r="P328" i="1"/>
  <c r="Q323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Q139" i="1"/>
  <c r="Q123" i="1"/>
  <c r="Q107" i="1"/>
  <c r="P429" i="1"/>
  <c r="P425" i="1"/>
  <c r="P421" i="1"/>
  <c r="P417" i="1"/>
  <c r="P413" i="1"/>
  <c r="P409" i="1"/>
  <c r="P405" i="1"/>
  <c r="P401" i="1"/>
  <c r="P397" i="1"/>
  <c r="P393" i="1"/>
  <c r="P389" i="1"/>
  <c r="P385" i="1"/>
  <c r="Q380" i="1"/>
  <c r="P377" i="1"/>
  <c r="Q372" i="1"/>
  <c r="P369" i="1"/>
  <c r="Q364" i="1"/>
  <c r="P361" i="1"/>
  <c r="Q356" i="1"/>
  <c r="P353" i="1"/>
  <c r="Q348" i="1"/>
  <c r="P345" i="1"/>
  <c r="Q340" i="1"/>
  <c r="P337" i="1"/>
  <c r="Q332" i="1"/>
  <c r="P329" i="1"/>
  <c r="Q324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77" i="1"/>
  <c r="Q142" i="1"/>
  <c r="P139" i="1"/>
  <c r="Q126" i="1"/>
  <c r="P123" i="1"/>
  <c r="Q110" i="1"/>
  <c r="P107" i="1"/>
  <c r="P164" i="1"/>
  <c r="P148" i="1"/>
  <c r="Q143" i="1"/>
  <c r="Q135" i="1"/>
  <c r="Q127" i="1"/>
  <c r="Q119" i="1"/>
  <c r="Q111" i="1"/>
  <c r="Q103" i="1"/>
  <c r="Q95" i="1"/>
  <c r="Q94" i="1"/>
  <c r="Q316" i="1"/>
  <c r="Q315" i="1"/>
  <c r="Q312" i="1"/>
  <c r="Q311" i="1"/>
  <c r="Q308" i="1"/>
  <c r="Q307" i="1"/>
  <c r="Q304" i="1"/>
  <c r="Q303" i="1"/>
  <c r="Q300" i="1"/>
  <c r="Q299" i="1"/>
  <c r="Q296" i="1"/>
  <c r="Q295" i="1"/>
  <c r="Q292" i="1"/>
  <c r="Q291" i="1"/>
  <c r="Q288" i="1"/>
  <c r="Q287" i="1"/>
  <c r="Q284" i="1"/>
  <c r="Q283" i="1"/>
  <c r="Q280" i="1"/>
  <c r="Q279" i="1"/>
  <c r="Q276" i="1"/>
  <c r="Q275" i="1"/>
  <c r="Q272" i="1"/>
  <c r="Q271" i="1"/>
  <c r="Q268" i="1"/>
  <c r="Q267" i="1"/>
  <c r="Q264" i="1"/>
  <c r="Q263" i="1"/>
  <c r="Q260" i="1"/>
  <c r="Q259" i="1"/>
  <c r="Q256" i="1"/>
  <c r="Q255" i="1"/>
  <c r="Q252" i="1"/>
  <c r="Q251" i="1"/>
  <c r="Q248" i="1"/>
  <c r="Q247" i="1"/>
  <c r="Q244" i="1"/>
  <c r="Q243" i="1"/>
  <c r="Q240" i="1"/>
  <c r="Q239" i="1"/>
  <c r="Q236" i="1"/>
  <c r="Q235" i="1"/>
  <c r="Q232" i="1"/>
  <c r="Q231" i="1"/>
  <c r="Q228" i="1"/>
  <c r="Q227" i="1"/>
  <c r="Q224" i="1"/>
  <c r="Q223" i="1"/>
  <c r="Q220" i="1"/>
  <c r="Q219" i="1"/>
  <c r="Q216" i="1"/>
  <c r="Q215" i="1"/>
  <c r="Q212" i="1"/>
  <c r="Q211" i="1"/>
  <c r="Q208" i="1"/>
  <c r="Q207" i="1"/>
  <c r="Q204" i="1"/>
  <c r="Q203" i="1"/>
  <c r="Q200" i="1"/>
  <c r="Q199" i="1"/>
  <c r="Q196" i="1"/>
  <c r="Q195" i="1"/>
  <c r="Q192" i="1"/>
  <c r="P189" i="1"/>
  <c r="P181" i="1"/>
  <c r="P173" i="1"/>
  <c r="P165" i="1"/>
  <c r="Q162" i="1"/>
  <c r="Q161" i="1"/>
  <c r="Q146" i="1"/>
  <c r="Q145" i="1"/>
  <c r="P143" i="1"/>
  <c r="Q138" i="1"/>
  <c r="P135" i="1"/>
  <c r="Q130" i="1"/>
  <c r="P127" i="1"/>
  <c r="Q122" i="1"/>
  <c r="P119" i="1"/>
  <c r="Q114" i="1"/>
  <c r="P111" i="1"/>
  <c r="Q106" i="1"/>
  <c r="P103" i="1"/>
  <c r="Q98" i="1"/>
  <c r="P95" i="1"/>
  <c r="P94" i="1"/>
  <c r="Q89" i="1"/>
  <c r="Q191" i="1"/>
  <c r="Q188" i="1"/>
  <c r="Q187" i="1"/>
  <c r="Q184" i="1"/>
  <c r="Q183" i="1"/>
  <c r="Q180" i="1"/>
  <c r="Q179" i="1"/>
  <c r="Q176" i="1"/>
  <c r="Q175" i="1"/>
  <c r="Q172" i="1"/>
  <c r="Q171" i="1"/>
  <c r="Q168" i="1"/>
  <c r="Q167" i="1"/>
  <c r="Q163" i="1"/>
  <c r="P162" i="1"/>
  <c r="Q158" i="1"/>
  <c r="Q155" i="1"/>
  <c r="P154" i="1"/>
  <c r="Q150" i="1"/>
  <c r="Q147" i="1"/>
  <c r="P146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3" i="1"/>
  <c r="P159" i="1"/>
  <c r="P155" i="1"/>
  <c r="P151" i="1"/>
  <c r="P147" i="1"/>
  <c r="P96" i="1"/>
  <c r="P91" i="1"/>
  <c r="Q83" i="1"/>
  <c r="Q87" i="1"/>
  <c r="P84" i="1"/>
  <c r="Q86" i="1"/>
  <c r="P83" i="1"/>
  <c r="Q84" i="1"/>
  <c r="P3" i="1"/>
  <c r="P81" i="1"/>
  <c r="P85" i="1"/>
  <c r="Q82" i="1"/>
  <c r="Q3" i="1"/>
  <c r="Q81" i="1"/>
  <c r="Q85" i="1"/>
  <c r="P82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E84" i="16" l="1"/>
  <c r="K84" i="16"/>
  <c r="L84" i="16"/>
  <c r="K84" i="17"/>
  <c r="L84" i="17"/>
  <c r="A84" i="17"/>
  <c r="M84" i="17" s="1"/>
  <c r="N84" i="17" s="1"/>
  <c r="O84" i="17" s="1"/>
  <c r="E84" i="17"/>
  <c r="A84" i="16"/>
  <c r="M84" i="16" s="1"/>
  <c r="N84" i="16" s="1"/>
  <c r="K72" i="16"/>
  <c r="L72" i="16"/>
  <c r="A72" i="16"/>
  <c r="M72" i="16" s="1"/>
  <c r="N72" i="16" s="1"/>
  <c r="E72" i="16"/>
  <c r="L72" i="17"/>
  <c r="A72" i="17"/>
  <c r="M72" i="17" s="1"/>
  <c r="N72" i="17" s="1"/>
  <c r="O72" i="17" s="1"/>
  <c r="E72" i="17"/>
  <c r="K72" i="17"/>
  <c r="A60" i="17"/>
  <c r="M60" i="17" s="1"/>
  <c r="N60" i="17" s="1"/>
  <c r="O60" i="17" s="1"/>
  <c r="K60" i="16"/>
  <c r="L60" i="16"/>
  <c r="A60" i="16"/>
  <c r="M60" i="16" s="1"/>
  <c r="N60" i="16" s="1"/>
  <c r="E60" i="17"/>
  <c r="E60" i="16"/>
  <c r="K60" i="17"/>
  <c r="L60" i="17"/>
  <c r="E48" i="16"/>
  <c r="K48" i="17"/>
  <c r="K48" i="16"/>
  <c r="L48" i="16"/>
  <c r="A48" i="16"/>
  <c r="M48" i="16" s="1"/>
  <c r="N48" i="16" s="1"/>
  <c r="L48" i="17"/>
  <c r="A48" i="17"/>
  <c r="M48" i="17" s="1"/>
  <c r="N48" i="17" s="1"/>
  <c r="E48" i="17"/>
  <c r="A36" i="16"/>
  <c r="M36" i="16" s="1"/>
  <c r="N36" i="16" s="1"/>
  <c r="K36" i="17"/>
  <c r="E36" i="16"/>
  <c r="E36" i="17"/>
  <c r="K36" i="16"/>
  <c r="A36" i="17"/>
  <c r="M36" i="17" s="1"/>
  <c r="N36" i="17" s="1"/>
  <c r="L36" i="16"/>
  <c r="L36" i="17"/>
  <c r="A24" i="16"/>
  <c r="M24" i="16" s="1"/>
  <c r="N24" i="16" s="1"/>
  <c r="O24" i="16" s="1"/>
  <c r="E24" i="16"/>
  <c r="K24" i="17"/>
  <c r="K24" i="16"/>
  <c r="E24" i="17"/>
  <c r="L24" i="16"/>
  <c r="L24" i="17"/>
  <c r="A24" i="17"/>
  <c r="M24" i="17" s="1"/>
  <c r="N24" i="17" s="1"/>
  <c r="E12" i="16"/>
  <c r="K12" i="16"/>
  <c r="L12" i="16"/>
  <c r="A12" i="16"/>
  <c r="M12" i="16" s="1"/>
  <c r="N12" i="16" s="1"/>
  <c r="O12" i="16" s="1"/>
  <c r="E83" i="16"/>
  <c r="K83" i="16"/>
  <c r="L83" i="16"/>
  <c r="A83" i="16"/>
  <c r="M83" i="16" s="1"/>
  <c r="N83" i="16" s="1"/>
  <c r="E83" i="17"/>
  <c r="A83" i="17"/>
  <c r="M83" i="17" s="1"/>
  <c r="N83" i="17" s="1"/>
  <c r="O83" i="17" s="1"/>
  <c r="K83" i="17"/>
  <c r="L83" i="17"/>
  <c r="L71" i="16"/>
  <c r="A71" i="16"/>
  <c r="M71" i="16" s="1"/>
  <c r="N71" i="16" s="1"/>
  <c r="E71" i="16"/>
  <c r="L71" i="17"/>
  <c r="A71" i="17"/>
  <c r="M71" i="17" s="1"/>
  <c r="N71" i="17" s="1"/>
  <c r="O71" i="17" s="1"/>
  <c r="E71" i="17"/>
  <c r="K71" i="17"/>
  <c r="K71" i="16"/>
  <c r="K59" i="16"/>
  <c r="L59" i="16"/>
  <c r="A59" i="16"/>
  <c r="M59" i="16" s="1"/>
  <c r="N59" i="16" s="1"/>
  <c r="E59" i="16"/>
  <c r="A59" i="17"/>
  <c r="M59" i="17" s="1"/>
  <c r="N59" i="17" s="1"/>
  <c r="O59" i="17" s="1"/>
  <c r="E59" i="17"/>
  <c r="K59" i="17"/>
  <c r="L59" i="17"/>
  <c r="E47" i="16"/>
  <c r="K47" i="17"/>
  <c r="K47" i="16"/>
  <c r="L47" i="16"/>
  <c r="A47" i="16"/>
  <c r="M47" i="16" s="1"/>
  <c r="N47" i="16" s="1"/>
  <c r="L47" i="17"/>
  <c r="A47" i="17"/>
  <c r="M47" i="17" s="1"/>
  <c r="N47" i="17" s="1"/>
  <c r="O47" i="17" s="1"/>
  <c r="E47" i="17"/>
  <c r="A35" i="17"/>
  <c r="M35" i="17" s="1"/>
  <c r="N35" i="17" s="1"/>
  <c r="E35" i="16"/>
  <c r="E35" i="17"/>
  <c r="K35" i="16"/>
  <c r="L35" i="16"/>
  <c r="A35" i="16"/>
  <c r="M35" i="16" s="1"/>
  <c r="N35" i="16" s="1"/>
  <c r="K35" i="17"/>
  <c r="L35" i="17"/>
  <c r="E23" i="17"/>
  <c r="E23" i="16"/>
  <c r="K23" i="17"/>
  <c r="K23" i="16"/>
  <c r="A23" i="17"/>
  <c r="M23" i="17" s="1"/>
  <c r="N23" i="17" s="1"/>
  <c r="L23" i="16"/>
  <c r="L23" i="17"/>
  <c r="A23" i="16"/>
  <c r="M23" i="16" s="1"/>
  <c r="N23" i="16" s="1"/>
  <c r="O23" i="16" s="1"/>
  <c r="E11" i="16"/>
  <c r="K11" i="16"/>
  <c r="L11" i="16"/>
  <c r="A11" i="16"/>
  <c r="M11" i="16" s="1"/>
  <c r="N11" i="16" s="1"/>
  <c r="E82" i="16"/>
  <c r="K82" i="16"/>
  <c r="L82" i="16"/>
  <c r="A82" i="16"/>
  <c r="M82" i="16" s="1"/>
  <c r="N82" i="16" s="1"/>
  <c r="E82" i="17"/>
  <c r="A82" i="17"/>
  <c r="M82" i="17" s="1"/>
  <c r="N82" i="17" s="1"/>
  <c r="O82" i="17" s="1"/>
  <c r="K82" i="17"/>
  <c r="L82" i="17"/>
  <c r="A70" i="16"/>
  <c r="M70" i="16" s="1"/>
  <c r="N70" i="16" s="1"/>
  <c r="E70" i="17"/>
  <c r="E70" i="16"/>
  <c r="K70" i="16"/>
  <c r="A70" i="17"/>
  <c r="M70" i="17" s="1"/>
  <c r="N70" i="17" s="1"/>
  <c r="L70" i="17"/>
  <c r="L70" i="16"/>
  <c r="K70" i="17"/>
  <c r="K58" i="16"/>
  <c r="L58" i="16"/>
  <c r="A58" i="16"/>
  <c r="M58" i="16" s="1"/>
  <c r="N58" i="16" s="1"/>
  <c r="E58" i="16"/>
  <c r="A58" i="17"/>
  <c r="M58" i="17" s="1"/>
  <c r="N58" i="17" s="1"/>
  <c r="O58" i="17" s="1"/>
  <c r="E58" i="17"/>
  <c r="L58" i="17"/>
  <c r="K58" i="17"/>
  <c r="A46" i="17"/>
  <c r="M46" i="17" s="1"/>
  <c r="N46" i="17" s="1"/>
  <c r="K46" i="16"/>
  <c r="E46" i="17"/>
  <c r="L46" i="16"/>
  <c r="A46" i="16"/>
  <c r="M46" i="16" s="1"/>
  <c r="N46" i="16" s="1"/>
  <c r="K46" i="17"/>
  <c r="L46" i="17"/>
  <c r="E46" i="16"/>
  <c r="E34" i="16"/>
  <c r="E34" i="17"/>
  <c r="K34" i="16"/>
  <c r="L34" i="16"/>
  <c r="A34" i="17"/>
  <c r="M34" i="17" s="1"/>
  <c r="N34" i="17" s="1"/>
  <c r="O34" i="17" s="1"/>
  <c r="A34" i="16"/>
  <c r="M34" i="16" s="1"/>
  <c r="N34" i="16" s="1"/>
  <c r="L34" i="17"/>
  <c r="K34" i="17"/>
  <c r="E22" i="17"/>
  <c r="E22" i="16"/>
  <c r="K22" i="17"/>
  <c r="K22" i="16"/>
  <c r="L22" i="16"/>
  <c r="A22" i="17"/>
  <c r="M22" i="17" s="1"/>
  <c r="N22" i="17" s="1"/>
  <c r="O22" i="17" s="1"/>
  <c r="A22" i="16"/>
  <c r="M22" i="16" s="1"/>
  <c r="N22" i="16" s="1"/>
  <c r="L22" i="17"/>
  <c r="E10" i="16"/>
  <c r="K10" i="16"/>
  <c r="L10" i="16"/>
  <c r="A10" i="16"/>
  <c r="M10" i="16" s="1"/>
  <c r="N10" i="16" s="1"/>
  <c r="E81" i="16"/>
  <c r="K81" i="16"/>
  <c r="L81" i="16"/>
  <c r="A81" i="16"/>
  <c r="M81" i="16" s="1"/>
  <c r="N81" i="16" s="1"/>
  <c r="E81" i="17"/>
  <c r="A81" i="17"/>
  <c r="M81" i="17" s="1"/>
  <c r="N81" i="17" s="1"/>
  <c r="K81" i="17"/>
  <c r="L81" i="17"/>
  <c r="A69" i="16"/>
  <c r="M69" i="16" s="1"/>
  <c r="N69" i="16" s="1"/>
  <c r="E69" i="17"/>
  <c r="E69" i="16"/>
  <c r="K69" i="16"/>
  <c r="L69" i="17"/>
  <c r="L69" i="16"/>
  <c r="A69" i="17"/>
  <c r="M69" i="17" s="1"/>
  <c r="N69" i="17" s="1"/>
  <c r="O69" i="17" s="1"/>
  <c r="K69" i="17"/>
  <c r="K57" i="16"/>
  <c r="L57" i="16"/>
  <c r="A57" i="16"/>
  <c r="M57" i="16" s="1"/>
  <c r="N57" i="16" s="1"/>
  <c r="E57" i="16"/>
  <c r="L57" i="17"/>
  <c r="E57" i="17"/>
  <c r="K57" i="17"/>
  <c r="A57" i="17"/>
  <c r="M57" i="17" s="1"/>
  <c r="N57" i="17" s="1"/>
  <c r="K45" i="16"/>
  <c r="L45" i="16"/>
  <c r="A45" i="16"/>
  <c r="M45" i="16" s="1"/>
  <c r="N45" i="16" s="1"/>
  <c r="E45" i="16"/>
  <c r="L45" i="17"/>
  <c r="K45" i="17"/>
  <c r="A45" i="17"/>
  <c r="M45" i="17" s="1"/>
  <c r="N45" i="17" s="1"/>
  <c r="E45" i="17"/>
  <c r="E33" i="16"/>
  <c r="E33" i="17"/>
  <c r="K33" i="16"/>
  <c r="L33" i="16"/>
  <c r="A33" i="16"/>
  <c r="M33" i="16" s="1"/>
  <c r="N33" i="16" s="1"/>
  <c r="O33" i="16" s="1"/>
  <c r="L33" i="17"/>
  <c r="A33" i="17"/>
  <c r="M33" i="17" s="1"/>
  <c r="N33" i="17" s="1"/>
  <c r="K33" i="17"/>
  <c r="E21" i="17"/>
  <c r="E21" i="16"/>
  <c r="K21" i="17"/>
  <c r="K21" i="16"/>
  <c r="L21" i="16"/>
  <c r="A21" i="17"/>
  <c r="M21" i="17" s="1"/>
  <c r="N21" i="17" s="1"/>
  <c r="A21" i="16"/>
  <c r="M21" i="16" s="1"/>
  <c r="N21" i="16" s="1"/>
  <c r="O21" i="16" s="1"/>
  <c r="L21" i="17"/>
  <c r="K9" i="16"/>
  <c r="L9" i="16"/>
  <c r="A9" i="16"/>
  <c r="M9" i="16" s="1"/>
  <c r="N9" i="16" s="1"/>
  <c r="E9" i="16"/>
  <c r="K80" i="16"/>
  <c r="L80" i="16"/>
  <c r="A80" i="16"/>
  <c r="M80" i="16" s="1"/>
  <c r="N80" i="16" s="1"/>
  <c r="A80" i="17"/>
  <c r="M80" i="17" s="1"/>
  <c r="N80" i="17" s="1"/>
  <c r="O80" i="17" s="1"/>
  <c r="E80" i="16"/>
  <c r="E80" i="17"/>
  <c r="K80" i="17"/>
  <c r="L80" i="17"/>
  <c r="A68" i="16"/>
  <c r="M68" i="16" s="1"/>
  <c r="N68" i="16" s="1"/>
  <c r="E68" i="17"/>
  <c r="E68" i="16"/>
  <c r="K68" i="16"/>
  <c r="K68" i="17"/>
  <c r="L68" i="17"/>
  <c r="A68" i="17"/>
  <c r="M68" i="17" s="1"/>
  <c r="N68" i="17" s="1"/>
  <c r="O68" i="17" s="1"/>
  <c r="L68" i="16"/>
  <c r="K56" i="16"/>
  <c r="L56" i="16"/>
  <c r="E56" i="17"/>
  <c r="A56" i="16"/>
  <c r="M56" i="16" s="1"/>
  <c r="N56" i="16" s="1"/>
  <c r="E56" i="16"/>
  <c r="A56" i="17"/>
  <c r="M56" i="17" s="1"/>
  <c r="N56" i="17" s="1"/>
  <c r="O56" i="17" s="1"/>
  <c r="K56" i="17"/>
  <c r="L56" i="17"/>
  <c r="K44" i="16"/>
  <c r="L44" i="16"/>
  <c r="A44" i="16"/>
  <c r="M44" i="16" s="1"/>
  <c r="N44" i="16" s="1"/>
  <c r="E44" i="16"/>
  <c r="K44" i="17"/>
  <c r="L44" i="17"/>
  <c r="A44" i="17"/>
  <c r="M44" i="17" s="1"/>
  <c r="N44" i="17" s="1"/>
  <c r="O44" i="17" s="1"/>
  <c r="E44" i="17"/>
  <c r="E20" i="17"/>
  <c r="E20" i="16"/>
  <c r="K20" i="17"/>
  <c r="L20" i="17"/>
  <c r="K20" i="16"/>
  <c r="L20" i="16"/>
  <c r="A20" i="16"/>
  <c r="M20" i="16" s="1"/>
  <c r="N20" i="16" s="1"/>
  <c r="A20" i="17"/>
  <c r="M20" i="17" s="1"/>
  <c r="N20" i="17" s="1"/>
  <c r="K8" i="16"/>
  <c r="L8" i="16"/>
  <c r="A8" i="16"/>
  <c r="M8" i="16" s="1"/>
  <c r="N8" i="16" s="1"/>
  <c r="E8" i="16"/>
  <c r="E32" i="16"/>
  <c r="E32" i="17"/>
  <c r="K32" i="16"/>
  <c r="L32" i="16"/>
  <c r="A32" i="16"/>
  <c r="M32" i="16" s="1"/>
  <c r="N32" i="16" s="1"/>
  <c r="K32" i="17"/>
  <c r="L32" i="17"/>
  <c r="A32" i="17"/>
  <c r="M32" i="17" s="1"/>
  <c r="N32" i="17" s="1"/>
  <c r="K79" i="16"/>
  <c r="L79" i="16"/>
  <c r="A79" i="16"/>
  <c r="M79" i="16" s="1"/>
  <c r="N79" i="16" s="1"/>
  <c r="E79" i="16"/>
  <c r="E79" i="17"/>
  <c r="A79" i="17"/>
  <c r="M79" i="17" s="1"/>
  <c r="N79" i="17" s="1"/>
  <c r="K79" i="17"/>
  <c r="L79" i="17"/>
  <c r="E67" i="16"/>
  <c r="K67" i="16"/>
  <c r="L67" i="16"/>
  <c r="K67" i="17"/>
  <c r="L67" i="17"/>
  <c r="A67" i="17"/>
  <c r="M67" i="17" s="1"/>
  <c r="N67" i="17" s="1"/>
  <c r="O67" i="17" s="1"/>
  <c r="E67" i="17"/>
  <c r="A67" i="16"/>
  <c r="M67" i="16" s="1"/>
  <c r="N67" i="16" s="1"/>
  <c r="L55" i="16"/>
  <c r="A55" i="16"/>
  <c r="M55" i="16" s="1"/>
  <c r="N55" i="16" s="1"/>
  <c r="E55" i="16"/>
  <c r="K55" i="17"/>
  <c r="A55" i="17"/>
  <c r="M55" i="17" s="1"/>
  <c r="N55" i="17" s="1"/>
  <c r="O55" i="17" s="1"/>
  <c r="K55" i="16"/>
  <c r="E55" i="17"/>
  <c r="L55" i="17"/>
  <c r="K43" i="16"/>
  <c r="L43" i="16"/>
  <c r="A43" i="16"/>
  <c r="M43" i="16" s="1"/>
  <c r="N43" i="16" s="1"/>
  <c r="K43" i="17"/>
  <c r="E43" i="16"/>
  <c r="L43" i="17"/>
  <c r="A43" i="17"/>
  <c r="M43" i="17" s="1"/>
  <c r="N43" i="17" s="1"/>
  <c r="E43" i="17"/>
  <c r="E31" i="16"/>
  <c r="E31" i="17"/>
  <c r="K31" i="16"/>
  <c r="L31" i="16"/>
  <c r="A31" i="16"/>
  <c r="M31" i="16" s="1"/>
  <c r="N31" i="16" s="1"/>
  <c r="K31" i="17"/>
  <c r="L31" i="17"/>
  <c r="A31" i="17"/>
  <c r="M31" i="17" s="1"/>
  <c r="N31" i="17" s="1"/>
  <c r="O31" i="17" s="1"/>
  <c r="E19" i="16"/>
  <c r="K19" i="17"/>
  <c r="L19" i="17"/>
  <c r="A19" i="17"/>
  <c r="M19" i="17" s="1"/>
  <c r="N19" i="17" s="1"/>
  <c r="O19" i="17" s="1"/>
  <c r="K19" i="16"/>
  <c r="L19" i="16"/>
  <c r="A19" i="16"/>
  <c r="M19" i="16" s="1"/>
  <c r="N19" i="16" s="1"/>
  <c r="E19" i="17"/>
  <c r="K7" i="16"/>
  <c r="L7" i="16"/>
  <c r="A7" i="16"/>
  <c r="M7" i="16" s="1"/>
  <c r="N7" i="16" s="1"/>
  <c r="E7" i="16"/>
  <c r="E66" i="16"/>
  <c r="K66" i="16"/>
  <c r="L66" i="16"/>
  <c r="K66" i="17"/>
  <c r="A66" i="16"/>
  <c r="M66" i="16" s="1"/>
  <c r="N66" i="16" s="1"/>
  <c r="L66" i="17"/>
  <c r="A66" i="17"/>
  <c r="M66" i="17" s="1"/>
  <c r="N66" i="17" s="1"/>
  <c r="E66" i="17"/>
  <c r="K42" i="16"/>
  <c r="L42" i="16"/>
  <c r="A42" i="16"/>
  <c r="M42" i="16" s="1"/>
  <c r="N42" i="16" s="1"/>
  <c r="K42" i="17"/>
  <c r="E42" i="16"/>
  <c r="L42" i="17"/>
  <c r="A42" i="17"/>
  <c r="M42" i="17" s="1"/>
  <c r="N42" i="17" s="1"/>
  <c r="O42" i="17" s="1"/>
  <c r="E42" i="17"/>
  <c r="E30" i="17"/>
  <c r="K30" i="16"/>
  <c r="L30" i="16"/>
  <c r="A30" i="16"/>
  <c r="M30" i="16" s="1"/>
  <c r="N30" i="16" s="1"/>
  <c r="K30" i="17"/>
  <c r="A30" i="17"/>
  <c r="M30" i="17" s="1"/>
  <c r="N30" i="17" s="1"/>
  <c r="O30" i="17" s="1"/>
  <c r="E30" i="16"/>
  <c r="L30" i="17"/>
  <c r="K6" i="16"/>
  <c r="L6" i="16"/>
  <c r="A6" i="16"/>
  <c r="M6" i="16" s="1"/>
  <c r="N6" i="16" s="1"/>
  <c r="E6" i="16"/>
  <c r="K78" i="16"/>
  <c r="L78" i="16"/>
  <c r="A78" i="16"/>
  <c r="M78" i="16" s="1"/>
  <c r="N78" i="16" s="1"/>
  <c r="E78" i="16"/>
  <c r="E78" i="17"/>
  <c r="K78" i="17"/>
  <c r="L78" i="17"/>
  <c r="A78" i="17"/>
  <c r="M78" i="17" s="1"/>
  <c r="N78" i="17" s="1"/>
  <c r="O78" i="17" s="1"/>
  <c r="A54" i="16"/>
  <c r="M54" i="16" s="1"/>
  <c r="N54" i="16" s="1"/>
  <c r="E54" i="16"/>
  <c r="L54" i="17"/>
  <c r="K54" i="16"/>
  <c r="A54" i="17"/>
  <c r="M54" i="17" s="1"/>
  <c r="N54" i="17" s="1"/>
  <c r="O54" i="17" s="1"/>
  <c r="E54" i="17"/>
  <c r="L54" i="16"/>
  <c r="K54" i="17"/>
  <c r="K18" i="17"/>
  <c r="L18" i="17"/>
  <c r="K18" i="16"/>
  <c r="A18" i="17"/>
  <c r="M18" i="17" s="1"/>
  <c r="N18" i="17" s="1"/>
  <c r="L18" i="16"/>
  <c r="A18" i="16"/>
  <c r="M18" i="16" s="1"/>
  <c r="N18" i="16" s="1"/>
  <c r="O18" i="16" s="1"/>
  <c r="E18" i="17"/>
  <c r="E18" i="16"/>
  <c r="K77" i="16"/>
  <c r="L77" i="16"/>
  <c r="A77" i="16"/>
  <c r="M77" i="16" s="1"/>
  <c r="N77" i="16" s="1"/>
  <c r="E77" i="16"/>
  <c r="K77" i="17"/>
  <c r="L77" i="17"/>
  <c r="A77" i="17"/>
  <c r="M77" i="17" s="1"/>
  <c r="N77" i="17" s="1"/>
  <c r="O77" i="17" s="1"/>
  <c r="E77" i="17"/>
  <c r="E65" i="16"/>
  <c r="K65" i="16"/>
  <c r="L65" i="16"/>
  <c r="A65" i="16"/>
  <c r="M65" i="16" s="1"/>
  <c r="N65" i="16" s="1"/>
  <c r="K65" i="17"/>
  <c r="L65" i="17"/>
  <c r="A65" i="17"/>
  <c r="M65" i="17" s="1"/>
  <c r="N65" i="17" s="1"/>
  <c r="E65" i="17"/>
  <c r="A53" i="16"/>
  <c r="M53" i="16" s="1"/>
  <c r="N53" i="16" s="1"/>
  <c r="E53" i="16"/>
  <c r="L53" i="17"/>
  <c r="K53" i="16"/>
  <c r="A53" i="17"/>
  <c r="M53" i="17" s="1"/>
  <c r="N53" i="17" s="1"/>
  <c r="O53" i="17" s="1"/>
  <c r="E53" i="17"/>
  <c r="K53" i="17"/>
  <c r="L53" i="16"/>
  <c r="K41" i="16"/>
  <c r="L41" i="16"/>
  <c r="A41" i="16"/>
  <c r="M41" i="16" s="1"/>
  <c r="N41" i="16" s="1"/>
  <c r="L41" i="17"/>
  <c r="E41" i="16"/>
  <c r="K41" i="17"/>
  <c r="A41" i="17"/>
  <c r="M41" i="17" s="1"/>
  <c r="N41" i="17" s="1"/>
  <c r="O41" i="17" s="1"/>
  <c r="E41" i="17"/>
  <c r="K29" i="16"/>
  <c r="L29" i="16"/>
  <c r="K29" i="17"/>
  <c r="A29" i="16"/>
  <c r="M29" i="16" s="1"/>
  <c r="N29" i="16" s="1"/>
  <c r="L29" i="17"/>
  <c r="E29" i="16"/>
  <c r="A29" i="17"/>
  <c r="M29" i="17" s="1"/>
  <c r="N29" i="17" s="1"/>
  <c r="O29" i="17" s="1"/>
  <c r="E29" i="17"/>
  <c r="K17" i="16"/>
  <c r="K17" i="17"/>
  <c r="L17" i="16"/>
  <c r="L17" i="17"/>
  <c r="A17" i="16"/>
  <c r="M17" i="16" s="1"/>
  <c r="N17" i="16" s="1"/>
  <c r="A17" i="17"/>
  <c r="M17" i="17" s="1"/>
  <c r="N17" i="17" s="1"/>
  <c r="O17" i="17" s="1"/>
  <c r="E17" i="16"/>
  <c r="E17" i="17"/>
  <c r="K5" i="16"/>
  <c r="L5" i="16"/>
  <c r="A5" i="16"/>
  <c r="M5" i="16" s="1"/>
  <c r="N5" i="16" s="1"/>
  <c r="E5" i="16"/>
  <c r="K76" i="16"/>
  <c r="L76" i="16"/>
  <c r="A76" i="16"/>
  <c r="M76" i="16" s="1"/>
  <c r="N76" i="16" s="1"/>
  <c r="O76" i="16" s="1"/>
  <c r="E76" i="16"/>
  <c r="K76" i="17"/>
  <c r="L76" i="17"/>
  <c r="A76" i="17"/>
  <c r="M76" i="17" s="1"/>
  <c r="N76" i="17" s="1"/>
  <c r="E76" i="17"/>
  <c r="E64" i="16"/>
  <c r="K64" i="16"/>
  <c r="L64" i="16"/>
  <c r="A64" i="16"/>
  <c r="M64" i="16" s="1"/>
  <c r="N64" i="16" s="1"/>
  <c r="K64" i="17"/>
  <c r="L64" i="17"/>
  <c r="A64" i="17"/>
  <c r="M64" i="17" s="1"/>
  <c r="N64" i="17" s="1"/>
  <c r="O64" i="17" s="1"/>
  <c r="E64" i="17"/>
  <c r="A52" i="16"/>
  <c r="M52" i="16" s="1"/>
  <c r="N52" i="16" s="1"/>
  <c r="E52" i="16"/>
  <c r="L52" i="17"/>
  <c r="K52" i="16"/>
  <c r="K52" i="17"/>
  <c r="L52" i="16"/>
  <c r="A52" i="17"/>
  <c r="M52" i="17" s="1"/>
  <c r="N52" i="17" s="1"/>
  <c r="O52" i="17" s="1"/>
  <c r="E52" i="17"/>
  <c r="K40" i="16"/>
  <c r="L40" i="16"/>
  <c r="A40" i="16"/>
  <c r="M40" i="16" s="1"/>
  <c r="N40" i="16" s="1"/>
  <c r="A40" i="17"/>
  <c r="M40" i="17" s="1"/>
  <c r="N40" i="17" s="1"/>
  <c r="E40" i="16"/>
  <c r="E40" i="17"/>
  <c r="K40" i="17"/>
  <c r="L40" i="17"/>
  <c r="K28" i="16"/>
  <c r="L28" i="16"/>
  <c r="A28" i="16"/>
  <c r="M28" i="16" s="1"/>
  <c r="N28" i="16" s="1"/>
  <c r="O28" i="16" s="1"/>
  <c r="A28" i="17"/>
  <c r="M28" i="17" s="1"/>
  <c r="N28" i="17" s="1"/>
  <c r="E28" i="16"/>
  <c r="K28" i="17"/>
  <c r="L28" i="17"/>
  <c r="E28" i="17"/>
  <c r="K16" i="16"/>
  <c r="L16" i="16"/>
  <c r="K16" i="17"/>
  <c r="A16" i="16"/>
  <c r="M16" i="16" s="1"/>
  <c r="N16" i="16" s="1"/>
  <c r="L16" i="17"/>
  <c r="A16" i="17"/>
  <c r="M16" i="17" s="1"/>
  <c r="N16" i="17" s="1"/>
  <c r="E16" i="16"/>
  <c r="E16" i="17"/>
  <c r="K4" i="16"/>
  <c r="L4" i="16"/>
  <c r="A4" i="16"/>
  <c r="M4" i="16" s="1"/>
  <c r="N4" i="16" s="1"/>
  <c r="E4" i="16"/>
  <c r="L87" i="16"/>
  <c r="A87" i="16"/>
  <c r="M87" i="16" s="1"/>
  <c r="N87" i="16" s="1"/>
  <c r="E87" i="16"/>
  <c r="K87" i="17"/>
  <c r="L87" i="17"/>
  <c r="A87" i="17"/>
  <c r="M87" i="17" s="1"/>
  <c r="N87" i="17" s="1"/>
  <c r="O87" i="17" s="1"/>
  <c r="E87" i="17"/>
  <c r="K87" i="16"/>
  <c r="K75" i="16"/>
  <c r="L75" i="16"/>
  <c r="A75" i="17"/>
  <c r="M75" i="17" s="1"/>
  <c r="N75" i="17" s="1"/>
  <c r="O75" i="17" s="1"/>
  <c r="A75" i="16"/>
  <c r="M75" i="16" s="1"/>
  <c r="N75" i="16" s="1"/>
  <c r="E75" i="16"/>
  <c r="K75" i="17"/>
  <c r="L75" i="17"/>
  <c r="E75" i="17"/>
  <c r="E63" i="16"/>
  <c r="K63" i="16"/>
  <c r="L63" i="16"/>
  <c r="A63" i="16"/>
  <c r="M63" i="16" s="1"/>
  <c r="N63" i="16" s="1"/>
  <c r="K63" i="17"/>
  <c r="L63" i="17"/>
  <c r="A63" i="17"/>
  <c r="M63" i="17" s="1"/>
  <c r="N63" i="17" s="1"/>
  <c r="O63" i="17" s="1"/>
  <c r="E63" i="17"/>
  <c r="K51" i="17"/>
  <c r="E51" i="16"/>
  <c r="K51" i="16"/>
  <c r="L51" i="16"/>
  <c r="A51" i="17"/>
  <c r="M51" i="17" s="1"/>
  <c r="N51" i="17" s="1"/>
  <c r="O51" i="17" s="1"/>
  <c r="L51" i="17"/>
  <c r="E51" i="17"/>
  <c r="A51" i="16"/>
  <c r="M51" i="16" s="1"/>
  <c r="N51" i="16" s="1"/>
  <c r="L39" i="16"/>
  <c r="A39" i="16"/>
  <c r="M39" i="16" s="1"/>
  <c r="N39" i="16" s="1"/>
  <c r="K39" i="17"/>
  <c r="E39" i="16"/>
  <c r="E39" i="17"/>
  <c r="K39" i="16"/>
  <c r="L39" i="17"/>
  <c r="A39" i="17"/>
  <c r="M39" i="17" s="1"/>
  <c r="N39" i="17" s="1"/>
  <c r="O39" i="17" s="1"/>
  <c r="K27" i="16"/>
  <c r="K27" i="17"/>
  <c r="L27" i="16"/>
  <c r="A27" i="16"/>
  <c r="M27" i="16" s="1"/>
  <c r="N27" i="16" s="1"/>
  <c r="E27" i="16"/>
  <c r="E27" i="17"/>
  <c r="L27" i="17"/>
  <c r="A27" i="17"/>
  <c r="M27" i="17" s="1"/>
  <c r="N27" i="17" s="1"/>
  <c r="K15" i="16"/>
  <c r="L15" i="16"/>
  <c r="A15" i="16"/>
  <c r="M15" i="16" s="1"/>
  <c r="N15" i="16" s="1"/>
  <c r="K15" i="17"/>
  <c r="L15" i="17"/>
  <c r="A15" i="17"/>
  <c r="M15" i="17" s="1"/>
  <c r="N15" i="17" s="1"/>
  <c r="O15" i="17" s="1"/>
  <c r="E15" i="16"/>
  <c r="E15" i="17"/>
  <c r="A3" i="16"/>
  <c r="M3" i="16" s="1"/>
  <c r="N3" i="16" s="1"/>
  <c r="E3" i="16"/>
  <c r="K3" i="16"/>
  <c r="L3" i="16"/>
  <c r="E86" i="16"/>
  <c r="K86" i="16"/>
  <c r="L86" i="16"/>
  <c r="K86" i="17"/>
  <c r="L86" i="17"/>
  <c r="A86" i="17"/>
  <c r="M86" i="17" s="1"/>
  <c r="N86" i="17" s="1"/>
  <c r="O86" i="17" s="1"/>
  <c r="A86" i="16"/>
  <c r="M86" i="16" s="1"/>
  <c r="N86" i="16" s="1"/>
  <c r="E86" i="17"/>
  <c r="K74" i="16"/>
  <c r="L74" i="16"/>
  <c r="A74" i="17"/>
  <c r="M74" i="17" s="1"/>
  <c r="N74" i="17" s="1"/>
  <c r="O74" i="17" s="1"/>
  <c r="A74" i="16"/>
  <c r="M74" i="16" s="1"/>
  <c r="N74" i="16" s="1"/>
  <c r="E74" i="16"/>
  <c r="K74" i="17"/>
  <c r="L74" i="17"/>
  <c r="E74" i="17"/>
  <c r="E62" i="16"/>
  <c r="L62" i="17"/>
  <c r="K62" i="16"/>
  <c r="L62" i="16"/>
  <c r="A62" i="16"/>
  <c r="M62" i="16" s="1"/>
  <c r="N62" i="16" s="1"/>
  <c r="K62" i="17"/>
  <c r="A62" i="17"/>
  <c r="M62" i="17" s="1"/>
  <c r="N62" i="17" s="1"/>
  <c r="E62" i="17"/>
  <c r="K50" i="17"/>
  <c r="E50" i="16"/>
  <c r="K50" i="16"/>
  <c r="L50" i="16"/>
  <c r="L50" i="17"/>
  <c r="A50" i="17"/>
  <c r="M50" i="17" s="1"/>
  <c r="N50" i="17" s="1"/>
  <c r="O50" i="17" s="1"/>
  <c r="E50" i="17"/>
  <c r="A50" i="16"/>
  <c r="M50" i="16" s="1"/>
  <c r="N50" i="16" s="1"/>
  <c r="A38" i="16"/>
  <c r="M38" i="16" s="1"/>
  <c r="N38" i="16" s="1"/>
  <c r="K38" i="17"/>
  <c r="E38" i="16"/>
  <c r="E38" i="17"/>
  <c r="K38" i="16"/>
  <c r="L38" i="16"/>
  <c r="L38" i="17"/>
  <c r="A38" i="17"/>
  <c r="M38" i="17" s="1"/>
  <c r="N38" i="17" s="1"/>
  <c r="O38" i="17" s="1"/>
  <c r="L26" i="17"/>
  <c r="K26" i="16"/>
  <c r="A26" i="17"/>
  <c r="M26" i="17" s="1"/>
  <c r="N26" i="17" s="1"/>
  <c r="L26" i="16"/>
  <c r="A26" i="16"/>
  <c r="M26" i="16" s="1"/>
  <c r="N26" i="16" s="1"/>
  <c r="E26" i="17"/>
  <c r="E26" i="16"/>
  <c r="K26" i="17"/>
  <c r="L14" i="16"/>
  <c r="K14" i="17"/>
  <c r="A14" i="16"/>
  <c r="M14" i="16" s="1"/>
  <c r="N14" i="16" s="1"/>
  <c r="L14" i="17"/>
  <c r="A14" i="17"/>
  <c r="M14" i="17" s="1"/>
  <c r="N14" i="17" s="1"/>
  <c r="E14" i="16"/>
  <c r="E14" i="17"/>
  <c r="K14" i="16"/>
  <c r="E85" i="16"/>
  <c r="K85" i="16"/>
  <c r="L85" i="16"/>
  <c r="K85" i="17"/>
  <c r="L85" i="17"/>
  <c r="A85" i="17"/>
  <c r="M85" i="17" s="1"/>
  <c r="N85" i="17" s="1"/>
  <c r="O85" i="17" s="1"/>
  <c r="E85" i="17"/>
  <c r="A85" i="16"/>
  <c r="M85" i="16" s="1"/>
  <c r="N85" i="16" s="1"/>
  <c r="K73" i="16"/>
  <c r="L73" i="16"/>
  <c r="A73" i="16"/>
  <c r="M73" i="16" s="1"/>
  <c r="N73" i="16" s="1"/>
  <c r="E73" i="16"/>
  <c r="K73" i="17"/>
  <c r="L73" i="17"/>
  <c r="A73" i="17"/>
  <c r="M73" i="17" s="1"/>
  <c r="N73" i="17" s="1"/>
  <c r="E73" i="17"/>
  <c r="K61" i="17"/>
  <c r="K61" i="16"/>
  <c r="L61" i="16"/>
  <c r="A61" i="16"/>
  <c r="M61" i="16" s="1"/>
  <c r="N61" i="16" s="1"/>
  <c r="E61" i="16"/>
  <c r="A61" i="17"/>
  <c r="M61" i="17" s="1"/>
  <c r="N61" i="17" s="1"/>
  <c r="E61" i="17"/>
  <c r="L61" i="17"/>
  <c r="E49" i="16"/>
  <c r="K49" i="17"/>
  <c r="K49" i="16"/>
  <c r="L49" i="16"/>
  <c r="A49" i="16"/>
  <c r="M49" i="16" s="1"/>
  <c r="N49" i="16" s="1"/>
  <c r="L49" i="17"/>
  <c r="A49" i="17"/>
  <c r="M49" i="17" s="1"/>
  <c r="N49" i="17" s="1"/>
  <c r="O49" i="17" s="1"/>
  <c r="E49" i="17"/>
  <c r="A37" i="16"/>
  <c r="M37" i="16" s="1"/>
  <c r="N37" i="16" s="1"/>
  <c r="K37" i="17"/>
  <c r="E37" i="16"/>
  <c r="E37" i="17"/>
  <c r="K37" i="16"/>
  <c r="L37" i="16"/>
  <c r="L37" i="17"/>
  <c r="A37" i="17"/>
  <c r="M37" i="17" s="1"/>
  <c r="N37" i="17" s="1"/>
  <c r="K25" i="16"/>
  <c r="A25" i="17"/>
  <c r="M25" i="17" s="1"/>
  <c r="N25" i="17" s="1"/>
  <c r="O25" i="17" s="1"/>
  <c r="L25" i="16"/>
  <c r="A25" i="16"/>
  <c r="M25" i="16" s="1"/>
  <c r="N25" i="16" s="1"/>
  <c r="E25" i="17"/>
  <c r="E25" i="16"/>
  <c r="K25" i="17"/>
  <c r="L25" i="17"/>
  <c r="E13" i="16"/>
  <c r="E13" i="17"/>
  <c r="K13" i="16"/>
  <c r="K13" i="17"/>
  <c r="L13" i="16"/>
  <c r="L13" i="17"/>
  <c r="A13" i="16"/>
  <c r="M13" i="16" s="1"/>
  <c r="N13" i="16" s="1"/>
  <c r="A13" i="17"/>
  <c r="M13" i="17" s="1"/>
  <c r="N13" i="17" s="1"/>
  <c r="O13" i="17" s="1"/>
  <c r="E12" i="17"/>
  <c r="K12" i="17"/>
  <c r="L12" i="17"/>
  <c r="A12" i="17"/>
  <c r="M12" i="17" s="1"/>
  <c r="N12" i="17" s="1"/>
  <c r="K11" i="17"/>
  <c r="A11" i="17"/>
  <c r="M11" i="17" s="1"/>
  <c r="N11" i="17" s="1"/>
  <c r="O11" i="17" s="1"/>
  <c r="E11" i="17"/>
  <c r="L11" i="17"/>
  <c r="K10" i="17"/>
  <c r="L10" i="17"/>
  <c r="E10" i="17"/>
  <c r="A10" i="17"/>
  <c r="M10" i="17" s="1"/>
  <c r="N10" i="17" s="1"/>
  <c r="K9" i="17"/>
  <c r="L9" i="17"/>
  <c r="A9" i="17"/>
  <c r="M9" i="17" s="1"/>
  <c r="N9" i="17" s="1"/>
  <c r="O9" i="17" s="1"/>
  <c r="E9" i="17"/>
  <c r="K8" i="17"/>
  <c r="L8" i="17"/>
  <c r="A8" i="17"/>
  <c r="M8" i="17" s="1"/>
  <c r="N8" i="17" s="1"/>
  <c r="O8" i="17" s="1"/>
  <c r="E8" i="17"/>
  <c r="K7" i="17"/>
  <c r="L7" i="17"/>
  <c r="A7" i="17"/>
  <c r="M7" i="17" s="1"/>
  <c r="N7" i="17" s="1"/>
  <c r="O7" i="17" s="1"/>
  <c r="E7" i="17"/>
  <c r="K6" i="17"/>
  <c r="L6" i="17"/>
  <c r="A6" i="17"/>
  <c r="M6" i="17" s="1"/>
  <c r="N6" i="17" s="1"/>
  <c r="O6" i="17" s="1"/>
  <c r="E6" i="17"/>
  <c r="K5" i="17"/>
  <c r="L5" i="17"/>
  <c r="A5" i="17"/>
  <c r="M5" i="17" s="1"/>
  <c r="N5" i="17" s="1"/>
  <c r="O5" i="17" s="1"/>
  <c r="E5" i="17"/>
  <c r="K4" i="17"/>
  <c r="L4" i="17"/>
  <c r="A4" i="17"/>
  <c r="M4" i="17" s="1"/>
  <c r="N4" i="17" s="1"/>
  <c r="E4" i="17"/>
  <c r="A3" i="17"/>
  <c r="M3" i="17" s="1"/>
  <c r="N3" i="17" s="1"/>
  <c r="O3" i="17" s="1"/>
  <c r="E3" i="17"/>
  <c r="K3" i="17"/>
  <c r="L3" i="17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3" i="16" l="1"/>
  <c r="O4" i="17"/>
  <c r="O10" i="17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4" i="16" l="1"/>
  <c r="O12" i="17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14" i="17" l="1"/>
  <c r="O16" i="17"/>
  <c r="O5" i="16"/>
  <c r="F2" i="18"/>
  <c r="N4" i="1" s="1"/>
  <c r="P4" i="1" s="1"/>
  <c r="O20" i="17" l="1"/>
  <c r="O6" i="16"/>
  <c r="O18" i="17"/>
  <c r="O21" i="17"/>
  <c r="R2" i="18"/>
  <c r="S2" i="18" s="1"/>
  <c r="E4" i="2"/>
  <c r="M2" i="18"/>
  <c r="L2" i="18"/>
  <c r="O4" i="1" s="1"/>
  <c r="Q4" i="1" s="1"/>
  <c r="B2" i="18"/>
  <c r="N2" i="18"/>
  <c r="O2" i="18" s="1"/>
  <c r="O23" i="17" l="1"/>
  <c r="O7" i="16"/>
  <c r="P2" i="18"/>
  <c r="Q2" i="18" s="1"/>
  <c r="K4" i="2"/>
  <c r="T2" i="18"/>
  <c r="U2" i="18" s="1"/>
  <c r="O24" i="17" l="1"/>
  <c r="O8" i="16"/>
  <c r="I2" i="19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O9" i="16" l="1"/>
  <c r="O26" i="17"/>
  <c r="N2" i="19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O27" i="17" l="1"/>
  <c r="O28" i="17" s="1"/>
  <c r="O32" i="17" s="1"/>
  <c r="O33" i="17" s="1"/>
  <c r="O35" i="17" s="1"/>
  <c r="O10" i="16"/>
  <c r="I3" i="19"/>
  <c r="G5" i="29" s="1"/>
  <c r="K3" i="19"/>
  <c r="I5" i="29" s="1"/>
  <c r="L3" i="19"/>
  <c r="J5" i="29" s="1"/>
  <c r="D3" i="19"/>
  <c r="C5" i="29" s="1"/>
  <c r="G3" i="19"/>
  <c r="F5" i="29" s="1"/>
  <c r="J3" i="19"/>
  <c r="H5" i="29" s="1"/>
  <c r="C3" i="19"/>
  <c r="B5" i="29" s="1"/>
  <c r="F3" i="19"/>
  <c r="E5" i="29" s="1"/>
  <c r="B3" i="18"/>
  <c r="M3" i="18"/>
  <c r="L3" i="18"/>
  <c r="K5" i="2" s="1"/>
  <c r="F3" i="18"/>
  <c r="E5" i="2" s="1"/>
  <c r="F4" i="18"/>
  <c r="E6" i="2" s="1"/>
  <c r="O11" i="16" l="1"/>
  <c r="O43" i="17"/>
  <c r="O36" i="17"/>
  <c r="O37" i="17" s="1"/>
  <c r="O40" i="17" s="1"/>
  <c r="N6" i="1"/>
  <c r="P6" i="1" s="1"/>
  <c r="N5" i="1"/>
  <c r="P5" i="1" s="1"/>
  <c r="C2" i="18"/>
  <c r="B4" i="2" s="1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O46" i="17" l="1"/>
  <c r="O45" i="17"/>
  <c r="O13" i="16"/>
  <c r="O14" i="16" s="1"/>
  <c r="K2" i="18"/>
  <c r="J4" i="2" s="1"/>
  <c r="N7" i="1"/>
  <c r="P7" i="1" s="1"/>
  <c r="O6" i="1"/>
  <c r="Q6" i="1" s="1"/>
  <c r="E2" i="18"/>
  <c r="D4" i="2" s="1"/>
  <c r="I2" i="18"/>
  <c r="H4" i="2" s="1"/>
  <c r="D2" i="18"/>
  <c r="C4" i="2" s="1"/>
  <c r="G2" i="18"/>
  <c r="F4" i="2" s="1"/>
  <c r="O7" i="1"/>
  <c r="Q7" i="1" s="1"/>
  <c r="J2" i="18"/>
  <c r="I4" i="2" s="1"/>
  <c r="H2" i="18"/>
  <c r="G4" i="2" s="1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16" i="16" l="1"/>
  <c r="O15" i="16"/>
  <c r="O57" i="17"/>
  <c r="O48" i="17"/>
  <c r="K3" i="18"/>
  <c r="J5" i="2" s="1"/>
  <c r="H3" i="18"/>
  <c r="G5" i="2" s="1"/>
  <c r="B6" i="18"/>
  <c r="L6" i="18"/>
  <c r="K8" i="2" s="1"/>
  <c r="F6" i="18"/>
  <c r="E8" i="2" s="1"/>
  <c r="O20" i="16" l="1"/>
  <c r="O17" i="16"/>
  <c r="O19" i="16" s="1"/>
  <c r="O62" i="17"/>
  <c r="O61" i="17"/>
  <c r="D3" i="18"/>
  <c r="C5" i="2" s="1"/>
  <c r="G3" i="18"/>
  <c r="F5" i="2" s="1"/>
  <c r="J3" i="18"/>
  <c r="I5" i="2" s="1"/>
  <c r="E3" i="18"/>
  <c r="D5" i="2" s="1"/>
  <c r="C3" i="18"/>
  <c r="B5" i="2" s="1"/>
  <c r="O8" i="1"/>
  <c r="Q8" i="1" s="1"/>
  <c r="N8" i="1"/>
  <c r="P8" i="1" s="1"/>
  <c r="I3" i="18"/>
  <c r="H5" i="2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O25" i="16" l="1"/>
  <c r="O26" i="16" s="1"/>
  <c r="O27" i="16" s="1"/>
  <c r="O29" i="16" s="1"/>
  <c r="O30" i="16" s="1"/>
  <c r="O31" i="16" s="1"/>
  <c r="O22" i="16"/>
  <c r="O70" i="17"/>
  <c r="O65" i="17"/>
  <c r="O66" i="17" s="1"/>
  <c r="N9" i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O73" i="17" l="1"/>
  <c r="O76" i="17" s="1"/>
  <c r="O32" i="16"/>
  <c r="O34" i="16" s="1"/>
  <c r="K4" i="18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O36" i="16" l="1"/>
  <c r="O37" i="16" s="1"/>
  <c r="O38" i="16" s="1"/>
  <c r="O39" i="16" s="1"/>
  <c r="O40" i="16" s="1"/>
  <c r="O41" i="16" s="1"/>
  <c r="O42" i="16" s="1"/>
  <c r="O35" i="16"/>
  <c r="O96" i="17"/>
  <c r="O98" i="17" s="1"/>
  <c r="O79" i="17"/>
  <c r="O81" i="17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N12" i="1"/>
  <c r="P12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100" i="17" l="1"/>
  <c r="O102" i="17" s="1"/>
  <c r="O107" i="17" s="1"/>
  <c r="O99" i="17"/>
  <c r="O43" i="16"/>
  <c r="O44" i="16" s="1"/>
  <c r="O45" i="16" s="1"/>
  <c r="L6" i="19"/>
  <c r="J8" i="29" s="1"/>
  <c r="N6" i="19"/>
  <c r="O6" i="19" s="1"/>
  <c r="R6" i="19"/>
  <c r="S6" i="19" s="1"/>
  <c r="M7" i="19"/>
  <c r="O46" i="16" l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K5" i="18"/>
  <c r="J7" i="2" s="1"/>
  <c r="G5" i="18"/>
  <c r="F7" i="2" s="1"/>
  <c r="D5" i="18"/>
  <c r="C7" i="2" s="1"/>
  <c r="H5" i="18"/>
  <c r="G7" i="2" s="1"/>
  <c r="I5" i="18"/>
  <c r="H7" i="2" s="1"/>
  <c r="E5" i="18"/>
  <c r="D7" i="2" s="1"/>
  <c r="C5" i="18"/>
  <c r="B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O57" i="16" l="1"/>
  <c r="O58" i="16" s="1"/>
  <c r="O59" i="16" s="1"/>
  <c r="O60" i="16" s="1"/>
  <c r="O61" i="16" s="1"/>
  <c r="P7" i="19"/>
  <c r="Q7" i="19" s="1"/>
  <c r="T7" i="19"/>
  <c r="U7" i="19" s="1"/>
  <c r="N7" i="19"/>
  <c r="O7" i="19" s="1"/>
  <c r="R7" i="19"/>
  <c r="S7" i="19" s="1"/>
  <c r="O62" i="16" l="1"/>
  <c r="O63" i="16" s="1"/>
  <c r="O64" i="16" s="1"/>
  <c r="O65" i="16" s="1"/>
  <c r="O66" i="16" s="1"/>
  <c r="O67" i="16" s="1"/>
  <c r="O68" i="16" s="1"/>
  <c r="O69" i="16" s="1"/>
  <c r="F11" i="19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O70" i="16" l="1"/>
  <c r="O71" i="16" s="1"/>
  <c r="O72" i="16" s="1"/>
  <c r="O73" i="16" s="1"/>
  <c r="O74" i="16" s="1"/>
  <c r="O75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F12" i="19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O96" i="16" l="1"/>
  <c r="O97" i="16" s="1"/>
  <c r="R12" i="19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O99" i="16" l="1"/>
  <c r="O98" i="16"/>
  <c r="N13" i="19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O100" i="16" l="1"/>
  <c r="O101" i="16" s="1"/>
  <c r="N14" i="19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O102" i="16" l="1"/>
  <c r="O103" i="16" s="1"/>
  <c r="O104" i="16" s="1"/>
  <c r="O105" i="16" s="1"/>
  <c r="O106" i="16" s="1"/>
  <c r="O108" i="16" s="1"/>
  <c r="O109" i="16" s="1"/>
  <c r="O110" i="16" s="1"/>
  <c r="O111" i="16" s="1"/>
  <c r="N15" i="19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6" i="1" l="1"/>
  <c r="P16" i="1" s="1"/>
  <c r="N18" i="1"/>
  <c r="P18" i="1" s="1"/>
  <c r="O19" i="1"/>
  <c r="Q19" i="1" s="1"/>
  <c r="O17" i="1"/>
  <c r="Q17" i="1" s="1"/>
  <c r="N15" i="1"/>
  <c r="P15" i="1" s="1"/>
  <c r="N17" i="1"/>
  <c r="P17" i="1" s="1"/>
  <c r="O15" i="1"/>
  <c r="Q15" i="1" s="1"/>
  <c r="O22" i="1"/>
  <c r="Q22" i="1" s="1"/>
  <c r="N14" i="1"/>
  <c r="P14" i="1" s="1"/>
  <c r="N22" i="1"/>
  <c r="P22" i="1" s="1"/>
  <c r="O21" i="1"/>
  <c r="Q21" i="1" s="1"/>
  <c r="O18" i="1"/>
  <c r="Q18" i="1" s="1"/>
  <c r="N20" i="1"/>
  <c r="P20" i="1" s="1"/>
  <c r="O16" i="1"/>
  <c r="Q16" i="1" s="1"/>
  <c r="N19" i="1"/>
  <c r="P19" i="1" s="1"/>
  <c r="O14" i="1"/>
  <c r="Q14" i="1" s="1"/>
  <c r="O20" i="1"/>
  <c r="Q20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I7" i="18" l="1"/>
  <c r="H9" i="2" s="1"/>
  <c r="G5" i="19"/>
  <c r="F7" i="29" s="1"/>
  <c r="H7" i="18"/>
  <c r="G9" i="2" s="1"/>
  <c r="H5" i="19"/>
  <c r="D5" i="19"/>
  <c r="C7" i="29" s="1"/>
  <c r="J4" i="19"/>
  <c r="H6" i="29" s="1"/>
  <c r="E5" i="19"/>
  <c r="D7" i="29" s="1"/>
  <c r="C7" i="18"/>
  <c r="B9" i="2" s="1"/>
  <c r="H4" i="19"/>
  <c r="D7" i="18"/>
  <c r="C9" i="2" s="1"/>
  <c r="D4" i="19"/>
  <c r="C6" i="29" s="1"/>
  <c r="J5" i="19"/>
  <c r="H7" i="29" s="1"/>
  <c r="I5" i="19"/>
  <c r="G7" i="29" s="1"/>
  <c r="C5" i="19"/>
  <c r="B7" i="29" s="1"/>
  <c r="J7" i="18"/>
  <c r="I9" i="2" s="1"/>
  <c r="K7" i="18"/>
  <c r="J9" i="2" s="1"/>
  <c r="E7" i="18"/>
  <c r="D9" i="2" s="1"/>
  <c r="E4" i="19"/>
  <c r="D6" i="29" s="1"/>
  <c r="G4" i="19"/>
  <c r="F6" i="29" s="1"/>
  <c r="K5" i="19"/>
  <c r="I7" i="29" s="1"/>
  <c r="C4" i="19"/>
  <c r="B6" i="29" s="1"/>
  <c r="K4" i="19"/>
  <c r="I6" i="29" s="1"/>
  <c r="G7" i="18"/>
  <c r="F9" i="2" s="1"/>
  <c r="I4" i="19"/>
  <c r="G6" i="29" s="1"/>
  <c r="I11" i="18"/>
  <c r="H13" i="2" s="1"/>
  <c r="B21" i="18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J12" i="18" l="1"/>
  <c r="I14" i="2" s="1"/>
  <c r="G12" i="18"/>
  <c r="F14" i="2" s="1"/>
  <c r="E12" i="18"/>
  <c r="D14" i="2" s="1"/>
  <c r="E11" i="18"/>
  <c r="D13" i="2" s="1"/>
  <c r="G11" i="18"/>
  <c r="F13" i="2" s="1"/>
  <c r="H11" i="18"/>
  <c r="G13" i="2" s="1"/>
  <c r="J11" i="18"/>
  <c r="I13" i="2" s="1"/>
  <c r="H12" i="18"/>
  <c r="G14" i="2" s="1"/>
  <c r="I12" i="18"/>
  <c r="H14" i="2" s="1"/>
  <c r="D12" i="18"/>
  <c r="C14" i="2" s="1"/>
  <c r="K11" i="18"/>
  <c r="J13" i="2" s="1"/>
  <c r="K9" i="18"/>
  <c r="J11" i="2" s="1"/>
  <c r="K6" i="18"/>
  <c r="J8" i="2" s="1"/>
  <c r="K12" i="18"/>
  <c r="J14" i="2" s="1"/>
  <c r="C11" i="18"/>
  <c r="B13" i="2" s="1"/>
  <c r="C12" i="18"/>
  <c r="B14" i="2" s="1"/>
  <c r="D9" i="18"/>
  <c r="C11" i="2" s="1"/>
  <c r="D6" i="18"/>
  <c r="C8" i="2" s="1"/>
  <c r="H10" i="18"/>
  <c r="G12" i="2" s="1"/>
  <c r="H8" i="18"/>
  <c r="G10" i="2" s="1"/>
  <c r="G10" i="18"/>
  <c r="F12" i="2" s="1"/>
  <c r="G8" i="18"/>
  <c r="F10" i="2" s="1"/>
  <c r="I9" i="18"/>
  <c r="H11" i="2" s="1"/>
  <c r="I6" i="18"/>
  <c r="H8" i="2" s="1"/>
  <c r="J10" i="18"/>
  <c r="I12" i="2" s="1"/>
  <c r="J8" i="18"/>
  <c r="I10" i="2" s="1"/>
  <c r="C9" i="18"/>
  <c r="B11" i="2" s="1"/>
  <c r="C6" i="18"/>
  <c r="B8" i="2" s="1"/>
  <c r="G9" i="18"/>
  <c r="F11" i="2" s="1"/>
  <c r="G6" i="18"/>
  <c r="F8" i="2" s="1"/>
  <c r="J9" i="18"/>
  <c r="I11" i="2" s="1"/>
  <c r="J6" i="18"/>
  <c r="I8" i="2" s="1"/>
  <c r="C10" i="18"/>
  <c r="B12" i="2" s="1"/>
  <c r="C8" i="18"/>
  <c r="B10" i="2" s="1"/>
  <c r="D10" i="18"/>
  <c r="C12" i="2" s="1"/>
  <c r="D8" i="18"/>
  <c r="C10" i="2" s="1"/>
  <c r="E10" i="18"/>
  <c r="D12" i="2" s="1"/>
  <c r="E8" i="18"/>
  <c r="D10" i="2" s="1"/>
  <c r="D11" i="18"/>
  <c r="C13" i="2" s="1"/>
  <c r="H9" i="18"/>
  <c r="G11" i="2" s="1"/>
  <c r="H6" i="18"/>
  <c r="G8" i="2" s="1"/>
  <c r="E9" i="18"/>
  <c r="D11" i="2" s="1"/>
  <c r="E6" i="18"/>
  <c r="D8" i="2" s="1"/>
  <c r="I10" i="18"/>
  <c r="H12" i="2" s="1"/>
  <c r="I8" i="18"/>
  <c r="H10" i="2" s="1"/>
  <c r="K10" i="18"/>
  <c r="J12" i="2" s="1"/>
  <c r="K8" i="18"/>
  <c r="J10" i="2" s="1"/>
  <c r="N23" i="1"/>
  <c r="P23" i="1" s="1"/>
  <c r="O23" i="1"/>
  <c r="Q23" i="1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H26" i="29" s="1"/>
  <c r="K25" i="19"/>
  <c r="E26" i="19"/>
  <c r="C25" i="19"/>
  <c r="B17" i="19"/>
  <c r="K44" i="19"/>
  <c r="I26" i="19"/>
  <c r="F24" i="19"/>
  <c r="E26" i="29" s="1"/>
  <c r="B18" i="19"/>
  <c r="C72" i="19"/>
  <c r="F17" i="19"/>
  <c r="E19" i="29" s="1"/>
  <c r="B19" i="19"/>
  <c r="I24" i="19"/>
  <c r="G26" i="29" s="1"/>
  <c r="G25" i="19"/>
  <c r="C24" i="19"/>
  <c r="B26" i="29" s="1"/>
  <c r="B22" i="19"/>
  <c r="D24" i="19"/>
  <c r="C26" i="29" s="1"/>
  <c r="M18" i="19"/>
  <c r="K33" i="19"/>
  <c r="L24" i="19"/>
  <c r="J26" i="29" s="1"/>
  <c r="F23" i="19"/>
  <c r="E25" i="29" s="1"/>
  <c r="M20" i="19"/>
  <c r="C121" i="19"/>
  <c r="K24" i="19"/>
  <c r="I26" i="29" s="1"/>
  <c r="F18" i="19"/>
  <c r="E20" i="29" s="1"/>
  <c r="D23" i="19"/>
  <c r="C25" i="29" s="1"/>
  <c r="F63" i="19"/>
  <c r="R63" i="19" s="1"/>
  <c r="S63" i="19" s="1"/>
  <c r="G24" i="19"/>
  <c r="F26" i="29" s="1"/>
  <c r="L19" i="19"/>
  <c r="J21" i="29" s="1"/>
  <c r="J53" i="19"/>
  <c r="D25" i="19"/>
  <c r="H24" i="19"/>
  <c r="L18" i="19"/>
  <c r="J20" i="29" s="1"/>
  <c r="G107" i="19"/>
  <c r="F25" i="19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F21" i="19"/>
  <c r="E23" i="29" s="1"/>
  <c r="B20" i="19"/>
  <c r="M17" i="19"/>
  <c r="L21" i="19"/>
  <c r="J23" i="29" s="1"/>
  <c r="E24" i="19"/>
  <c r="D26" i="29" s="1"/>
  <c r="L25" i="19"/>
  <c r="G23" i="19"/>
  <c r="F25" i="29" s="1"/>
  <c r="J25" i="19"/>
  <c r="L17" i="19"/>
  <c r="J19" i="29" s="1"/>
  <c r="L23" i="19"/>
  <c r="J25" i="29" s="1"/>
  <c r="L20" i="19"/>
  <c r="J22" i="29" s="1"/>
  <c r="H23" i="19"/>
  <c r="M23" i="19"/>
  <c r="B24" i="19"/>
  <c r="E25" i="19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I6" i="19" l="1"/>
  <c r="G8" i="29" s="1"/>
  <c r="G6" i="19"/>
  <c r="F8" i="29" s="1"/>
  <c r="J6" i="19"/>
  <c r="H8" i="29" s="1"/>
  <c r="D6" i="19"/>
  <c r="C8" i="29" s="1"/>
  <c r="H6" i="19"/>
  <c r="K6" i="19"/>
  <c r="I8" i="29" s="1"/>
  <c r="E6" i="19"/>
  <c r="D8" i="29" s="1"/>
  <c r="C6" i="19"/>
  <c r="B8" i="2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C13" i="18" l="1"/>
  <c r="B15" i="2" s="1"/>
  <c r="D13" i="18"/>
  <c r="C15" i="2" s="1"/>
  <c r="H13" i="18"/>
  <c r="G15" i="2" s="1"/>
  <c r="J13" i="18"/>
  <c r="I15" i="2" s="1"/>
  <c r="G13" i="18"/>
  <c r="F15" i="2" s="1"/>
  <c r="E13" i="18"/>
  <c r="D15" i="2" s="1"/>
  <c r="K13" i="18"/>
  <c r="J15" i="2" s="1"/>
  <c r="I13" i="18"/>
  <c r="H15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N25" i="1" l="1"/>
  <c r="P25" i="1" s="1"/>
  <c r="B24" i="18"/>
  <c r="L25" i="18"/>
  <c r="K27" i="2" s="1"/>
  <c r="M24" i="18"/>
  <c r="L24" i="18"/>
  <c r="R24" i="18"/>
  <c r="S24" i="18" s="1"/>
  <c r="N24" i="18"/>
  <c r="O24" i="18" s="1"/>
  <c r="H14" i="18" l="1"/>
  <c r="G16" i="2" s="1"/>
  <c r="J14" i="18"/>
  <c r="I16" i="2" s="1"/>
  <c r="K14" i="18"/>
  <c r="J16" i="2" s="1"/>
  <c r="E14" i="18"/>
  <c r="D16" i="2" s="1"/>
  <c r="C14" i="18"/>
  <c r="B16" i="2" s="1"/>
  <c r="I14" i="18"/>
  <c r="H16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D14" i="18" l="1"/>
  <c r="C16" i="2" s="1"/>
  <c r="C15" i="18"/>
  <c r="B17" i="2" s="1"/>
  <c r="N26" i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G15" i="18" l="1"/>
  <c r="F17" i="2" s="1"/>
  <c r="D15" i="18"/>
  <c r="C17" i="2" s="1"/>
  <c r="H15" i="18"/>
  <c r="G17" i="2" s="1"/>
  <c r="J15" i="18"/>
  <c r="H16" i="18"/>
  <c r="G18" i="2" s="1"/>
  <c r="K15" i="18"/>
  <c r="K16" i="18"/>
  <c r="J18" i="2" s="1"/>
  <c r="E15" i="18"/>
  <c r="D17" i="2" s="1"/>
  <c r="C16" i="18"/>
  <c r="B18" i="2" s="1"/>
  <c r="N27" i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I16" i="18" l="1"/>
  <c r="H18" i="2" s="1"/>
  <c r="D16" i="18"/>
  <c r="C18" i="2" s="1"/>
  <c r="J16" i="18"/>
  <c r="I18" i="2" s="1"/>
  <c r="G16" i="18"/>
  <c r="F18" i="2" s="1"/>
  <c r="E16" i="18"/>
  <c r="D18" i="2" s="1"/>
  <c r="J17" i="18"/>
  <c r="I19" i="2" s="1"/>
  <c r="E17" i="18"/>
  <c r="D19" i="2" s="1"/>
  <c r="C17" i="18"/>
  <c r="B19" i="2" s="1"/>
  <c r="I17" i="18"/>
  <c r="H19" i="2" s="1"/>
  <c r="O28" i="1"/>
  <c r="Q28" i="1" s="1"/>
  <c r="D17" i="18"/>
  <c r="C19" i="2" s="1"/>
  <c r="K17" i="18"/>
  <c r="J19" i="2" s="1"/>
  <c r="H17" i="18"/>
  <c r="G19" i="2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N29" i="1" l="1"/>
  <c r="P29" i="1" s="1"/>
  <c r="D7" i="19"/>
  <c r="C9" i="29" s="1"/>
  <c r="J7" i="19"/>
  <c r="H9" i="29" s="1"/>
  <c r="C7" i="19"/>
  <c r="B9" i="29" s="1"/>
  <c r="O29" i="1"/>
  <c r="Q29" i="1" s="1"/>
  <c r="N28" i="1"/>
  <c r="P28" i="1" s="1"/>
  <c r="K7" i="19"/>
  <c r="I9" i="29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C18" i="18" l="1"/>
  <c r="B20" i="2" s="1"/>
  <c r="D18" i="18"/>
  <c r="C20" i="2" s="1"/>
  <c r="K18" i="18"/>
  <c r="J20" i="2" s="1"/>
  <c r="J18" i="18"/>
  <c r="I20" i="2" s="1"/>
  <c r="O30" i="1"/>
  <c r="Q30" i="1" s="1"/>
  <c r="N30" i="1"/>
  <c r="P30" i="1" s="1"/>
  <c r="H7" i="19"/>
  <c r="G7" i="19"/>
  <c r="F9" i="29" s="1"/>
  <c r="E7" i="19"/>
  <c r="D9" i="29" s="1"/>
  <c r="I7" i="19"/>
  <c r="G9" i="29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C19" i="18" l="1"/>
  <c r="B21" i="2" s="1"/>
  <c r="E19" i="18"/>
  <c r="D21" i="2" s="1"/>
  <c r="J19" i="18"/>
  <c r="I21" i="2" s="1"/>
  <c r="H19" i="18"/>
  <c r="G21" i="2" s="1"/>
  <c r="D19" i="18"/>
  <c r="C21" i="2" s="1"/>
  <c r="K19" i="18"/>
  <c r="J21" i="2" s="1"/>
  <c r="E18" i="18"/>
  <c r="D20" i="2" s="1"/>
  <c r="G18" i="18"/>
  <c r="F20" i="2" s="1"/>
  <c r="H18" i="18"/>
  <c r="G20" i="2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H20" i="18" l="1"/>
  <c r="G22" i="2" s="1"/>
  <c r="K20" i="18"/>
  <c r="J22" i="2" s="1"/>
  <c r="D20" i="18"/>
  <c r="C22" i="2" s="1"/>
  <c r="E20" i="18"/>
  <c r="D22" i="2" s="1"/>
  <c r="N32" i="1"/>
  <c r="P32" i="1" s="1"/>
  <c r="O33" i="1"/>
  <c r="Q33" i="1" s="1"/>
  <c r="N33" i="1"/>
  <c r="P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K21" i="18" l="1"/>
  <c r="J23" i="2" s="1"/>
  <c r="H21" i="18"/>
  <c r="G23" i="2" s="1"/>
  <c r="C20" i="18"/>
  <c r="B22" i="2" s="1"/>
  <c r="J21" i="18"/>
  <c r="I23" i="2" s="1"/>
  <c r="C21" i="18"/>
  <c r="B23" i="2" s="1"/>
  <c r="J20" i="18"/>
  <c r="I22" i="2" s="1"/>
  <c r="D21" i="18"/>
  <c r="C23" i="2" s="1"/>
  <c r="B34" i="18"/>
  <c r="F34" i="18"/>
  <c r="E36" i="2" s="1"/>
  <c r="F33" i="18"/>
  <c r="E35" i="2" s="1"/>
  <c r="M33" i="18"/>
  <c r="L33" i="18"/>
  <c r="K35" i="2" s="1"/>
  <c r="B33" i="18"/>
  <c r="L34" i="18"/>
  <c r="K36" i="2" s="1"/>
  <c r="G21" i="18" l="1"/>
  <c r="F23" i="2" s="1"/>
  <c r="K22" i="18"/>
  <c r="J24" i="2" s="1"/>
  <c r="H22" i="18"/>
  <c r="G24" i="2" s="1"/>
  <c r="E22" i="18"/>
  <c r="D24" i="2" s="1"/>
  <c r="D22" i="18"/>
  <c r="C24" i="2" s="1"/>
  <c r="E21" i="18"/>
  <c r="D23" i="2" s="1"/>
  <c r="C22" i="18"/>
  <c r="B24" i="2" s="1"/>
  <c r="G22" i="18"/>
  <c r="F24" i="2" s="1"/>
  <c r="O35" i="1"/>
  <c r="Q35" i="1" s="1"/>
  <c r="O34" i="1"/>
  <c r="Q34" i="1" s="1"/>
  <c r="N34" i="1"/>
  <c r="P34" i="1" s="1"/>
  <c r="N35" i="1"/>
  <c r="P35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J22" i="18" l="1"/>
  <c r="I24" i="2" s="1"/>
  <c r="D23" i="18"/>
  <c r="C25" i="2" s="1"/>
  <c r="I23" i="18"/>
  <c r="H25" i="2" s="1"/>
  <c r="C23" i="18"/>
  <c r="B25" i="2" s="1"/>
  <c r="I22" i="18"/>
  <c r="H24" i="2" s="1"/>
  <c r="E8" i="19"/>
  <c r="D10" i="29" s="1"/>
  <c r="I8" i="19"/>
  <c r="G10" i="29" s="1"/>
  <c r="D8" i="19"/>
  <c r="C10" i="29" s="1"/>
  <c r="C8" i="19"/>
  <c r="B10" i="29" s="1"/>
  <c r="H8" i="19"/>
  <c r="J8" i="19"/>
  <c r="H10" i="29" s="1"/>
  <c r="L35" i="18"/>
  <c r="K37" i="2" s="1"/>
  <c r="B35" i="18"/>
  <c r="M35" i="18"/>
  <c r="F35" i="18"/>
  <c r="E37" i="2" s="1"/>
  <c r="D24" i="18" l="1"/>
  <c r="C26" i="2" s="1"/>
  <c r="E24" i="18"/>
  <c r="D26" i="2" s="1"/>
  <c r="J23" i="18"/>
  <c r="I25" i="2" s="1"/>
  <c r="E23" i="18"/>
  <c r="D25" i="2" s="1"/>
  <c r="K23" i="18"/>
  <c r="J25" i="2" s="1"/>
  <c r="H24" i="18"/>
  <c r="G26" i="2" s="1"/>
  <c r="G23" i="18"/>
  <c r="F25" i="2" s="1"/>
  <c r="J24" i="18"/>
  <c r="H23" i="18"/>
  <c r="G25" i="2" s="1"/>
  <c r="C24" i="18"/>
  <c r="B26" i="2" s="1"/>
  <c r="K8" i="19"/>
  <c r="I10" i="29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G19" i="18" l="1"/>
  <c r="F21" i="2" s="1"/>
  <c r="G20" i="18"/>
  <c r="F22" i="2" s="1"/>
  <c r="G8" i="19"/>
  <c r="F10" i="29" s="1"/>
  <c r="G24" i="18"/>
  <c r="F26" i="2" s="1"/>
  <c r="G17" i="18"/>
  <c r="F19" i="2" s="1"/>
  <c r="G14" i="18"/>
  <c r="F16" i="2" s="1"/>
  <c r="K24" i="18"/>
  <c r="I25" i="18"/>
  <c r="H27" i="2" s="1"/>
  <c r="O38" i="1"/>
  <c r="Q38" i="1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E25" i="18" l="1"/>
  <c r="D27" i="2" s="1"/>
  <c r="K25" i="18"/>
  <c r="J27" i="2" s="1"/>
  <c r="H25" i="18"/>
  <c r="G27" i="2" s="1"/>
  <c r="H26" i="18"/>
  <c r="G28" i="2" s="1"/>
  <c r="C26" i="18"/>
  <c r="B28" i="2" s="1"/>
  <c r="I26" i="18"/>
  <c r="H28" i="2" s="1"/>
  <c r="D25" i="18"/>
  <c r="C27" i="2" s="1"/>
  <c r="G25" i="18"/>
  <c r="F27" i="2" s="1"/>
  <c r="C25" i="18"/>
  <c r="B27" i="2" s="1"/>
  <c r="J26" i="18"/>
  <c r="I28" i="2" s="1"/>
  <c r="J25" i="18"/>
  <c r="I27" i="2" s="1"/>
  <c r="D26" i="18"/>
  <c r="C28" i="2" s="1"/>
  <c r="O39" i="1"/>
  <c r="Q39" i="1" s="1"/>
  <c r="N38" i="1"/>
  <c r="P38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E27" i="18" l="1"/>
  <c r="D29" i="2" s="1"/>
  <c r="D27" i="18"/>
  <c r="C29" i="2" s="1"/>
  <c r="E26" i="18"/>
  <c r="D28" i="2" s="1"/>
  <c r="G26" i="18"/>
  <c r="F28" i="2" s="1"/>
  <c r="K26" i="18"/>
  <c r="J28" i="2" s="1"/>
  <c r="J27" i="18"/>
  <c r="I29" i="2" s="1"/>
  <c r="K27" i="18"/>
  <c r="J29" i="2" s="1"/>
  <c r="G27" i="18"/>
  <c r="F29" i="2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I27" i="18" l="1"/>
  <c r="H29" i="2" s="1"/>
  <c r="I28" i="18"/>
  <c r="H30" i="2" s="1"/>
  <c r="H27" i="18"/>
  <c r="G29" i="2" s="1"/>
  <c r="E28" i="18"/>
  <c r="D30" i="2" s="1"/>
  <c r="K28" i="18"/>
  <c r="J30" i="2" s="1"/>
  <c r="G28" i="18"/>
  <c r="F30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28" i="18" l="1"/>
  <c r="C30" i="2" s="1"/>
  <c r="J28" i="18"/>
  <c r="I30" i="2" s="1"/>
  <c r="H28" i="18"/>
  <c r="G30" i="2" s="1"/>
  <c r="C28" i="18"/>
  <c r="B30" i="2" s="1"/>
  <c r="C27" i="18"/>
  <c r="B29" i="2" s="1"/>
  <c r="N41" i="1"/>
  <c r="P41" i="1" s="1"/>
  <c r="I9" i="19"/>
  <c r="G11" i="29" s="1"/>
  <c r="J9" i="19"/>
  <c r="H11" i="29" s="1"/>
  <c r="D9" i="19"/>
  <c r="C11" i="29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J29" i="18" l="1"/>
  <c r="I31" i="2" s="1"/>
  <c r="I29" i="18"/>
  <c r="H31" i="2" s="1"/>
  <c r="D29" i="18"/>
  <c r="C31" i="2" s="1"/>
  <c r="H9" i="19"/>
  <c r="G9" i="19"/>
  <c r="F11" i="29" s="1"/>
  <c r="N43" i="1"/>
  <c r="P43" i="1" s="1"/>
  <c r="O42" i="1"/>
  <c r="Q42" i="1" s="1"/>
  <c r="C9" i="19"/>
  <c r="B11" i="29" s="1"/>
  <c r="O43" i="1"/>
  <c r="Q43" i="1" s="1"/>
  <c r="N42" i="1"/>
  <c r="P42" i="1" s="1"/>
  <c r="K9" i="19"/>
  <c r="I11" i="29" s="1"/>
  <c r="E9" i="19"/>
  <c r="D11" i="29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H29" i="18" l="1"/>
  <c r="G31" i="2" s="1"/>
  <c r="C29" i="18"/>
  <c r="B31" i="2" s="1"/>
  <c r="E29" i="18"/>
  <c r="D31" i="2" s="1"/>
  <c r="K29" i="18"/>
  <c r="J31" i="2" s="1"/>
  <c r="G29" i="18"/>
  <c r="F31" i="2" s="1"/>
  <c r="M43" i="18"/>
  <c r="B43" i="18"/>
  <c r="L43" i="18"/>
  <c r="K45" i="2" s="1"/>
  <c r="B44" i="18"/>
  <c r="F43" i="18"/>
  <c r="E45" i="2" s="1"/>
  <c r="M44" i="18"/>
  <c r="F44" i="18"/>
  <c r="E46" i="2" s="1"/>
  <c r="J30" i="18" l="1"/>
  <c r="I32" i="2" s="1"/>
  <c r="G30" i="18"/>
  <c r="F32" i="2" s="1"/>
  <c r="I30" i="18"/>
  <c r="H32" i="2" s="1"/>
  <c r="D30" i="18"/>
  <c r="C32" i="2" s="1"/>
  <c r="C30" i="18"/>
  <c r="B32" i="2" s="1"/>
  <c r="E30" i="18"/>
  <c r="D32" i="2" s="1"/>
  <c r="H30" i="18"/>
  <c r="G32" i="2" s="1"/>
  <c r="K30" i="18"/>
  <c r="J32" i="2" s="1"/>
  <c r="E31" i="18"/>
  <c r="D33" i="2" s="1"/>
  <c r="N45" i="1"/>
  <c r="P45" i="1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K31" i="18" l="1"/>
  <c r="J33" i="2" s="1"/>
  <c r="C31" i="18"/>
  <c r="B33" i="2" s="1"/>
  <c r="G31" i="18"/>
  <c r="F33" i="2" s="1"/>
  <c r="J31" i="18"/>
  <c r="I33" i="2" s="1"/>
  <c r="O45" i="1"/>
  <c r="Q45" i="1" s="1"/>
  <c r="H31" i="18"/>
  <c r="G33" i="2" s="1"/>
  <c r="D31" i="18"/>
  <c r="C33" i="2" s="1"/>
  <c r="I31" i="18"/>
  <c r="H33" i="2" s="1"/>
  <c r="F45" i="18"/>
  <c r="E47" i="2" s="1"/>
  <c r="L45" i="18"/>
  <c r="K47" i="2" s="1"/>
  <c r="B45" i="18"/>
  <c r="T44" i="18"/>
  <c r="U44" i="18" s="1"/>
  <c r="P44" i="18"/>
  <c r="Q44" i="18" s="1"/>
  <c r="H32" i="18" l="1"/>
  <c r="G34" i="2" s="1"/>
  <c r="J32" i="18"/>
  <c r="I34" i="2" s="1"/>
  <c r="I32" i="18"/>
  <c r="H34" i="2" s="1"/>
  <c r="K32" i="18"/>
  <c r="J34" i="2" s="1"/>
  <c r="E32" i="18"/>
  <c r="D34" i="2" s="1"/>
  <c r="D32" i="18"/>
  <c r="C34" i="2" s="1"/>
  <c r="C32" i="18"/>
  <c r="B3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G32" i="18" l="1"/>
  <c r="F34" i="2" s="1"/>
  <c r="F46" i="18"/>
  <c r="E48" i="2" s="1"/>
  <c r="F47" i="18"/>
  <c r="E49" i="2" s="1"/>
  <c r="M47" i="18"/>
  <c r="G33" i="18" l="1"/>
  <c r="F35" i="2" s="1"/>
  <c r="N47" i="1"/>
  <c r="P47" i="1" s="1"/>
  <c r="J33" i="18"/>
  <c r="I35" i="2" s="1"/>
  <c r="I33" i="18"/>
  <c r="H35" i="2" s="1"/>
  <c r="N48" i="1"/>
  <c r="P48" i="1" s="1"/>
  <c r="B47" i="18"/>
  <c r="N46" i="18"/>
  <c r="O46" i="18" s="1"/>
  <c r="R46" i="18"/>
  <c r="S46" i="18" s="1"/>
  <c r="R47" i="18"/>
  <c r="S47" i="18" s="1"/>
  <c r="N47" i="18"/>
  <c r="O47" i="18" s="1"/>
  <c r="I10" i="19" l="1"/>
  <c r="G12" i="29" s="1"/>
  <c r="J10" i="19"/>
  <c r="H12" i="29" s="1"/>
  <c r="G10" i="19"/>
  <c r="F12" i="29" s="1"/>
  <c r="C33" i="18"/>
  <c r="B35" i="2" s="1"/>
  <c r="H33" i="18"/>
  <c r="G35" i="2" s="1"/>
  <c r="K33" i="18"/>
  <c r="J35" i="2" s="1"/>
  <c r="F76" i="18"/>
  <c r="E78" i="2" s="1"/>
  <c r="C10" i="19" l="1"/>
  <c r="B12" i="29" s="1"/>
  <c r="K10" i="19"/>
  <c r="I12" i="29" s="1"/>
  <c r="H10" i="19"/>
  <c r="N77" i="1"/>
  <c r="P77" i="1" s="1"/>
  <c r="G73" i="18"/>
  <c r="F75" i="2" s="1"/>
  <c r="F72" i="18"/>
  <c r="E74" i="2" s="1"/>
  <c r="J73" i="18"/>
  <c r="I75" i="2" s="1"/>
  <c r="F74" i="18"/>
  <c r="E76" i="2" s="1"/>
  <c r="L73" i="18"/>
  <c r="K75" i="2" s="1"/>
  <c r="K72" i="18"/>
  <c r="J74" i="2" s="1"/>
  <c r="I73" i="18"/>
  <c r="H75" i="2" s="1"/>
  <c r="E73" i="18"/>
  <c r="D75" i="2" s="1"/>
  <c r="L72" i="18"/>
  <c r="K74" i="2" s="1"/>
  <c r="M73" i="18"/>
  <c r="L76" i="18"/>
  <c r="K78" i="2" s="1"/>
  <c r="D74" i="18"/>
  <c r="C76" i="2" s="1"/>
  <c r="K73" i="18"/>
  <c r="J75" i="2" s="1"/>
  <c r="J76" i="18"/>
  <c r="I78" i="2" s="1"/>
  <c r="J74" i="18"/>
  <c r="I76" i="2" s="1"/>
  <c r="M75" i="18"/>
  <c r="L75" i="18"/>
  <c r="K77" i="2" s="1"/>
  <c r="D75" i="18"/>
  <c r="C77" i="2" s="1"/>
  <c r="C72" i="18"/>
  <c r="B74" i="2" s="1"/>
  <c r="B74" i="18"/>
  <c r="F73" i="18"/>
  <c r="E75" i="2" s="1"/>
  <c r="H74" i="18"/>
  <c r="G76" i="2" s="1"/>
  <c r="C75" i="18"/>
  <c r="B77" i="2" s="1"/>
  <c r="J72" i="18"/>
  <c r="I74" i="2" s="1"/>
  <c r="D76" i="18"/>
  <c r="C78" i="2" s="1"/>
  <c r="E72" i="18"/>
  <c r="D74" i="2" s="1"/>
  <c r="H73" i="18"/>
  <c r="G75" i="2" s="1"/>
  <c r="H72" i="18"/>
  <c r="G74" i="2" s="1"/>
  <c r="H75" i="18"/>
  <c r="G77" i="2" s="1"/>
  <c r="I74" i="18"/>
  <c r="H76" i="2" s="1"/>
  <c r="E76" i="18"/>
  <c r="D78" i="2" s="1"/>
  <c r="C76" i="18"/>
  <c r="B78" i="2" s="1"/>
  <c r="E75" i="18"/>
  <c r="D77" i="2" s="1"/>
  <c r="B75" i="18"/>
  <c r="M74" i="18"/>
  <c r="I76" i="18"/>
  <c r="H78" i="2" s="1"/>
  <c r="L74" i="18"/>
  <c r="K76" i="2" s="1"/>
  <c r="J75" i="18"/>
  <c r="I77" i="2" s="1"/>
  <c r="G76" i="18"/>
  <c r="F78" i="2" s="1"/>
  <c r="K74" i="18"/>
  <c r="J76" i="2" s="1"/>
  <c r="G75" i="18"/>
  <c r="F77" i="2" s="1"/>
  <c r="B76" i="18"/>
  <c r="G74" i="18"/>
  <c r="F76" i="2" s="1"/>
  <c r="G72" i="18"/>
  <c r="F74" i="2" s="1"/>
  <c r="M76" i="18"/>
  <c r="B72" i="18"/>
  <c r="H76" i="18"/>
  <c r="G78" i="2" s="1"/>
  <c r="F75" i="18"/>
  <c r="E77" i="2" s="1"/>
  <c r="K76" i="18"/>
  <c r="J78" i="2" s="1"/>
  <c r="K75" i="18"/>
  <c r="J77" i="2" s="1"/>
  <c r="C74" i="18"/>
  <c r="B76" i="2" s="1"/>
  <c r="I75" i="18"/>
  <c r="H77" i="2" s="1"/>
  <c r="C73" i="18"/>
  <c r="B75" i="2" s="1"/>
  <c r="I77" i="18"/>
  <c r="H79" i="2" s="1"/>
  <c r="R76" i="18"/>
  <c r="S76" i="18" s="1"/>
  <c r="N76" i="18"/>
  <c r="O76" i="18" s="1"/>
  <c r="B73" i="18"/>
  <c r="R72" i="18"/>
  <c r="S72" i="18" s="1"/>
  <c r="I24" i="18"/>
  <c r="H26" i="2" s="1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K71" i="2" s="1"/>
  <c r="F69" i="18"/>
  <c r="E71" i="2" s="1"/>
  <c r="B70" i="18"/>
  <c r="M68" i="18"/>
  <c r="L71" i="18"/>
  <c r="K73" i="2" s="1"/>
  <c r="F71" i="18"/>
  <c r="E73" i="2" s="1"/>
  <c r="M71" i="18"/>
  <c r="B71" i="18"/>
  <c r="M72" i="18"/>
  <c r="D73" i="18"/>
  <c r="C75" i="2" s="1"/>
  <c r="D77" i="18"/>
  <c r="C79" i="2" s="1"/>
  <c r="E74" i="18"/>
  <c r="D76" i="2" s="1"/>
  <c r="I72" i="18"/>
  <c r="H74" i="2" s="1"/>
  <c r="D72" i="18"/>
  <c r="C74" i="2" s="1"/>
  <c r="N72" i="18" l="1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N53" i="1"/>
  <c r="P53" i="1" s="1"/>
  <c r="O51" i="1"/>
  <c r="Q51" i="1" s="1"/>
  <c r="O69" i="1"/>
  <c r="Q69" i="1" s="1"/>
  <c r="O59" i="1"/>
  <c r="Q59" i="1" s="1"/>
  <c r="O49" i="1"/>
  <c r="Q49" i="1" s="1"/>
  <c r="O76" i="1"/>
  <c r="Q76" i="1" s="1"/>
  <c r="O65" i="1"/>
  <c r="Q65" i="1" s="1"/>
  <c r="O47" i="1"/>
  <c r="Q47" i="1" s="1"/>
  <c r="O73" i="1"/>
  <c r="Q73" i="1" s="1"/>
  <c r="N69" i="1"/>
  <c r="P69" i="1" s="1"/>
  <c r="O57" i="1"/>
  <c r="Q57" i="1" s="1"/>
  <c r="N63" i="1"/>
  <c r="P63" i="1" s="1"/>
  <c r="O48" i="1"/>
  <c r="Q48" i="1" s="1"/>
  <c r="N67" i="1"/>
  <c r="P67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N64" i="1"/>
  <c r="P64" i="1" s="1"/>
  <c r="O72" i="1"/>
  <c r="Q72" i="1" s="1"/>
  <c r="O67" i="1"/>
  <c r="Q67" i="1" s="1"/>
  <c r="N65" i="1"/>
  <c r="P65" i="1" s="1"/>
  <c r="O52" i="1"/>
  <c r="Q52" i="1" s="1"/>
  <c r="P75" i="18"/>
  <c r="Q75" i="18" s="1"/>
  <c r="N49" i="1"/>
  <c r="P49" i="1" s="1"/>
  <c r="T74" i="18"/>
  <c r="U74" i="18" s="1"/>
  <c r="O75" i="1"/>
  <c r="Q75" i="1" s="1"/>
  <c r="O60" i="1"/>
  <c r="Q60" i="1" s="1"/>
  <c r="N54" i="1"/>
  <c r="P54" i="1" s="1"/>
  <c r="N62" i="1"/>
  <c r="P62" i="1" s="1"/>
  <c r="O50" i="1"/>
  <c r="Q50" i="1" s="1"/>
  <c r="O55" i="1"/>
  <c r="Q55" i="1" s="1"/>
  <c r="O61" i="1"/>
  <c r="Q61" i="1" s="1"/>
  <c r="O58" i="1"/>
  <c r="Q58" i="1" s="1"/>
  <c r="N66" i="1"/>
  <c r="P66" i="1" s="1"/>
  <c r="N74" i="1"/>
  <c r="P74" i="1" s="1"/>
  <c r="O70" i="1"/>
  <c r="Q70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O63" i="1"/>
  <c r="Q63" i="1" s="1"/>
  <c r="N57" i="1"/>
  <c r="P57" i="1" s="1"/>
  <c r="N73" i="1"/>
  <c r="P73" i="1" s="1"/>
  <c r="N72" i="1"/>
  <c r="P72" i="1" s="1"/>
  <c r="N76" i="1"/>
  <c r="P76" i="1" s="1"/>
  <c r="N70" i="1"/>
  <c r="P70" i="1" s="1"/>
  <c r="N50" i="1"/>
  <c r="P50" i="1" s="1"/>
  <c r="T75" i="18"/>
  <c r="U75" i="18" s="1"/>
  <c r="N71" i="1"/>
  <c r="P71" i="1" s="1"/>
  <c r="N61" i="1"/>
  <c r="P61" i="1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J79" i="2" s="1"/>
  <c r="G77" i="18"/>
  <c r="F79" i="2" s="1"/>
  <c r="L77" i="18"/>
  <c r="K79" i="2" s="1"/>
  <c r="F77" i="18"/>
  <c r="E79" i="2" s="1"/>
  <c r="M77" i="18"/>
  <c r="B77" i="18"/>
  <c r="E77" i="18"/>
  <c r="D79" i="2" s="1"/>
  <c r="J77" i="18"/>
  <c r="I79" i="2" s="1"/>
  <c r="H77" i="18"/>
  <c r="G79" i="2" s="1"/>
  <c r="C77" i="18"/>
  <c r="B79" i="2" s="1"/>
  <c r="C78" i="18"/>
  <c r="B80" i="2" s="1"/>
  <c r="G78" i="18"/>
  <c r="F80" i="2" s="1"/>
  <c r="F78" i="18"/>
  <c r="E80" i="2" s="1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E22" i="19" l="1"/>
  <c r="D24" i="29" s="1"/>
  <c r="H19" i="19"/>
  <c r="I19" i="19"/>
  <c r="G21" i="29" s="1"/>
  <c r="J22" i="19"/>
  <c r="H24" i="29" s="1"/>
  <c r="J21" i="19"/>
  <c r="H23" i="29" s="1"/>
  <c r="E33" i="18"/>
  <c r="D35" i="2" s="1"/>
  <c r="E68" i="18"/>
  <c r="D70" i="2" s="1"/>
  <c r="G22" i="19"/>
  <c r="F24" i="29" s="1"/>
  <c r="H38" i="18"/>
  <c r="G40" i="2" s="1"/>
  <c r="J19" i="19"/>
  <c r="H21" i="29" s="1"/>
  <c r="E21" i="19"/>
  <c r="D23" i="29" s="1"/>
  <c r="O78" i="1"/>
  <c r="Q78" i="1" s="1"/>
  <c r="G19" i="19"/>
  <c r="F21" i="29" s="1"/>
  <c r="D21" i="19"/>
  <c r="C23" i="29" s="1"/>
  <c r="K21" i="19"/>
  <c r="I23" i="29" s="1"/>
  <c r="C19" i="19"/>
  <c r="B21" i="29" s="1"/>
  <c r="I21" i="18"/>
  <c r="H23" i="2" s="1"/>
  <c r="H21" i="19"/>
  <c r="H22" i="19"/>
  <c r="D68" i="18"/>
  <c r="C70" i="2" s="1"/>
  <c r="I69" i="18"/>
  <c r="H71" i="2" s="1"/>
  <c r="K22" i="19"/>
  <c r="I24" i="29" s="1"/>
  <c r="E16" i="19"/>
  <c r="D18" i="29" s="1"/>
  <c r="D46" i="18"/>
  <c r="C48" i="2" s="1"/>
  <c r="G21" i="19"/>
  <c r="F23" i="29" s="1"/>
  <c r="C16" i="19"/>
  <c r="B18" i="29" s="1"/>
  <c r="K46" i="18"/>
  <c r="J48" i="2" s="1"/>
  <c r="D22" i="19"/>
  <c r="C24" i="29" s="1"/>
  <c r="I61" i="18"/>
  <c r="H63" i="2" s="1"/>
  <c r="G61" i="18"/>
  <c r="F63" i="2" s="1"/>
  <c r="I45" i="18"/>
  <c r="H47" i="2" s="1"/>
  <c r="C22" i="19"/>
  <c r="B24" i="29" s="1"/>
  <c r="H68" i="18"/>
  <c r="G70" i="2" s="1"/>
  <c r="K19" i="19"/>
  <c r="I21" i="29" s="1"/>
  <c r="J12" i="19"/>
  <c r="H14" i="29" s="1"/>
  <c r="J38" i="18"/>
  <c r="I40" i="2" s="1"/>
  <c r="E19" i="19"/>
  <c r="D21" i="29" s="1"/>
  <c r="N78" i="1"/>
  <c r="P78" i="1" s="1"/>
  <c r="E54" i="18"/>
  <c r="D56" i="2" s="1"/>
  <c r="G11" i="19"/>
  <c r="F13" i="29" s="1"/>
  <c r="C38" i="18"/>
  <c r="B40" i="2" s="1"/>
  <c r="E45" i="18"/>
  <c r="D47" i="2" s="1"/>
  <c r="J57" i="18"/>
  <c r="I59" i="2" s="1"/>
  <c r="J68" i="18"/>
  <c r="I70" i="2" s="1"/>
  <c r="D61" i="18"/>
  <c r="C63" i="2" s="1"/>
  <c r="H53" i="18"/>
  <c r="G55" i="2" s="1"/>
  <c r="D16" i="19"/>
  <c r="C18" i="29" s="1"/>
  <c r="K12" i="19"/>
  <c r="I14" i="29" s="1"/>
  <c r="N79" i="1"/>
  <c r="P79" i="1" s="1"/>
  <c r="C21" i="19"/>
  <c r="B23" i="29" s="1"/>
  <c r="C51" i="18"/>
  <c r="B53" i="2" s="1"/>
  <c r="E48" i="18"/>
  <c r="D50" i="2" s="1"/>
  <c r="E38" i="18"/>
  <c r="D40" i="2" s="1"/>
  <c r="I11" i="19"/>
  <c r="G13" i="29" s="1"/>
  <c r="I52" i="18"/>
  <c r="H54" i="2" s="1"/>
  <c r="I16" i="19"/>
  <c r="G18" i="29" s="1"/>
  <c r="I21" i="19"/>
  <c r="G23" i="29" s="1"/>
  <c r="D33" i="18"/>
  <c r="C35" i="2" s="1"/>
  <c r="G16" i="19"/>
  <c r="F18" i="29" s="1"/>
  <c r="D19" i="19"/>
  <c r="C21" i="29" s="1"/>
  <c r="C68" i="18"/>
  <c r="B70" i="2" s="1"/>
  <c r="H13" i="19"/>
  <c r="G38" i="18"/>
  <c r="F40" i="2" s="1"/>
  <c r="I22" i="19"/>
  <c r="G24" i="29" s="1"/>
  <c r="I38" i="18"/>
  <c r="H40" i="2" s="1"/>
  <c r="J11" i="19"/>
  <c r="H13" i="29" s="1"/>
  <c r="I78" i="18"/>
  <c r="H80" i="2" s="1"/>
  <c r="K78" i="18"/>
  <c r="J80" i="2" s="1"/>
  <c r="E78" i="18"/>
  <c r="D80" i="2" s="1"/>
  <c r="J78" i="18"/>
  <c r="I80" i="2" s="1"/>
  <c r="M78" i="18"/>
  <c r="D78" i="18"/>
  <c r="C80" i="2" s="1"/>
  <c r="L78" i="18"/>
  <c r="K80" i="2" s="1"/>
  <c r="H78" i="18"/>
  <c r="G80" i="2" s="1"/>
  <c r="R77" i="18"/>
  <c r="S77" i="18" s="1"/>
  <c r="N77" i="18"/>
  <c r="O77" i="18" s="1"/>
  <c r="H79" i="18"/>
  <c r="G81" i="2" s="1"/>
  <c r="P77" i="18"/>
  <c r="Q77" i="18" s="1"/>
  <c r="T77" i="18"/>
  <c r="U77" i="18" s="1"/>
  <c r="C79" i="18"/>
  <c r="B81" i="2" s="1"/>
  <c r="B78" i="18"/>
  <c r="R78" i="18"/>
  <c r="S78" i="18" s="1"/>
  <c r="N78" i="18"/>
  <c r="O78" i="18" s="1"/>
  <c r="E79" i="18"/>
  <c r="D81" i="2" s="1"/>
  <c r="J61" i="18" l="1"/>
  <c r="H11" i="19"/>
  <c r="E61" i="18"/>
  <c r="D63" i="2" s="1"/>
  <c r="K65" i="18"/>
  <c r="J67" i="2" s="1"/>
  <c r="K68" i="18"/>
  <c r="J70" i="2" s="1"/>
  <c r="I65" i="18"/>
  <c r="H67" i="2" s="1"/>
  <c r="I68" i="18"/>
  <c r="H70" i="2" s="1"/>
  <c r="G65" i="18"/>
  <c r="F67" i="2" s="1"/>
  <c r="G68" i="18"/>
  <c r="F70" i="2" s="1"/>
  <c r="H47" i="18"/>
  <c r="G49" i="2" s="1"/>
  <c r="H56" i="18"/>
  <c r="G58" i="2" s="1"/>
  <c r="I44" i="18"/>
  <c r="H46" i="2" s="1"/>
  <c r="K47" i="18"/>
  <c r="J49" i="2" s="1"/>
  <c r="D66" i="18"/>
  <c r="C68" i="2" s="1"/>
  <c r="D69" i="18"/>
  <c r="C71" i="2" s="1"/>
  <c r="C45" i="18"/>
  <c r="B47" i="2" s="1"/>
  <c r="J56" i="18"/>
  <c r="I58" i="2" s="1"/>
  <c r="C11" i="19"/>
  <c r="B13" i="29" s="1"/>
  <c r="K11" i="19"/>
  <c r="I13" i="29" s="1"/>
  <c r="E12" i="19"/>
  <c r="D14" i="29" s="1"/>
  <c r="G12" i="19"/>
  <c r="F14" i="29" s="1"/>
  <c r="J40" i="18"/>
  <c r="I42" i="2" s="1"/>
  <c r="H61" i="18"/>
  <c r="G63" i="2" s="1"/>
  <c r="G44" i="18"/>
  <c r="F46" i="2" s="1"/>
  <c r="K61" i="18"/>
  <c r="G54" i="18"/>
  <c r="F56" i="2" s="1"/>
  <c r="J49" i="18"/>
  <c r="I51" i="2" s="1"/>
  <c r="C61" i="18"/>
  <c r="B63" i="2" s="1"/>
  <c r="G13" i="19"/>
  <c r="F15" i="29" s="1"/>
  <c r="K13" i="19"/>
  <c r="I15" i="29" s="1"/>
  <c r="E57" i="18"/>
  <c r="D59" i="2" s="1"/>
  <c r="H62" i="18"/>
  <c r="G64" i="2" s="1"/>
  <c r="H65" i="18"/>
  <c r="G67" i="2" s="1"/>
  <c r="C12" i="19"/>
  <c r="B14" i="29" s="1"/>
  <c r="E49" i="18"/>
  <c r="D51" i="2" s="1"/>
  <c r="D45" i="18"/>
  <c r="C47" i="2" s="1"/>
  <c r="D55" i="18"/>
  <c r="C57" i="2" s="1"/>
  <c r="I58" i="18"/>
  <c r="H60" i="2" s="1"/>
  <c r="C53" i="18"/>
  <c r="B55" i="2" s="1"/>
  <c r="I19" i="18"/>
  <c r="H21" i="2" s="1"/>
  <c r="I20" i="18"/>
  <c r="H22" i="2" s="1"/>
  <c r="J55" i="18"/>
  <c r="I57" i="2" s="1"/>
  <c r="E62" i="18"/>
  <c r="D64" i="2" s="1"/>
  <c r="E65" i="18"/>
  <c r="D67" i="2" s="1"/>
  <c r="D62" i="18"/>
  <c r="C64" i="2" s="1"/>
  <c r="D65" i="18"/>
  <c r="C67" i="2" s="1"/>
  <c r="H40" i="18"/>
  <c r="G42" i="2" s="1"/>
  <c r="C44" i="18"/>
  <c r="B46" i="2" s="1"/>
  <c r="J62" i="18"/>
  <c r="I64" i="2" s="1"/>
  <c r="J65" i="18"/>
  <c r="I67" i="2" s="1"/>
  <c r="C62" i="18"/>
  <c r="B64" i="2" s="1"/>
  <c r="C65" i="18"/>
  <c r="B67" i="2" s="1"/>
  <c r="E13" i="19"/>
  <c r="D15" i="29" s="1"/>
  <c r="D13" i="19"/>
  <c r="C15" i="29" s="1"/>
  <c r="D49" i="18"/>
  <c r="C51" i="2" s="1"/>
  <c r="J13" i="19"/>
  <c r="H15" i="29" s="1"/>
  <c r="I13" i="19"/>
  <c r="G15" i="29" s="1"/>
  <c r="I54" i="18"/>
  <c r="H56" i="2" s="1"/>
  <c r="K52" i="18"/>
  <c r="I63" i="18"/>
  <c r="H65" i="2" s="1"/>
  <c r="I66" i="18"/>
  <c r="H68" i="2" s="1"/>
  <c r="G48" i="18"/>
  <c r="F50" i="2" s="1"/>
  <c r="E46" i="18"/>
  <c r="D48" i="2" s="1"/>
  <c r="C13" i="19"/>
  <c r="B15" i="29" s="1"/>
  <c r="H16" i="19"/>
  <c r="E11" i="19"/>
  <c r="D13" i="29" s="1"/>
  <c r="E10" i="19"/>
  <c r="D12" i="29" s="1"/>
  <c r="I50" i="18"/>
  <c r="H52" i="2" s="1"/>
  <c r="K16" i="19"/>
  <c r="I18" i="29" s="1"/>
  <c r="H12" i="19"/>
  <c r="K62" i="18"/>
  <c r="J64" i="2" s="1"/>
  <c r="D48" i="18"/>
  <c r="C50" i="2" s="1"/>
  <c r="C40" i="18"/>
  <c r="B42" i="2" s="1"/>
  <c r="E47" i="18"/>
  <c r="D49" i="2" s="1"/>
  <c r="J46" i="18"/>
  <c r="I48" i="2" s="1"/>
  <c r="I62" i="18"/>
  <c r="H64" i="2" s="1"/>
  <c r="G50" i="18"/>
  <c r="F52" i="2" s="1"/>
  <c r="G62" i="18"/>
  <c r="F64" i="2" s="1"/>
  <c r="E51" i="18"/>
  <c r="D53" i="2" s="1"/>
  <c r="D63" i="18"/>
  <c r="C65" i="2" s="1"/>
  <c r="K48" i="18"/>
  <c r="J50" i="2" s="1"/>
  <c r="I12" i="19"/>
  <c r="G14" i="29" s="1"/>
  <c r="D12" i="19"/>
  <c r="C14" i="29" s="1"/>
  <c r="K45" i="18"/>
  <c r="J47" i="2" s="1"/>
  <c r="D11" i="19"/>
  <c r="C13" i="29" s="1"/>
  <c r="D10" i="19"/>
  <c r="C12" i="29" s="1"/>
  <c r="H46" i="18"/>
  <c r="G48" i="2" s="1"/>
  <c r="I48" i="18"/>
  <c r="H50" i="2" s="1"/>
  <c r="I51" i="18"/>
  <c r="H53" i="2" s="1"/>
  <c r="H45" i="18"/>
  <c r="G47" i="2" s="1"/>
  <c r="J16" i="19"/>
  <c r="H18" i="29" s="1"/>
  <c r="E55" i="18"/>
  <c r="D57" i="2" s="1"/>
  <c r="K55" i="18"/>
  <c r="J57" i="2" s="1"/>
  <c r="J47" i="18"/>
  <c r="I49" i="2" s="1"/>
  <c r="K44" i="18"/>
  <c r="J46" i="2" s="1"/>
  <c r="K51" i="18"/>
  <c r="J53" i="2" s="1"/>
  <c r="H52" i="18"/>
  <c r="G54" i="2" s="1"/>
  <c r="G55" i="18"/>
  <c r="F57" i="2" s="1"/>
  <c r="H49" i="18"/>
  <c r="G51" i="2" s="1"/>
  <c r="I47" i="18"/>
  <c r="H49" i="2" s="1"/>
  <c r="H50" i="18"/>
  <c r="G52" i="2" s="1"/>
  <c r="D53" i="18"/>
  <c r="C55" i="2" s="1"/>
  <c r="D54" i="18"/>
  <c r="C56" i="2" s="1"/>
  <c r="D57" i="18"/>
  <c r="C59" i="2" s="1"/>
  <c r="H57" i="18"/>
  <c r="G59" i="2" s="1"/>
  <c r="G42" i="18"/>
  <c r="F44" i="2" s="1"/>
  <c r="G36" i="18"/>
  <c r="F38" i="2" s="1"/>
  <c r="E43" i="18"/>
  <c r="D45" i="2" s="1"/>
  <c r="E37" i="18"/>
  <c r="D39" i="2" s="1"/>
  <c r="H39" i="18"/>
  <c r="G41" i="2" s="1"/>
  <c r="H34" i="18"/>
  <c r="G36" i="2" s="1"/>
  <c r="G47" i="18"/>
  <c r="F49" i="2" s="1"/>
  <c r="D44" i="18"/>
  <c r="C46" i="2" s="1"/>
  <c r="H14" i="19"/>
  <c r="H20" i="19"/>
  <c r="D43" i="18"/>
  <c r="C45" i="2" s="1"/>
  <c r="D37" i="18"/>
  <c r="C39" i="2" s="1"/>
  <c r="K54" i="18"/>
  <c r="J56" i="2" s="1"/>
  <c r="J48" i="18"/>
  <c r="I50" i="2" s="1"/>
  <c r="J42" i="18"/>
  <c r="I44" i="2" s="1"/>
  <c r="J36" i="18"/>
  <c r="I38" i="2" s="1"/>
  <c r="K40" i="18"/>
  <c r="J42" i="2" s="1"/>
  <c r="K14" i="19"/>
  <c r="I16" i="29" s="1"/>
  <c r="K20" i="19"/>
  <c r="I22" i="29" s="1"/>
  <c r="C14" i="19"/>
  <c r="B16" i="29" s="1"/>
  <c r="C20" i="19"/>
  <c r="B22" i="29" s="1"/>
  <c r="D50" i="18"/>
  <c r="C52" i="2" s="1"/>
  <c r="E14" i="19"/>
  <c r="D16" i="29" s="1"/>
  <c r="E20" i="19"/>
  <c r="D22" i="29" s="1"/>
  <c r="J39" i="18"/>
  <c r="I41" i="2" s="1"/>
  <c r="J34" i="18"/>
  <c r="I36" i="2" s="1"/>
  <c r="I14" i="19"/>
  <c r="G16" i="29" s="1"/>
  <c r="I20" i="19"/>
  <c r="G22" i="29" s="1"/>
  <c r="I18" i="18"/>
  <c r="H20" i="2" s="1"/>
  <c r="I15" i="18"/>
  <c r="H17" i="2" s="1"/>
  <c r="C42" i="18"/>
  <c r="B44" i="2" s="1"/>
  <c r="C36" i="18"/>
  <c r="B38" i="2" s="1"/>
  <c r="J45" i="18"/>
  <c r="I47" i="2" s="1"/>
  <c r="G56" i="18"/>
  <c r="F58" i="2" s="1"/>
  <c r="E56" i="18"/>
  <c r="D58" i="2" s="1"/>
  <c r="K41" i="18"/>
  <c r="J43" i="2" s="1"/>
  <c r="K35" i="18"/>
  <c r="J37" i="2" s="1"/>
  <c r="C57" i="18"/>
  <c r="B59" i="2" s="1"/>
  <c r="H54" i="18"/>
  <c r="G56" i="2" s="1"/>
  <c r="I53" i="18"/>
  <c r="H55" i="2" s="1"/>
  <c r="D38" i="18"/>
  <c r="C40" i="2" s="1"/>
  <c r="G43" i="18"/>
  <c r="F45" i="2" s="1"/>
  <c r="G37" i="18"/>
  <c r="F39" i="2" s="1"/>
  <c r="K38" i="18"/>
  <c r="J40" i="2" s="1"/>
  <c r="K53" i="18"/>
  <c r="J55" i="2" s="1"/>
  <c r="C39" i="18"/>
  <c r="B41" i="2" s="1"/>
  <c r="C34" i="18"/>
  <c r="B36" i="2" s="1"/>
  <c r="K49" i="18"/>
  <c r="J51" i="2" s="1"/>
  <c r="J54" i="18"/>
  <c r="I56" i="2" s="1"/>
  <c r="E50" i="18"/>
  <c r="D52" i="2" s="1"/>
  <c r="H48" i="18"/>
  <c r="G50" i="2" s="1"/>
  <c r="D58" i="18"/>
  <c r="C60" i="2" s="1"/>
  <c r="C48" i="18"/>
  <c r="B50" i="2" s="1"/>
  <c r="J50" i="18"/>
  <c r="I52" i="2" s="1"/>
  <c r="H41" i="18"/>
  <c r="G43" i="2" s="1"/>
  <c r="H35" i="18"/>
  <c r="G37" i="2" s="1"/>
  <c r="D42" i="18"/>
  <c r="C44" i="2" s="1"/>
  <c r="D36" i="18"/>
  <c r="C38" i="2" s="1"/>
  <c r="J41" i="18"/>
  <c r="I43" i="2" s="1"/>
  <c r="J35" i="18"/>
  <c r="I37" i="2" s="1"/>
  <c r="C43" i="18"/>
  <c r="B45" i="2" s="1"/>
  <c r="C37" i="18"/>
  <c r="B39" i="2" s="1"/>
  <c r="K39" i="18"/>
  <c r="J41" i="2" s="1"/>
  <c r="K34" i="18"/>
  <c r="J36" i="2" s="1"/>
  <c r="G14" i="19"/>
  <c r="F16" i="29" s="1"/>
  <c r="G20" i="19"/>
  <c r="F22" i="29" s="1"/>
  <c r="D40" i="18"/>
  <c r="C42" i="2" s="1"/>
  <c r="J53" i="18"/>
  <c r="I55" i="2" s="1"/>
  <c r="H44" i="18"/>
  <c r="G46" i="2" s="1"/>
  <c r="E40" i="18"/>
  <c r="D42" i="2" s="1"/>
  <c r="I49" i="18"/>
  <c r="H51" i="2" s="1"/>
  <c r="I40" i="18"/>
  <c r="H42" i="2" s="1"/>
  <c r="G49" i="18"/>
  <c r="F51" i="2" s="1"/>
  <c r="K57" i="18"/>
  <c r="J59" i="2" s="1"/>
  <c r="C47" i="18"/>
  <c r="B49" i="2" s="1"/>
  <c r="C46" i="18"/>
  <c r="B48" i="2" s="1"/>
  <c r="D41" i="18"/>
  <c r="C43" i="2" s="1"/>
  <c r="D35" i="18"/>
  <c r="C37" i="2" s="1"/>
  <c r="G39" i="18"/>
  <c r="F41" i="2" s="1"/>
  <c r="G34" i="18"/>
  <c r="F36" i="2" s="1"/>
  <c r="E42" i="18"/>
  <c r="D44" i="2" s="1"/>
  <c r="E36" i="18"/>
  <c r="D38" i="2" s="1"/>
  <c r="H43" i="18"/>
  <c r="G45" i="2" s="1"/>
  <c r="H37" i="18"/>
  <c r="G39" i="2" s="1"/>
  <c r="G45" i="18"/>
  <c r="F47" i="2" s="1"/>
  <c r="I41" i="18"/>
  <c r="H43" i="2" s="1"/>
  <c r="I35" i="18"/>
  <c r="H37" i="2" s="1"/>
  <c r="G51" i="18"/>
  <c r="F53" i="2" s="1"/>
  <c r="I46" i="18"/>
  <c r="H48" i="2" s="1"/>
  <c r="G46" i="18"/>
  <c r="F48" i="2" s="1"/>
  <c r="E53" i="18"/>
  <c r="D55" i="2" s="1"/>
  <c r="K50" i="18"/>
  <c r="J52" i="2" s="1"/>
  <c r="H42" i="18"/>
  <c r="G44" i="2" s="1"/>
  <c r="H36" i="18"/>
  <c r="G38" i="2" s="1"/>
  <c r="D56" i="18"/>
  <c r="C58" i="2" s="1"/>
  <c r="D51" i="18"/>
  <c r="C53" i="2" s="1"/>
  <c r="C50" i="18"/>
  <c r="B52" i="2" s="1"/>
  <c r="E58" i="18"/>
  <c r="D60" i="2" s="1"/>
  <c r="C55" i="18"/>
  <c r="B57" i="2" s="1"/>
  <c r="D47" i="18"/>
  <c r="C49" i="2" s="1"/>
  <c r="G57" i="18"/>
  <c r="F59" i="2" s="1"/>
  <c r="C54" i="18"/>
  <c r="B56" i="2" s="1"/>
  <c r="J14" i="19"/>
  <c r="H16" i="29" s="1"/>
  <c r="J20" i="19"/>
  <c r="H22" i="29" s="1"/>
  <c r="G53" i="18"/>
  <c r="F55" i="2" s="1"/>
  <c r="G52" i="18"/>
  <c r="F54" i="2" s="1"/>
  <c r="E44" i="18"/>
  <c r="D46" i="2" s="1"/>
  <c r="J43" i="18"/>
  <c r="I45" i="2" s="1"/>
  <c r="J37" i="18"/>
  <c r="I39" i="2" s="1"/>
  <c r="C56" i="18"/>
  <c r="B58" i="2" s="1"/>
  <c r="E39" i="18"/>
  <c r="D41" i="2" s="1"/>
  <c r="E34" i="18"/>
  <c r="D36" i="2" s="1"/>
  <c r="D14" i="19"/>
  <c r="C16" i="29" s="1"/>
  <c r="D20" i="19"/>
  <c r="C22" i="29" s="1"/>
  <c r="D52" i="18"/>
  <c r="C54" i="2" s="1"/>
  <c r="E41" i="18"/>
  <c r="D43" i="2" s="1"/>
  <c r="E35" i="18"/>
  <c r="D37" i="2" s="1"/>
  <c r="K42" i="18"/>
  <c r="J44" i="2" s="1"/>
  <c r="K36" i="18"/>
  <c r="J38" i="2" s="1"/>
  <c r="I43" i="18"/>
  <c r="H45" i="2" s="1"/>
  <c r="I37" i="18"/>
  <c r="H39" i="2" s="1"/>
  <c r="G41" i="18"/>
  <c r="F43" i="2" s="1"/>
  <c r="G35" i="18"/>
  <c r="F37" i="2" s="1"/>
  <c r="I42" i="18"/>
  <c r="H44" i="2" s="1"/>
  <c r="I36" i="18"/>
  <c r="H38" i="2" s="1"/>
  <c r="I39" i="18"/>
  <c r="H41" i="2" s="1"/>
  <c r="I34" i="18"/>
  <c r="H36" i="2" s="1"/>
  <c r="K56" i="18"/>
  <c r="J58" i="2" s="1"/>
  <c r="G40" i="18"/>
  <c r="F42" i="2" s="1"/>
  <c r="E52" i="18"/>
  <c r="D54" i="2" s="1"/>
  <c r="I56" i="18"/>
  <c r="H58" i="2" s="1"/>
  <c r="C41" i="18"/>
  <c r="B43" i="2" s="1"/>
  <c r="C35" i="18"/>
  <c r="B37" i="2" s="1"/>
  <c r="C52" i="18"/>
  <c r="B54" i="2" s="1"/>
  <c r="J44" i="18"/>
  <c r="I46" i="2" s="1"/>
  <c r="C49" i="18"/>
  <c r="B51" i="2" s="1"/>
  <c r="D39" i="18"/>
  <c r="C41" i="2" s="1"/>
  <c r="D34" i="18"/>
  <c r="C36" i="2" s="1"/>
  <c r="I57" i="18"/>
  <c r="H59" i="2" s="1"/>
  <c r="J52" i="18"/>
  <c r="H55" i="18"/>
  <c r="G57" i="2" s="1"/>
  <c r="H51" i="18"/>
  <c r="G53" i="2" s="1"/>
  <c r="K43" i="18"/>
  <c r="J45" i="2" s="1"/>
  <c r="K37" i="18"/>
  <c r="J39" i="2" s="1"/>
  <c r="I55" i="18"/>
  <c r="H57" i="2" s="1"/>
  <c r="J51" i="18"/>
  <c r="I53" i="2" s="1"/>
  <c r="H69" i="18"/>
  <c r="G71" i="2" s="1"/>
  <c r="K69" i="18"/>
  <c r="J71" i="2" s="1"/>
  <c r="E69" i="18"/>
  <c r="D71" i="2" s="1"/>
  <c r="G69" i="18"/>
  <c r="F71" i="2" s="1"/>
  <c r="O79" i="1"/>
  <c r="Q79" i="1" s="1"/>
  <c r="G70" i="18"/>
  <c r="F72" i="2" s="1"/>
  <c r="J69" i="18"/>
  <c r="I71" i="2" s="1"/>
  <c r="C69" i="18"/>
  <c r="B71" i="2" s="1"/>
  <c r="C70" i="18"/>
  <c r="B72" i="2" s="1"/>
  <c r="T78" i="18"/>
  <c r="U78" i="18" s="1"/>
  <c r="P78" i="18"/>
  <c r="Q78" i="18" s="1"/>
  <c r="J79" i="18"/>
  <c r="I81" i="2" s="1"/>
  <c r="B79" i="18"/>
  <c r="L79" i="18"/>
  <c r="K81" i="2" s="1"/>
  <c r="M79" i="18"/>
  <c r="I79" i="18"/>
  <c r="H81" i="2" s="1"/>
  <c r="G79" i="18"/>
  <c r="F81" i="2" s="1"/>
  <c r="F79" i="18"/>
  <c r="E81" i="2" s="1"/>
  <c r="K79" i="18"/>
  <c r="J81" i="2" s="1"/>
  <c r="D79" i="18"/>
  <c r="C81" i="2" s="1"/>
  <c r="D81" i="18"/>
  <c r="D80" i="18"/>
  <c r="C82" i="2" s="1"/>
  <c r="J80" i="18"/>
  <c r="I82" i="2" s="1"/>
  <c r="G80" i="18"/>
  <c r="F82" i="2" s="1"/>
  <c r="H80" i="18"/>
  <c r="G82" i="2" s="1"/>
  <c r="L80" i="18"/>
  <c r="K82" i="2" s="1"/>
  <c r="B80" i="18"/>
  <c r="C80" i="18"/>
  <c r="B82" i="2" s="1"/>
  <c r="E80" i="18"/>
  <c r="D82" i="2" s="1"/>
  <c r="F80" i="18"/>
  <c r="E82" i="2" s="1"/>
  <c r="K80" i="18"/>
  <c r="J82" i="2" s="1"/>
  <c r="M80" i="18"/>
  <c r="I80" i="18"/>
  <c r="H82" i="2" s="1"/>
  <c r="E63" i="18" l="1"/>
  <c r="D65" i="2" s="1"/>
  <c r="E66" i="18"/>
  <c r="D68" i="2" s="1"/>
  <c r="H63" i="18"/>
  <c r="G65" i="2" s="1"/>
  <c r="H66" i="18"/>
  <c r="G68" i="2" s="1"/>
  <c r="C64" i="18"/>
  <c r="B66" i="2" s="1"/>
  <c r="C67" i="18"/>
  <c r="B69" i="2" s="1"/>
  <c r="C63" i="18"/>
  <c r="B65" i="2" s="1"/>
  <c r="C66" i="18"/>
  <c r="B68" i="2" s="1"/>
  <c r="G64" i="18"/>
  <c r="F66" i="2" s="1"/>
  <c r="G67" i="18"/>
  <c r="F69" i="2" s="1"/>
  <c r="K63" i="18"/>
  <c r="J65" i="2" s="1"/>
  <c r="K66" i="18"/>
  <c r="J68" i="2" s="1"/>
  <c r="J63" i="18"/>
  <c r="I65" i="2" s="1"/>
  <c r="J66" i="18"/>
  <c r="I68" i="2" s="1"/>
  <c r="G63" i="18"/>
  <c r="F65" i="2" s="1"/>
  <c r="G66" i="18"/>
  <c r="F68" i="2" s="1"/>
  <c r="C58" i="18"/>
  <c r="B60" i="2" s="1"/>
  <c r="K58" i="18"/>
  <c r="J60" i="2" s="1"/>
  <c r="H58" i="18"/>
  <c r="G60" i="2" s="1"/>
  <c r="G58" i="18"/>
  <c r="F60" i="2" s="1"/>
  <c r="G59" i="18"/>
  <c r="F61" i="2" s="1"/>
  <c r="J58" i="18"/>
  <c r="I60" i="2" s="1"/>
  <c r="C59" i="18"/>
  <c r="B61" i="2" s="1"/>
  <c r="O80" i="1"/>
  <c r="Q80" i="1" s="1"/>
  <c r="N80" i="1"/>
  <c r="P80" i="1" s="1"/>
  <c r="C15" i="19"/>
  <c r="B17" i="29" s="1"/>
  <c r="E15" i="19"/>
  <c r="D17" i="29" s="1"/>
  <c r="H15" i="19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R81" i="18" l="1"/>
  <c r="S81" i="18" s="1"/>
  <c r="H67" i="18"/>
  <c r="G69" i="2" s="1"/>
  <c r="H70" i="18"/>
  <c r="G72" i="2" s="1"/>
  <c r="C60" i="18"/>
  <c r="B62" i="2" s="1"/>
  <c r="C71" i="18"/>
  <c r="B73" i="2" s="1"/>
  <c r="H60" i="18"/>
  <c r="G62" i="2" s="1"/>
  <c r="H71" i="18"/>
  <c r="G73" i="2" s="1"/>
  <c r="E67" i="18"/>
  <c r="D69" i="2" s="1"/>
  <c r="E70" i="18"/>
  <c r="D72" i="2" s="1"/>
  <c r="J67" i="18"/>
  <c r="I69" i="2" s="1"/>
  <c r="J70" i="18"/>
  <c r="D67" i="18"/>
  <c r="C69" i="2" s="1"/>
  <c r="D70" i="18"/>
  <c r="C72" i="2" s="1"/>
  <c r="I67" i="18"/>
  <c r="H69" i="2" s="1"/>
  <c r="I70" i="18"/>
  <c r="H72" i="2" s="1"/>
  <c r="K67" i="18"/>
  <c r="J69" i="2" s="1"/>
  <c r="K70" i="18"/>
  <c r="E60" i="18"/>
  <c r="D62" i="2" s="1"/>
  <c r="E71" i="18"/>
  <c r="D73" i="2" s="1"/>
  <c r="E17" i="19"/>
  <c r="D19" i="29" s="1"/>
  <c r="E18" i="19"/>
  <c r="D20" i="29" s="1"/>
  <c r="C17" i="19"/>
  <c r="B19" i="29" s="1"/>
  <c r="C18" i="19"/>
  <c r="B20" i="29" s="1"/>
  <c r="H17" i="19"/>
  <c r="H18" i="19"/>
  <c r="N81" i="18"/>
  <c r="O81" i="18" s="1"/>
  <c r="K64" i="18"/>
  <c r="J66" i="2" s="1"/>
  <c r="K59" i="18"/>
  <c r="J61" i="2" s="1"/>
  <c r="H64" i="18"/>
  <c r="G66" i="2" s="1"/>
  <c r="H59" i="18"/>
  <c r="G61" i="2" s="1"/>
  <c r="I64" i="18"/>
  <c r="H66" i="2" s="1"/>
  <c r="I59" i="18"/>
  <c r="H61" i="2" s="1"/>
  <c r="J64" i="18"/>
  <c r="I66" i="2" s="1"/>
  <c r="J59" i="18"/>
  <c r="I61" i="2" s="1"/>
  <c r="D64" i="18"/>
  <c r="C66" i="2" s="1"/>
  <c r="D59" i="18"/>
  <c r="C61" i="2" s="1"/>
  <c r="E64" i="18"/>
  <c r="D66" i="2" s="1"/>
  <c r="E59" i="18"/>
  <c r="D61" i="2" s="1"/>
  <c r="J15" i="19"/>
  <c r="H17" i="29" s="1"/>
  <c r="D15" i="19"/>
  <c r="C17" i="29" s="1"/>
  <c r="G15" i="19"/>
  <c r="F17" i="29" s="1"/>
  <c r="K15" i="19"/>
  <c r="I17" i="29" s="1"/>
  <c r="I15" i="19"/>
  <c r="G17" i="29" s="1"/>
  <c r="P81" i="18"/>
  <c r="Q81" i="18" s="1"/>
  <c r="T81" i="18"/>
  <c r="U81" i="18" s="1"/>
  <c r="D82" i="18"/>
  <c r="J82" i="18"/>
  <c r="M82" i="18"/>
  <c r="E82" i="18"/>
  <c r="F82" i="18"/>
  <c r="I82" i="18"/>
  <c r="G82" i="18"/>
  <c r="I60" i="18" l="1"/>
  <c r="H62" i="2" s="1"/>
  <c r="I71" i="18"/>
  <c r="H73" i="2" s="1"/>
  <c r="K60" i="18"/>
  <c r="J62" i="2" s="1"/>
  <c r="K71" i="18"/>
  <c r="J73" i="2" s="1"/>
  <c r="G60" i="18"/>
  <c r="F62" i="2" s="1"/>
  <c r="G71" i="18"/>
  <c r="F73" i="2" s="1"/>
  <c r="J60" i="18"/>
  <c r="I62" i="2" s="1"/>
  <c r="J71" i="18"/>
  <c r="I73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R156" i="18" s="1"/>
  <c r="S156" i="18" s="1"/>
  <c r="F316" i="18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124" i="18"/>
  <c r="Q124" i="18" s="1"/>
  <c r="T124" i="18"/>
  <c r="U124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N451" i="18"/>
  <c r="O451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R289" i="18"/>
  <c r="S289" i="18" s="1"/>
  <c r="N289" i="18"/>
  <c r="O289" i="18" s="1"/>
  <c r="P215" i="18"/>
  <c r="Q215" i="18" s="1"/>
  <c r="T215" i="18"/>
  <c r="U215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R270" i="18"/>
  <c r="S270" i="18" s="1"/>
  <c r="N270" i="18"/>
  <c r="O270" i="18" s="1"/>
  <c r="P94" i="18"/>
  <c r="Q94" i="18" s="1"/>
  <c r="T94" i="18"/>
  <c r="U94" i="18" s="1"/>
  <c r="P332" i="18"/>
  <c r="Q332" i="18" s="1"/>
  <c r="T332" i="18"/>
  <c r="U332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T251" i="18"/>
  <c r="U251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N259" i="18"/>
  <c r="O259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N316" i="18"/>
  <c r="O316" i="18" s="1"/>
  <c r="R316" i="18"/>
  <c r="S316" i="18" s="1"/>
  <c r="L444" i="18"/>
  <c r="J198" i="18"/>
  <c r="T398" i="18" l="1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<sst xmlns="http://schemas.openxmlformats.org/spreadsheetml/2006/main" count="3592" uniqueCount="1252">
  <si>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</si>
  <si>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</si>
  <si>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</si>
  <si>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</si>
  <si>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</si>
  <si>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</si>
  <si>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</si>
  <si>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</si>
  <si>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</si>
  <si>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</si>
  <si>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</si>
  <si>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</si>
  <si>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</si>
  <si>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</si>
  <si>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</si>
  <si>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</si>
  <si>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</si>
  <si>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</si>
  <si>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</si>
  <si>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</si>
  <si>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</si>
  <si>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</si>
  <si>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</si>
  <si>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</si>
  <si>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</si>
  <si>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</si>
  <si>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</si>
  <si>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</si>
  <si>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</si>
  <si>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</si>
  <si>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</si>
  <si>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</si>
  <si>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</si>
  <si>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</si>
  <si>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</si>
  <si>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</si>
  <si>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</si>
  <si>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</si>
  <si>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</si>
  <si>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</si>
  <si>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</si>
  <si>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</si>
  <si>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</si>
  <si>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</si>
  <si>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</si>
  <si>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</si>
  <si>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</si>
  <si>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</si>
  <si>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</si>
  <si>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</si>
  <si>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</si>
  <si>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</si>
  <si>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</si>
  <si>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</si>
  <si>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</si>
  <si>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</si>
  <si>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</si>
  <si>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</si>
  <si>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</si>
  <si>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</si>
  <si>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</si>
  <si>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</si>
  <si>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</si>
  <si>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</si>
  <si>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</si>
  <si>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</si>
  <si>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</si>
  <si>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</si>
  <si>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</si>
  <si>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</si>
  <si>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</si>
  <si>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</si>
  <si>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</si>
  <si>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</si>
  <si>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</si>
  <si>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</si>
  <si>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</si>
  <si>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</si>
  <si>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</si>
  <si>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</si>
  <si>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</si>
  <si>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</si>
  <si>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</si>
  <si>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</si>
  <si>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</si>
  <si>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</si>
  <si>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</si>
  <si>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</si>
  <si>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</si>
  <si>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</si>
  <si>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</si>
  <si>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</si>
  <si>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</si>
  <si>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</si>
  <si>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</si>
  <si>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</si>
  <si>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</si>
  <si>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</si>
  <si>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</si>
  <si>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</si>
  <si>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</si>
  <si>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</si>
  <si>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</si>
  <si>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</si>
  <si>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</si>
  <si>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</si>
  <si>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</si>
  <si>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</si>
  <si>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</si>
  <si>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</si>
  <si>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</si>
  <si>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</si>
  <si>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</si>
  <si>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</si>
  <si>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</si>
  <si>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</si>
  <si>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</si>
  <si>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</si>
  <si>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</si>
  <si>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</si>
  <si>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</si>
  <si>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</si>
  <si>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</si>
  <si>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</si>
  <si>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</si>
  <si>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</si>
  <si>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</si>
  <si>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</si>
  <si>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</si>
  <si>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</si>
  <si>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</si>
  <si>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</si>
  <si>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</si>
  <si>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</si>
  <si>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</si>
  <si>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</si>
  <si>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</si>
  <si>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</si>
  <si>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</si>
  <si>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</si>
  <si>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</si>
  <si>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</si>
  <si>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</si>
  <si>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</si>
  <si>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</si>
  <si>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</si>
  <si>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</si>
  <si>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</si>
  <si>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</si>
  <si>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</si>
  <si>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</si>
  <si>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</si>
  <si>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</si>
  <si>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</si>
  <si>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</si>
  <si>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</si>
  <si>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</si>
  <si>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</si>
  <si>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</si>
  <si>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</si>
  <si>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</si>
  <si>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</si>
  <si>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</si>
  <si>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</si>
  <si>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</si>
  <si>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</si>
  <si>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</si>
  <si>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</si>
  <si>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</si>
  <si>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</si>
  <si>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</si>
  <si>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</si>
  <si>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</si>
  <si>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</si>
  <si>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</si>
  <si>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</si>
  <si>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</si>
  <si>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</si>
  <si>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</si>
  <si>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</si>
  <si>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</si>
  <si>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</si>
  <si>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</si>
  <si>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</si>
  <si>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</si>
  <si>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</si>
  <si>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</si>
  <si>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</si>
  <si>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</si>
  <si>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</si>
  <si>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</si>
  <si>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</si>
  <si>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</si>
  <si>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</si>
  <si>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</si>
  <si>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</si>
  <si>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</si>
  <si>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</si>
  <si>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</si>
  <si>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</si>
  <si>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</si>
  <si>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</si>
  <si>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</si>
  <si>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</si>
  <si>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</si>
  <si>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</si>
  <si>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</si>
  <si>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</si>
  <si>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</si>
  <si>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</si>
  <si>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</si>
  <si>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</si>
  <si>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</si>
  <si>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</si>
  <si>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</si>
  <si>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</si>
  <si>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</si>
  <si>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</si>
  <si>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</si>
  <si>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</si>
  <si>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</si>
  <si>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</si>
  <si>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</si>
  <si>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</si>
  <si>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</si>
  <si>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</si>
  <si>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</si>
  <si>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</si>
  <si>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</si>
  <si>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</si>
  <si>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</si>
  <si>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</si>
  <si>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</si>
  <si>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</si>
  <si>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</si>
  <si>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</si>
  <si>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</si>
  <si>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</si>
  <si>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</si>
  <si>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</si>
  <si>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</si>
  <si>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</si>
  <si>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</si>
  <si>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</si>
  <si>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</si>
  <si>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</si>
  <si>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</si>
  <si>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</si>
  <si>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</si>
  <si>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</si>
  <si>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</si>
  <si>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</si>
  <si>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</si>
  <si>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</si>
  <si>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</si>
  <si>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</si>
  <si>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</si>
  <si>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</si>
  <si>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</si>
  <si>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</si>
  <si>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</si>
  <si>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</si>
  <si>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</si>
  <si>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</si>
  <si>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</si>
  <si>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</si>
  <si>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</si>
  <si>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</si>
  <si>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</si>
  <si>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</si>
  <si>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</si>
  <si>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</si>
  <si>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</si>
  <si>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</si>
  <si>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</si>
  <si>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</si>
  <si>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</si>
  <si>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</si>
  <si>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</si>
  <si>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</si>
  <si>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</si>
  <si>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</si>
  <si>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</si>
  <si>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</si>
  <si>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</si>
  <si>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</si>
  <si>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</si>
  <si>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</si>
  <si>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</si>
  <si>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</si>
  <si>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</si>
  <si>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</si>
  <si>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</si>
  <si>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</si>
  <si>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</si>
  <si>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</si>
  <si>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</si>
  <si>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</si>
  <si>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</si>
  <si>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</si>
  <si>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</si>
  <si>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</si>
  <si>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</si>
  <si>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</si>
  <si>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</si>
  <si>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</si>
  <si>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</si>
  <si>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</si>
  <si>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</si>
  <si>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</si>
  <si>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</si>
  <si>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</si>
  <si>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</si>
  <si>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</si>
  <si>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</si>
  <si>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</si>
  <si>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</si>
  <si>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</si>
  <si>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</si>
  <si>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</si>
  <si>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</si>
  <si>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</si>
  <si>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</si>
  <si>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</si>
  <si>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</si>
  <si>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</si>
  <si>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</si>
  <si>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</si>
  <si>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</si>
  <si>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</si>
  <si>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</si>
  <si>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</si>
  <si>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</si>
  <si>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</si>
  <si>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</si>
  <si>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</si>
  <si>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</si>
  <si>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</si>
  <si>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</si>
  <si>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</si>
  <si>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</si>
  <si>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</si>
  <si>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</si>
  <si>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</si>
  <si>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</si>
  <si>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</si>
  <si>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</si>
  <si>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</si>
  <si>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</si>
  <si>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</si>
  <si>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</si>
  <si>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</si>
  <si>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</si>
  <si>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</si>
  <si>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</si>
  <si>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</si>
  <si>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</si>
  <si>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</si>
  <si>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</si>
  <si>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</si>
  <si>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</si>
  <si>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</si>
  <si>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</si>
  <si>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</si>
  <si>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</si>
  <si>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</si>
  <si>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</si>
  <si>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</si>
  <si>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</si>
  <si>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</si>
  <si>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</si>
  <si>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</si>
  <si>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</si>
  <si>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</si>
  <si>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</si>
  <si>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</si>
  <si>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</si>
  <si>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</si>
  <si>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</si>
  <si>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</si>
  <si>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</si>
  <si>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</si>
  <si>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</si>
  <si>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</si>
  <si>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</si>
  <si>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</si>
  <si>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</si>
  <si>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</si>
  <si>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</si>
  <si>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</si>
  <si>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</si>
  <si>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</si>
  <si>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</si>
  <si>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</si>
  <si>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</si>
  <si>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</si>
  <si>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</si>
  <si>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</si>
  <si>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</si>
  <si>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</si>
  <si>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</si>
  <si>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</si>
  <si>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</si>
  <si>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</si>
  <si>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</si>
  <si>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</si>
  <si>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</si>
  <si>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</si>
  <si>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</si>
  <si>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</si>
  <si>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</si>
  <si>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</si>
  <si>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</si>
  <si>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</si>
  <si>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</si>
  <si>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</si>
  <si>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</si>
  <si>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</si>
  <si>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</si>
  <si>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</si>
  <si>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</si>
  <si>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</si>
  <si>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</si>
  <si>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</si>
  <si>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</si>
  <si>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</si>
  <si>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</si>
  <si>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</si>
  <si>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</si>
  <si>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</si>
  <si>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</si>
  <si>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</si>
  <si>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</si>
  <si>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</si>
  <si>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</si>
  <si>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</si>
  <si>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</si>
  <si>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</si>
  <si>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</si>
  <si>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</si>
  <si>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</si>
  <si>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</si>
  <si>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</si>
  <si>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</si>
  <si>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</si>
  <si>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</si>
  <si>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</si>
  <si>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</si>
  <si>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</si>
  <si>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</si>
  <si>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</si>
  <si>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</si>
  <si>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</si>
  <si>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</si>
  <si>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</si>
  <si>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</si>
  <si>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</si>
  <si>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</si>
  <si>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</si>
  <si>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</si>
  <si>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</si>
  <si>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</si>
  <si>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</si>
  <si>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</si>
  <si>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</si>
  <si>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</si>
  <si>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</si>
  <si>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</si>
  <si>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</si>
  <si>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</si>
  <si>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</si>
  <si>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</si>
  <si>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</si>
  <si>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</si>
  <si>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</si>
  <si>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</si>
  <si>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</si>
  <si>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</si>
  <si>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</si>
  <si>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</si>
  <si>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</si>
  <si>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</si>
  <si>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</si>
  <si>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</si>
  <si>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</si>
  <si>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</si>
  <si>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</si>
  <si>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</si>
  <si>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</si>
  <si>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</si>
  <si>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</si>
  <si>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</si>
  <si>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</si>
  <si>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</si>
  <si>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</si>
  <si>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</si>
  <si>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</si>
  <si>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</si>
  <si>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</si>
  <si>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</si>
  <si>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</si>
  <si>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</si>
  <si>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</si>
  <si>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</si>
  <si>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</si>
  <si>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</si>
  <si>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</si>
  <si>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</si>
  <si>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</si>
  <si>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</si>
  <si>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</si>
  <si>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</si>
  <si>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</si>
  <si>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</si>
  <si>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</si>
  <si>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</si>
  <si>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</si>
  <si>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</si>
  <si>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</si>
  <si>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</si>
  <si>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</si>
  <si>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</si>
  <si>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</si>
  <si>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</si>
  <si>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</si>
  <si>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</si>
  <si>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</si>
  <si>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</si>
  <si>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</si>
  <si>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</si>
  <si>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</si>
  <si>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</si>
  <si>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</si>
  <si>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</si>
  <si>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</si>
  <si>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</si>
  <si>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</si>
  <si>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</si>
  <si>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</si>
  <si>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</si>
  <si>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</si>
  <si>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</si>
  <si>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</si>
  <si>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</si>
  <si>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</si>
  <si>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</si>
  <si>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</si>
  <si>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</si>
  <si>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</si>
  <si>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</si>
  <si>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</si>
  <si>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</si>
  <si>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</si>
  <si>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</si>
  <si>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</si>
  <si>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</si>
  <si>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</si>
  <si>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</si>
  <si>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</si>
  <si>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</si>
  <si>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</si>
  <si>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</si>
  <si>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</si>
  <si>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</si>
  <si>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</si>
  <si>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</si>
  <si>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</si>
  <si>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</si>
  <si>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</si>
  <si>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</si>
  <si>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</si>
  <si>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</si>
  <si>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</si>
  <si>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</si>
  <si>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</si>
  <si>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</si>
  <si>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</si>
  <si>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</si>
  <si>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</si>
  <si>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</si>
  <si>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</si>
  <si>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</si>
  <si>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</si>
  <si>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</si>
  <si>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</si>
  <si>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</si>
  <si>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</si>
  <si>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</si>
  <si>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</si>
  <si>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</si>
  <si>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</si>
  <si>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</si>
  <si>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</si>
  <si>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</si>
  <si>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</si>
  <si>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</si>
  <si>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</si>
  <si>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</si>
  <si>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</si>
  <si>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</si>
  <si>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</si>
  <si>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</si>
  <si>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</si>
  <si>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</si>
  <si>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</si>
  <si>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</si>
  <si>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</si>
  <si>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</si>
  <si>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</si>
  <si>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</si>
  <si>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</si>
  <si>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</si>
  <si>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</si>
  <si>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</si>
  <si>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</si>
  <si>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</si>
  <si>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</si>
  <si>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</si>
  <si>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</si>
  <si>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</si>
  <si>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</si>
  <si>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</si>
  <si>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</si>
  <si>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</si>
  <si>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</si>
  <si>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</si>
  <si>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</si>
  <si>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</si>
  <si>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</si>
  <si>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</si>
  <si>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</si>
  <si>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</si>
  <si>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</si>
  <si>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</si>
  <si>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</si>
  <si>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</si>
  <si>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</si>
  <si>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</si>
  <si>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</si>
  <si>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</si>
  <si>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</si>
  <si>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</si>
  <si>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</si>
  <si>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</si>
  <si>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</si>
  <si>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</si>
  <si>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</si>
  <si>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</si>
  <si>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</si>
  <si>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</si>
  <si>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</si>
  <si>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</si>
  <si>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</si>
  <si>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</si>
  <si>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</si>
  <si>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</si>
  <si>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</si>
  <si>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</si>
  <si>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</si>
  <si>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</si>
  <si>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</si>
  <si>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</si>
  <si>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</si>
  <si>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</si>
  <si>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</si>
  <si>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</si>
  <si>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</si>
  <si>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</si>
  <si>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</si>
  <si>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</si>
  <si>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</si>
  <si>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</si>
  <si>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</si>
  <si>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</si>
  <si>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</si>
  <si>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</si>
  <si>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</si>
  <si>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</si>
  <si>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</si>
  <si>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</si>
  <si>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</si>
  <si>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</si>
  <si>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</si>
  <si>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</si>
  <si>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</si>
  <si>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</si>
  <si>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</si>
  <si>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</si>
  <si>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</si>
  <si>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</si>
  <si>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</si>
  <si>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</si>
  <si>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</si>
  <si>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</si>
  <si>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</si>
  <si>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</si>
  <si>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</si>
  <si>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</si>
  <si>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</si>
  <si>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</si>
  <si>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</si>
  <si>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</si>
  <si>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</si>
  <si>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</si>
  <si>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</si>
  <si>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</si>
  <si>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</si>
  <si>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</si>
  <si>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</si>
  <si>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</si>
  <si>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</si>
  <si>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</si>
  <si>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</si>
  <si>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</si>
  <si>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</si>
  <si>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</si>
  <si>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</si>
  <si>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</si>
  <si>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</si>
  <si>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</si>
  <si>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</si>
  <si>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</si>
  <si>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</si>
  <si>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</si>
  <si>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</si>
  <si>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</si>
  <si>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</si>
  <si>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</si>
  <si>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</si>
  <si>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</si>
  <si>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</si>
  <si>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</si>
  <si>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</si>
  <si>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</si>
  <si>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</si>
  <si>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</si>
  <si>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</si>
  <si>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</si>
  <si>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</si>
  <si>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</si>
  <si>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</si>
  <si>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</si>
  <si>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</si>
  <si>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</si>
  <si>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</si>
  <si>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</si>
  <si>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</si>
  <si>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</si>
  <si>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</si>
  <si>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</si>
  <si>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</si>
  <si>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</si>
  <si>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</si>
  <si>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</si>
  <si>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</si>
  <si>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</si>
  <si>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</si>
  <si>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</si>
  <si>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</si>
  <si>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</si>
  <si>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</si>
  <si>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</si>
  <si>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</si>
  <si>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</si>
  <si>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</si>
  <si>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</si>
  <si>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</si>
  <si>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</si>
  <si>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</si>
  <si>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</si>
  <si>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</si>
  <si>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</si>
  <si>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</si>
  <si>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</si>
  <si>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</si>
  <si>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</si>
  <si>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</si>
  <si>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</si>
  <si>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</si>
  <si>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</si>
  <si>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</si>
  <si>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</si>
  <si>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</si>
  <si>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</si>
  <si>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</si>
  <si>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</si>
  <si>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</si>
  <si>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</si>
  <si>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</si>
  <si>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</si>
  <si>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</si>
  <si>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</si>
  <si>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</si>
  <si>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</si>
  <si>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</si>
  <si>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</si>
  <si>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</si>
  <si>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</si>
  <si>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</si>
  <si>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</si>
  <si>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</si>
  <si>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</si>
  <si>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</si>
  <si>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</si>
  <si>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</si>
  <si>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</si>
  <si>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</si>
  <si>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</si>
  <si>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</si>
  <si>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</si>
  <si>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</si>
  <si>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</si>
  <si>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</si>
  <si>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</si>
  <si>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</si>
  <si>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</si>
  <si>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</si>
  <si>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</si>
  <si>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</si>
  <si>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</si>
  <si>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</si>
  <si>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</si>
  <si>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</si>
  <si>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</si>
  <si>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</si>
  <si>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</si>
  <si>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</si>
  <si>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</si>
  <si>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</si>
  <si>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</si>
  <si>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</si>
  <si>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</si>
  <si>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</si>
  <si>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</si>
  <si>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</si>
  <si>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</si>
  <si>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</si>
  <si>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</si>
  <si>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</si>
  <si>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</si>
  <si>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</si>
  <si>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</si>
  <si>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</si>
  <si>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</si>
  <si>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</si>
  <si>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</si>
  <si>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</si>
  <si>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</si>
  <si>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</si>
  <si>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</si>
  <si>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</si>
  <si>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</si>
  <si>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</si>
  <si>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</si>
  <si>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</si>
  <si>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</si>
  <si>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</si>
  <si>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</si>
  <si>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</si>
  <si>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</si>
  <si>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</si>
  <si>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</si>
  <si>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</si>
  <si>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</si>
  <si>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</si>
  <si>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</si>
  <si>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</si>
  <si>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</si>
  <si>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</si>
  <si>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</si>
  <si>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</si>
  <si>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</si>
  <si>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</si>
  <si>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</si>
  <si>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</si>
  <si>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</si>
  <si>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</si>
  <si>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</si>
  <si>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</si>
  <si>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</si>
  <si>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</si>
  <si>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</si>
  <si>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</si>
  <si>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</si>
  <si>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</si>
  <si>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</si>
  <si>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</si>
  <si>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</si>
  <si>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</si>
  <si>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</si>
  <si>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</si>
  <si>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</si>
  <si>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</si>
  <si>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</si>
  <si>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</si>
  <si>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</si>
  <si>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</si>
  <si>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</si>
  <si>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</si>
  <si>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</si>
  <si>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</si>
  <si>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</si>
  <si>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</si>
  <si>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</si>
  <si>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</si>
  <si>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</si>
  <si>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</si>
  <si>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</si>
  <si>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</si>
  <si>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</si>
  <si>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</si>
  <si>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</si>
  <si>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</si>
  <si>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</si>
  <si>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</si>
  <si>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</si>
  <si>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</si>
  <si>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</si>
  <si>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</si>
  <si>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</si>
  <si>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</si>
  <si>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</si>
  <si>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</si>
  <si>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</si>
  <si>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</si>
  <si>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</si>
  <si>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</si>
  <si>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</si>
  <si>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</si>
  <si>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</si>
  <si>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</si>
  <si>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</si>
  <si>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</si>
  <si>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</si>
  <si>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</si>
  <si>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</si>
  <si>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</si>
  <si>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</si>
  <si>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</si>
  <si>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</si>
  <si>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</si>
  <si>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</si>
  <si>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</si>
  <si>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</si>
  <si>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</si>
  <si>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</si>
  <si>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</si>
  <si>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</si>
  <si>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</si>
  <si>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</si>
  <si>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</si>
  <si>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</si>
  <si>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</si>
  <si>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</si>
  <si>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</si>
  <si>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</si>
  <si>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</si>
  <si>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</si>
  <si>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</si>
  <si>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</si>
  <si>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</si>
  <si>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</si>
  <si>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</si>
  <si>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</si>
  <si>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</si>
  <si>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</si>
  <si>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</si>
  <si>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</si>
  <si>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</si>
  <si>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</si>
  <si>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</si>
  <si>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</si>
  <si>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</si>
  <si>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</si>
  <si>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</si>
  <si>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</si>
  <si>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</si>
  <si>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</si>
  <si>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</si>
  <si>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</si>
  <si>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</si>
  <si>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</si>
  <si>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</si>
  <si>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</si>
  <si>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</si>
  <si>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</si>
  <si>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</si>
  <si>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</si>
  <si>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</si>
  <si>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</si>
  <si>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</si>
  <si>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</si>
  <si>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</si>
  <si>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</si>
  <si>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</si>
  <si>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</si>
  <si>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</si>
  <si>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</si>
  <si>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</si>
  <si>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</si>
  <si>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</si>
  <si>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</si>
  <si>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</si>
  <si>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</si>
  <si>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</si>
  <si>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</si>
  <si>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</si>
  <si>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</si>
  <si>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</si>
  <si>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</si>
  <si>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</si>
  <si>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</si>
  <si>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</si>
  <si>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</si>
  <si>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</si>
  <si>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</si>
  <si>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</si>
  <si>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</si>
  <si>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</si>
  <si>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</si>
  <si>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</si>
  <si>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</si>
  <si>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</si>
  <si>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</si>
  <si>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</si>
  <si>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</si>
  <si>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</si>
  <si>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</si>
  <si>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</si>
  <si>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</si>
  <si>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</si>
  <si>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</si>
  <si>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</si>
  <si>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</si>
  <si>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</si>
  <si>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</si>
  <si>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</si>
  <si>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</si>
  <si>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</si>
  <si>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</si>
  <si>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</si>
  <si>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</si>
  <si>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</si>
  <si>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</si>
  <si>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</si>
  <si>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</si>
  <si>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</si>
  <si>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</si>
  <si>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</si>
  <si>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</si>
  <si>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</si>
  <si>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</si>
  <si>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</si>
  <si>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</si>
  <si>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</si>
  <si>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</si>
  <si>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</si>
  <si>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</si>
  <si>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</si>
  <si>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</si>
  <si>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</si>
  <si>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</si>
  <si>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</si>
  <si>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</si>
  <si>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</si>
  <si>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</si>
  <si>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</si>
  <si>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</si>
  <si>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</si>
  <si>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</si>
  <si>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</si>
  <si>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</si>
  <si>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</si>
  <si>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</si>
  <si>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</si>
  <si>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</si>
  <si>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</si>
  <si>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</si>
  <si>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</si>
  <si>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</si>
  <si>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</si>
  <si>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</si>
  <si>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</si>
  <si>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</si>
  <si>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</si>
  <si>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</si>
  <si>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</si>
  <si>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</si>
  <si>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</si>
  <si>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</si>
  <si>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</si>
  <si>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</si>
  <si>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</si>
  <si>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</si>
  <si>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</si>
  <si>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</si>
  <si>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</si>
  <si>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</si>
  <si>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</si>
  <si>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</si>
  <si>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</si>
  <si>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</si>
  <si>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</si>
  <si>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</si>
  <si>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</si>
  <si>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</si>
  <si>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</si>
  <si>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</si>
  <si>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</si>
  <si>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</si>
  <si>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</si>
  <si>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</si>
  <si>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</si>
  <si>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</si>
  <si>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</si>
  <si>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</si>
  <si>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</si>
  <si>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</si>
  <si>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</si>
  <si>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</si>
  <si>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</si>
  <si>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</si>
  <si>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</si>
  <si>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</si>
  <si>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</si>
  <si>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</si>
  <si>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</si>
  <si>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</si>
  <si>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</si>
  <si>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</si>
  <si>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</si>
  <si>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</si>
  <si>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</si>
  <si>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</si>
  <si>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</si>
  <si>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</si>
  <si>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</si>
  <si>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</si>
  <si>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</si>
  <si>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</si>
  <si>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</si>
  <si>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</si>
  <si>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</si>
  <si>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</si>
  <si>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</si>
  <si>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</si>
  <si>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</si>
  <si>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</si>
  <si>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</si>
  <si>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</si>
  <si>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</si>
  <si>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</si>
  <si>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</si>
  <si>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</si>
  <si>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</si>
  <si>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</si>
  <si>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</si>
  <si>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</si>
  <si>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</si>
  <si>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</si>
  <si>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</si>
  <si>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</si>
  <si>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</si>
  <si>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</si>
  <si>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</si>
  <si>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</si>
  <si>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</si>
  <si>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</si>
  <si>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</si>
  <si>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</si>
  <si>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</si>
  <si>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</si>
  <si>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VB 7416</t>
  </si>
  <si>
    <t>VB 7417</t>
  </si>
  <si>
    <t>110A</t>
  </si>
  <si>
    <t>77X</t>
  </si>
  <si>
    <t>76Y</t>
  </si>
  <si>
    <t>605A</t>
  </si>
  <si>
    <t>NLU-NZY</t>
  </si>
  <si>
    <t>NZY-NLU</t>
  </si>
  <si>
    <t>Last bag</t>
  </si>
  <si>
    <t>112B</t>
  </si>
  <si>
    <t>601A</t>
  </si>
  <si>
    <t>111B</t>
  </si>
  <si>
    <t>113A</t>
  </si>
  <si>
    <t>XN 1923</t>
  </si>
  <si>
    <t>E95</t>
  </si>
  <si>
    <t>601B</t>
  </si>
  <si>
    <t>VB 9410</t>
  </si>
  <si>
    <t>Pernocta</t>
  </si>
  <si>
    <t>DC9</t>
  </si>
  <si>
    <t>SM 1711</t>
  </si>
  <si>
    <t>602A</t>
  </si>
  <si>
    <t>75F</t>
  </si>
  <si>
    <t>ZV 360</t>
  </si>
  <si>
    <t>VB 9214</t>
  </si>
  <si>
    <t>L3 5218</t>
  </si>
  <si>
    <t>L3 5217</t>
  </si>
  <si>
    <t>ZV 361</t>
  </si>
  <si>
    <t>VB 9215</t>
  </si>
  <si>
    <t>LH 8224</t>
  </si>
  <si>
    <t>LH 8225</t>
  </si>
  <si>
    <t>114B</t>
  </si>
  <si>
    <t>VB 7370</t>
  </si>
  <si>
    <t>VB 7371</t>
  </si>
  <si>
    <t>VB 7304</t>
  </si>
  <si>
    <t>VB 9293</t>
  </si>
  <si>
    <t>VB 7305</t>
  </si>
  <si>
    <t>XN 1105</t>
  </si>
  <si>
    <t>ET 3516</t>
  </si>
  <si>
    <t>M7 6344</t>
  </si>
  <si>
    <t>M7 6844</t>
  </si>
  <si>
    <t>CV 5163</t>
  </si>
  <si>
    <t>CV 5164</t>
  </si>
  <si>
    <t>A7 902</t>
  </si>
  <si>
    <t>A7 907</t>
  </si>
  <si>
    <t>73H/73K</t>
  </si>
  <si>
    <t>XN 1140</t>
  </si>
  <si>
    <t>XN 1433</t>
  </si>
  <si>
    <t>XN 1432</t>
  </si>
  <si>
    <t>EK 9919</t>
  </si>
  <si>
    <t>5Y 562</t>
  </si>
  <si>
    <t>5Y 563</t>
  </si>
  <si>
    <t>6R 4276</t>
  </si>
  <si>
    <t>114A</t>
  </si>
  <si>
    <t>Y8 7461</t>
  </si>
  <si>
    <t>Y8 7462</t>
  </si>
  <si>
    <t>AC 7248</t>
  </si>
  <si>
    <t>602B</t>
  </si>
  <si>
    <t>AC 7309</t>
  </si>
  <si>
    <t>W8 919</t>
  </si>
  <si>
    <t>SW3</t>
  </si>
  <si>
    <t>MD 211</t>
  </si>
  <si>
    <t>6R 4260</t>
  </si>
  <si>
    <t>W8 920</t>
  </si>
  <si>
    <t>XN 1141</t>
  </si>
  <si>
    <t>XN 1922</t>
  </si>
  <si>
    <t>M7 6845</t>
  </si>
  <si>
    <t>M7 6441</t>
  </si>
  <si>
    <t>VB 9386</t>
  </si>
  <si>
    <t>CV 6684</t>
  </si>
  <si>
    <t>CV 6694</t>
  </si>
  <si>
    <t>5Y 346</t>
  </si>
  <si>
    <t>M7 8741</t>
  </si>
  <si>
    <t>CZ 2541</t>
  </si>
  <si>
    <t>CZ 2542</t>
  </si>
  <si>
    <t>XN 1260</t>
  </si>
  <si>
    <t>VB 9387</t>
  </si>
  <si>
    <t>XN 1440</t>
  </si>
  <si>
    <t>DM 4102</t>
  </si>
  <si>
    <t>DM 4103</t>
  </si>
  <si>
    <t>VB 7382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</si>
</sst>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16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16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pasajeros'!$A$38:$A$55</c:f>
              <c:strCache>
                <c:ptCount val="17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23:00 A 23:59</c:v>
                </c:pt>
                <c:pt idx="16">
                  <c:v>09:00 A 09:59</c:v>
                </c:pt>
              </c:strCache>
            </c:strRef>
          </c:cat>
          <c:val>
            <c:numRef>
              <c:f>'Grafica pasajeros'!$B$38:$B$55</c:f>
              <c:numCache>
                <c:formatCode>General</c:formatCode>
                <c:ptCount val="17"/>
                <c:pt idx="0">
                  <c:v>8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7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16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'!$A$5:$A$18</c:f>
              <c:strCache>
                <c:ptCount val="13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16:00 A 16:59</c:v>
                </c:pt>
                <c:pt idx="5">
                  <c:v>23:00 A 23:59</c:v>
                </c:pt>
                <c:pt idx="6">
                  <c:v>12:00 A 12:59</c:v>
                </c:pt>
                <c:pt idx="7">
                  <c:v>00:00 A 00:59</c:v>
                </c:pt>
                <c:pt idx="8">
                  <c:v>02:00 A 02:59</c:v>
                </c:pt>
                <c:pt idx="9">
                  <c:v>07:00 A 07:59</c:v>
                </c:pt>
                <c:pt idx="10">
                  <c:v>10:00 A 10:59</c:v>
                </c:pt>
                <c:pt idx="11">
                  <c:v>14:00 A 14:59</c:v>
                </c:pt>
                <c:pt idx="12">
                  <c:v>22:00 A 22:59</c:v>
                </c:pt>
              </c:strCache>
            </c:strRef>
          </c:cat>
          <c:val>
            <c:numRef>
              <c:f>'Grafica Carga '!$B$5:$B$18</c:f>
              <c:numCache>
                <c:formatCode>General</c:formatCode>
                <c:ptCount val="13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16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'!$A$31:$A$44</c:f>
              <c:strCache>
                <c:ptCount val="13"/>
                <c:pt idx="0">
                  <c:v>01:00 A 01:59</c:v>
                </c:pt>
                <c:pt idx="1">
                  <c:v>05:00 A 05:59</c:v>
                </c:pt>
                <c:pt idx="2">
                  <c:v>10:00 A 10:59</c:v>
                </c:pt>
                <c:pt idx="3">
                  <c:v>15:00 A 15:59</c:v>
                </c:pt>
                <c:pt idx="4">
                  <c:v>19:00 A 19:59</c:v>
                </c:pt>
                <c:pt idx="5">
                  <c:v>20:00 A 20:59</c:v>
                </c:pt>
                <c:pt idx="6">
                  <c:v>07:00 A 07:59</c:v>
                </c:pt>
                <c:pt idx="7">
                  <c:v>09:00 A 09:59</c:v>
                </c:pt>
                <c:pt idx="8">
                  <c:v>02:00 A 02:59</c:v>
                </c:pt>
                <c:pt idx="9">
                  <c:v>06:00 A 06:59</c:v>
                </c:pt>
                <c:pt idx="10">
                  <c:v>12:00 A 12:59</c:v>
                </c:pt>
                <c:pt idx="11">
                  <c:v>13:00 A 13:59</c:v>
                </c:pt>
                <c:pt idx="12">
                  <c:v>18:00 A 18:59</c:v>
                </c:pt>
              </c:strCache>
            </c:strRef>
          </c:cat>
          <c:val>
            <c:numRef>
              <c:f>'Grafica Carga '!$B$31:$B$44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5.900297222222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stafeta"/>
        <s v="Cargolux"/>
        <s v="Kalitta Air"/>
        <s v="Air Canada"/>
        <s v="Air France"/>
        <s v="TSM Airline"/>
        <s v="United Parcel Service"/>
        <s v="Atlas Air"/>
        <s v="Cathay Pacific"/>
        <s v="Cargojet Airways"/>
        <s v="MasAir"/>
        <s v="DHL Guatemala"/>
        <s v="Lufthansa"/>
        <s v="China Southerrn"/>
        <s v="Ethiopian Airlines"/>
        <s v=""/>
        <s v="Awesome Cargo" u="1"/>
        <s v="Silk Way West Airlines" u="1"/>
        <s v="Aerounión" u="1"/>
        <s v="Air China" u="1"/>
        <s v="Amerijet International" u="1"/>
        <s v="Emirates Airlines" u="1"/>
        <s v="Qatar Airways" u="1"/>
        <s v="La Nueva Aerolínea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4T23:05:00" maxDate="2025-10-15T23:5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5T01:00:00" maxDate="2025-10-16T01:5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01:00 A 01:59"/>
        <s v="02:00 A 02:59"/>
        <s v="04:00 A 04:59"/>
        <s v="06:00 A 06:59"/>
        <s v="07:00 A 07:59"/>
        <s v="05:00 A 05:59"/>
        <s v="19:00 A 19:59"/>
        <s v="09:00 A 09:59"/>
        <s v="20:00 A 20:59"/>
        <s v="10:00 A 10:59"/>
        <s v="12:00 A 12:59"/>
        <s v="13:00 A 13:59"/>
        <s v="14:00 A 14:59"/>
        <s v="15:00 A 15:59"/>
        <s v="18:00 A 18:59"/>
        <s v="23:00 A 23:59"/>
        <e v="#VALUE!"/>
        <s v="16:00 A 16:59" u="1"/>
        <s v="00:00 A 00:59" u="1"/>
        <s v="11:00 A 11:59" u="1"/>
        <s v="17:00 A 17:59" u="1"/>
        <s v="21:59 A 21:59" u="1"/>
        <s v="22:00 A 22:59" u="1"/>
        <s v="03:00 A 03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5.900298032408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Aeromexico"/>
        <s v="Viva "/>
        <s v="Volaris"/>
        <s v="Aerus"/>
        <s v="Arajet "/>
        <s v=""/>
        <s v="Conviasa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4T03:14:00" maxDate="2025-10-15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6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03:00 A 03:59"/>
        <s v="11:00 A 11:59"/>
        <s v="14:00 A 14:59"/>
        <s v="15:00 A 15:59"/>
        <s v="17:00 A 17:59"/>
        <s v="19:00 A 19:59"/>
        <s v="20:00 A 20:59"/>
        <s v="21:59 A 21:59"/>
        <s v="22:00 A 22:59"/>
        <s v="23:00 A 23:59"/>
        <s v="00:00 A 00:59"/>
        <s v="07:00 A 07:59"/>
        <s v="08:00 A 08:59"/>
        <s v="09:00 A 09:59"/>
        <s v="10:00 A 10:59"/>
        <s v="12:00 A 12:59"/>
        <s v="13:00 A 13:59"/>
        <s v="16:00 A 16:59"/>
        <s v="18:00 A 18:59"/>
        <e v="#VALUE!"/>
        <s v="05:00 A 05:59" u="1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4T00:00:00"/>
    </cacheField>
    <cacheField name="Time Code salidas" numFmtId="0">
      <sharedItems count="24">
        <s v="10:00 A 10:59"/>
        <s v="18:00 A 18:59"/>
        <s v="06:00 A 06:59"/>
        <s v="08:00 A 08:59"/>
        <s v="12:00 A 12:59"/>
        <s v="02:00 A 02:59"/>
        <s v="07:00 A 07:59"/>
        <s v="09:00 A 09:59"/>
        <s v="00:00 A 00:59"/>
        <s v="15:00 A 15:59"/>
        <s v="11:00 A 11:59"/>
        <s v="14:00 A 14:59"/>
        <s v="13:00 A 13:59"/>
        <s v="19:00 A 19:59"/>
        <s v="16:00 A 16:59"/>
        <s v="17:00 A 17:59"/>
        <s v="20:00 A 20:59"/>
        <s v="21:59 A 21:59"/>
        <s v="22:00 A 22:59"/>
        <s v="23:00 A 23:59"/>
        <e v="#VALUE!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5.90030115741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Estafeta"/>
        <s v="Cargolux"/>
        <s v="Kalitta Air"/>
        <s v="Air Canada"/>
        <s v="Air France"/>
        <s v="TSM Airline"/>
        <s v="United Parcel Service"/>
        <s v="Atlas Air"/>
        <s v="Cathay Pacific"/>
        <s v="Cargojet Airways"/>
        <s v="MasAir"/>
        <s v="DHL Guatemala"/>
        <s v="Lufthansa"/>
        <s v="China Southerrn"/>
        <s v="Ethiopian Airlines"/>
        <s v=""/>
        <s v="Awesome Cargo" u="1"/>
        <s v="Silk Way West Airlines" u="1"/>
        <s v="Aerounión" u="1"/>
        <s v="Air China" u="1"/>
        <s v="Amerijet International" u="1"/>
        <s v="Emirates Airlines" u="1"/>
        <s v="Qatar Airways" u="1"/>
        <s v="La Nueva Aerolínea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4T23:05:00" maxDate="2025-10-15T23:5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5T01:00:00" maxDate="2025-10-16T01:5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23:00 A 23:59"/>
        <s v="00:00 A 00:59"/>
        <s v="02:00 A 02:59"/>
        <s v="05:00 A 05:59"/>
        <s v="06:00 A 06:59"/>
        <s v="07:00 A 07:59"/>
        <s v="08:00 A 08:59"/>
        <s v="09:00 A 09:59"/>
        <s v="10:00 A 10:59"/>
        <s v="11:00 A 11:59"/>
        <s v="12:00 A 12:59"/>
        <s v="14:00 A 14:59"/>
        <s v="16:00 A 16:59"/>
        <s v="17:00 A 17:59"/>
        <s v="22:00 A 22:59"/>
        <e v="#VALUE!"/>
        <s v="21:59 A 21:59" u="1"/>
        <s v="03:00 A 03:59" u="1"/>
        <s v="15:00 A 15:59" u="1"/>
        <s v="19:00 A 19:59" u="1"/>
        <s v="20:00 A 20:59" u="1"/>
        <s v="01:00 A 01:59" u="1"/>
        <s v="04:00 A 04:59" u="1"/>
        <s v="13:00 A 13:59" u="1"/>
        <s v="18:00 A 18:59" u="1"/>
      </sharedItems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01:00 A 01:59"/>
        <s v="02:00 A 02:59"/>
        <s v="04:00 A 04:59"/>
        <s v="06:00 A 06:59"/>
        <s v="07:00 A 07:59"/>
        <s v="05:00 A 05:59"/>
        <s v="19:00 A 19:59"/>
        <s v="09:00 A 09:59"/>
        <s v="20:00 A 20:59"/>
        <s v="10:00 A 10:59"/>
        <s v="12:00 A 12:59"/>
        <s v="13:00 A 13:59"/>
        <s v="14:00 A 14:59"/>
        <s v="15:00 A 15:59"/>
        <s v="18:00 A 18:59"/>
        <s v="23:00 A 23:59"/>
        <e v="#VALUE!"/>
        <s v="16:00 A 16:59" u="1"/>
        <s v="00:00 A 00:59" u="1"/>
        <s v="11:00 A 11:59" u="1"/>
        <s v="17:00 A 17:59" u="1"/>
        <s v="21:59 A 21:59" u="1"/>
        <s v="22:00 A 22:59" u="1"/>
        <s v="03:00 A 03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scheduled"/>
    <x v="0"/>
    <n v="734"/>
    <s v="E7 610"/>
    <d v="2025-10-14T23:05:00"/>
    <s v="Merida"/>
    <s v="---"/>
    <s v="601A"/>
    <s v="E7 610"/>
    <s v="San Luis Potosi"/>
    <d v="2025-10-15T01:00:00"/>
    <s v="F"/>
    <n v="24"/>
    <s v="23:00 A 23:59"/>
    <n v="2"/>
    <x v="0"/>
    <s v="14/10/2025"/>
    <n v="0"/>
    <s v="15/10/2025"/>
    <x v="0"/>
  </r>
  <r>
    <n v="2"/>
    <s v="Flight scheduled"/>
    <x v="1"/>
    <s v="74N/74Y"/>
    <s v="CV 5933"/>
    <d v="2025-10-15T00:10:00"/>
    <s v="Guadalajara"/>
    <s v="---"/>
    <s v="605A"/>
    <s v="CV 5933"/>
    <s v="Luxembourg"/>
    <d v="2025-10-15T02:10:00"/>
    <s v="F"/>
    <n v="1"/>
    <s v="00:00 A 00:59"/>
    <n v="3"/>
    <x v="1"/>
    <s v="15/10/2025"/>
    <n v="1"/>
    <s v="15/10/2025"/>
    <x v="0"/>
  </r>
  <r>
    <n v="3"/>
    <s v="Flight scheduled"/>
    <x v="2"/>
    <s v="74Y"/>
    <s v="K4 535"/>
    <d v="2025-10-15T02:00:00"/>
    <s v="Anchorage"/>
    <s v="---"/>
    <n v="603"/>
    <s v="K4 9742"/>
    <s v="Los Angeles"/>
    <d v="2025-10-15T04:00:00"/>
    <s v="F"/>
    <n v="3"/>
    <s v="02:00 A 02:59"/>
    <n v="5"/>
    <x v="2"/>
    <s v="15/10/2025"/>
    <n v="1"/>
    <s v="15/10/2025"/>
    <x v="0"/>
  </r>
  <r>
    <n v="4"/>
    <s v="Flight scheduled"/>
    <x v="3"/>
    <s v="76W"/>
    <s v="AC 7242"/>
    <d v="2025-10-15T02:10:00"/>
    <s v="Toronto"/>
    <s v="---"/>
    <s v="601B"/>
    <s v="AC 7242"/>
    <s v="Guadalajara"/>
    <d v="2025-10-15T06:40:00"/>
    <s v="F"/>
    <n v="3"/>
    <s v="02:00 A 02:59"/>
    <n v="7"/>
    <x v="3"/>
    <s v="15/10/2025"/>
    <n v="1"/>
    <s v="15/10/2025"/>
    <x v="0"/>
  </r>
  <r>
    <n v="5"/>
    <s v="Flight activated"/>
    <x v="4"/>
    <s v="77F"/>
    <s v="AF 6720"/>
    <d v="2025-10-15T02:55:00"/>
    <s v="Paris"/>
    <s v="---"/>
    <n v="604"/>
    <s v="AF 6721"/>
    <s v="Guadalajara"/>
    <d v="2025-10-15T07:10:00"/>
    <s v="F"/>
    <n v="3"/>
    <s v="02:00 A 02:59"/>
    <n v="8"/>
    <x v="4"/>
    <s v="15/10/2025"/>
    <n v="1"/>
    <s v="15/10/2025"/>
    <x v="0"/>
  </r>
  <r>
    <n v="6"/>
    <s v="Flight scheduled"/>
    <x v="0"/>
    <n v="734"/>
    <s v="E7 615"/>
    <d v="2025-10-15T05:00:00"/>
    <s v="San Luis Potosi"/>
    <s v="---"/>
    <s v="601A"/>
    <s v="E7 615"/>
    <s v="Merida"/>
    <d v="2025-10-15T05:30:00"/>
    <s v="F"/>
    <n v="6"/>
    <s v="05:00 A 05:59"/>
    <n v="6"/>
    <x v="5"/>
    <s v="15/10/2025"/>
    <n v="1"/>
    <s v="15/10/2025"/>
    <x v="0"/>
  </r>
  <r>
    <n v="7"/>
    <s v="Flight scheduled"/>
    <x v="5"/>
    <s v="DC9"/>
    <s v="SM 1711"/>
    <d v="2025-10-15T05:30:00"/>
    <s v="San Luis Potosi"/>
    <s v="---"/>
    <s v="602A"/>
    <s v="SM 1711"/>
    <s v="Villahermosa"/>
    <d v="2025-10-15T06:00:00"/>
    <s v="F"/>
    <n v="6"/>
    <s v="05:00 A 05:59"/>
    <n v="7"/>
    <x v="3"/>
    <s v="15/10/2025"/>
    <n v="1"/>
    <s v="15/10/2025"/>
    <x v="0"/>
  </r>
  <r>
    <n v="8"/>
    <s v="Flight scheduled"/>
    <x v="6"/>
    <n v="763"/>
    <s v="5X 320"/>
    <d v="2025-10-15T06:19:00"/>
    <s v="Louisville"/>
    <s v="---"/>
    <s v="601A"/>
    <s v="5X 321"/>
    <s v="Louisville"/>
    <d v="2025-10-15T19:38:00"/>
    <s v="F"/>
    <n v="7"/>
    <s v="06:00 A 06:59"/>
    <n v="20"/>
    <x v="6"/>
    <s v="15/10/2025"/>
    <n v="1"/>
    <s v="15/10/2025"/>
    <x v="0"/>
  </r>
  <r>
    <n v="9"/>
    <s v="Flight activated"/>
    <x v="7"/>
    <s v="77F"/>
    <s v="5Y 337"/>
    <d v="2025-10-15T07:20:00"/>
    <s v="Anchorage"/>
    <s v="---"/>
    <n v="603"/>
    <s v="5Y 332"/>
    <s v="Quito"/>
    <d v="2025-10-15T09:20:00"/>
    <s v="F"/>
    <n v="8"/>
    <s v="07:00 A 07:59"/>
    <n v="10"/>
    <x v="7"/>
    <s v="15/10/2025"/>
    <n v="1"/>
    <s v="15/10/2025"/>
    <x v="0"/>
  </r>
  <r>
    <n v="10"/>
    <s v="Flight scheduled"/>
    <x v="8"/>
    <s v="74N"/>
    <s v="CX 096"/>
    <d v="2025-10-15T07:50:00"/>
    <s v="Anchorage"/>
    <s v="---"/>
    <s v="605A"/>
    <s v="CX 097"/>
    <s v="Guadalajara"/>
    <d v="2025-10-15T09:50:00"/>
    <s v="F"/>
    <n v="8"/>
    <s v="07:00 A 07:59"/>
    <n v="10"/>
    <x v="7"/>
    <s v="15/10/2025"/>
    <n v="1"/>
    <s v="15/10/2025"/>
    <x v="0"/>
  </r>
  <r>
    <n v="11"/>
    <s v="Flight scheduled"/>
    <x v="9"/>
    <s v="76Y"/>
    <s v="W8 952"/>
    <d v="2025-10-15T08:30:00"/>
    <s v="Cincinnati"/>
    <s v="---"/>
    <s v="601B"/>
    <s v="W8 951"/>
    <s v="Cincinnati"/>
    <d v="2025-10-15T20:00:00"/>
    <s v="F"/>
    <n v="9"/>
    <s v="08:00 A 08:59"/>
    <n v="21"/>
    <x v="8"/>
    <s v="15/10/2025"/>
    <n v="1"/>
    <s v="15/10/2025"/>
    <x v="0"/>
  </r>
  <r>
    <n v="12"/>
    <s v="Flight scheduled"/>
    <x v="7"/>
    <n v="744"/>
    <s v="5Y 8176"/>
    <d v="2025-10-15T08:35:00"/>
    <s v="Anchorage"/>
    <s v="---"/>
    <n v="604"/>
    <s v="5Y 8176"/>
    <s v="Los Angeles"/>
    <d v="2025-10-15T10:35:00"/>
    <s v="F"/>
    <n v="9"/>
    <s v="08:00 A 08:59"/>
    <n v="11"/>
    <x v="9"/>
    <s v="15/10/2025"/>
    <n v="1"/>
    <s v="15/10/2025"/>
    <x v="0"/>
  </r>
  <r>
    <n v="13"/>
    <s v="Flight scheduled"/>
    <x v="10"/>
    <n v="333"/>
    <s v="M7 6813"/>
    <d v="2025-10-15T09:30:00"/>
    <s v="Guadalajara"/>
    <s v="---"/>
    <n v="602"/>
    <s v="M7 6333"/>
    <s v="Bogota"/>
    <d v="2025-10-15T12:00:00"/>
    <s v="F"/>
    <n v="10"/>
    <s v="09:00 A 09:59"/>
    <n v="13"/>
    <x v="10"/>
    <s v="15/10/2025"/>
    <n v="1"/>
    <s v="15/10/2025"/>
    <x v="0"/>
  </r>
  <r>
    <n v="14"/>
    <s v="Flight scheduled"/>
    <x v="10"/>
    <n v="332"/>
    <s v="M7 3228"/>
    <d v="2025-10-15T10:20:00"/>
    <s v="Anchorage"/>
    <s v="---"/>
    <n v="603"/>
    <s v="M7 3114"/>
    <s v="Los Angeles"/>
    <d v="2025-10-15T13:20:00"/>
    <s v="F"/>
    <n v="11"/>
    <s v="10:00 A 10:59"/>
    <n v="14"/>
    <x v="11"/>
    <s v="15/10/2025"/>
    <n v="1"/>
    <s v="15/10/2025"/>
    <x v="0"/>
  </r>
  <r>
    <n v="15"/>
    <s v="Flight scheduled"/>
    <x v="2"/>
    <n v="744"/>
    <s v="K4 819"/>
    <d v="2025-10-15T11:30:00"/>
    <s v="Anchorage"/>
    <s v="---"/>
    <s v="605A"/>
    <s v="K4 810"/>
    <s v="Anchorage"/>
    <d v="2025-10-15T13:30:00"/>
    <s v="F"/>
    <n v="12"/>
    <s v="11:00 A 11:59"/>
    <n v="14"/>
    <x v="11"/>
    <s v="15/10/2025"/>
    <n v="1"/>
    <s v="15/10/2025"/>
    <x v="0"/>
  </r>
  <r>
    <n v="16"/>
    <s v="Flight scheduled"/>
    <x v="8"/>
    <s v="74N"/>
    <s v="CX 3288"/>
    <d v="2025-10-15T12:50:00"/>
    <s v="Anchorage"/>
    <s v="---"/>
    <n v="604"/>
    <s v="CX 3509"/>
    <s v="Guadalajara"/>
    <d v="2025-10-15T14:35:00"/>
    <s v="F"/>
    <n v="13"/>
    <s v="12:00 A 12:59"/>
    <n v="15"/>
    <x v="12"/>
    <s v="15/10/2025"/>
    <n v="1"/>
    <s v="15/10/2025"/>
    <x v="0"/>
  </r>
  <r>
    <n v="17"/>
    <s v="Flight scheduled"/>
    <x v="11"/>
    <s v="75F"/>
    <s v="L3 5218"/>
    <d v="2025-10-15T14:20:00"/>
    <s v="Guatemala City"/>
    <s v="---"/>
    <s v="601B"/>
    <s v="L3 5217"/>
    <s v="Guatemala City"/>
    <d v="2025-10-15T15:50:00"/>
    <s v="F"/>
    <n v="15"/>
    <s v="14:00 A 14:59"/>
    <n v="16"/>
    <x v="13"/>
    <s v="15/10/2025"/>
    <n v="1"/>
    <s v="15/10/2025"/>
    <x v="0"/>
  </r>
  <r>
    <n v="18"/>
    <s v="Flight scheduled"/>
    <x v="12"/>
    <s v="77X"/>
    <s v="LH 8224"/>
    <d v="2025-10-15T16:10:00"/>
    <s v="Frankfurt"/>
    <s v="---"/>
    <n v="603"/>
    <s v="LH 8225"/>
    <s v="Guadalajara"/>
    <d v="2025-10-15T18:40:00"/>
    <s v="F"/>
    <n v="17"/>
    <s v="16:00 A 16:59"/>
    <n v="19"/>
    <x v="14"/>
    <s v="15/10/2025"/>
    <n v="1"/>
    <s v="15/10/2025"/>
    <x v="0"/>
  </r>
  <r>
    <n v="19"/>
    <s v="Flight scheduled"/>
    <x v="13"/>
    <s v="77F"/>
    <s v="CZ 2521"/>
    <d v="2025-10-15T17:05:00"/>
    <s v="Anchorage"/>
    <s v="---"/>
    <s v="605A"/>
    <s v="CZ 2522"/>
    <s v="Shanghai"/>
    <d v="2025-10-15T20:05:00"/>
    <s v="F"/>
    <n v="18"/>
    <s v="17:00 A 17:59"/>
    <n v="21"/>
    <x v="8"/>
    <s v="15/10/2025"/>
    <n v="1"/>
    <s v="15/10/2025"/>
    <x v="0"/>
  </r>
  <r>
    <n v="20"/>
    <s v="Flight scheduled"/>
    <x v="14"/>
    <s v="77X"/>
    <s v="ET 3516"/>
    <d v="2025-10-15T22:35:00"/>
    <s v="Zaragoza"/>
    <s v="---"/>
    <n v="602"/>
    <s v="ET 3516"/>
    <s v="Bogota"/>
    <d v="2025-10-15T23:45:00"/>
    <s v="F"/>
    <n v="23"/>
    <s v="22:00 A 22:59"/>
    <n v="24"/>
    <x v="15"/>
    <s v="15/10/2025"/>
    <n v="1"/>
    <s v="15/10/2025"/>
    <x v="0"/>
  </r>
  <r>
    <n v="21"/>
    <s v="Flight scheduled"/>
    <x v="0"/>
    <n v="734"/>
    <s v="E7 610"/>
    <d v="2025-10-15T23:05:00"/>
    <s v="Merida"/>
    <s v="---"/>
    <s v="601A"/>
    <s v="E7 610"/>
    <s v="San Luis Potosi"/>
    <d v="2025-10-16T01:00:00"/>
    <s v="F"/>
    <n v="24"/>
    <s v="23:00 A 23:59"/>
    <n v="2"/>
    <x v="0"/>
    <s v="15/10/2025"/>
    <n v="1"/>
    <s v="16/10/2025"/>
    <x v="1"/>
  </r>
  <r>
    <n v="22"/>
    <s v="Flight scheduled"/>
    <x v="10"/>
    <s v="333/33X"/>
    <s v="M7 6344"/>
    <d v="2025-10-15T23:35:00"/>
    <s v="Bogota"/>
    <s v="---"/>
    <n v="603"/>
    <s v="M7 6844"/>
    <s v="Los Angeles"/>
    <d v="2025-10-16T01:35:00"/>
    <s v="F"/>
    <n v="24"/>
    <s v="23:00 A 23:59"/>
    <n v="2"/>
    <x v="0"/>
    <s v="15/10/2025"/>
    <n v="1"/>
    <s v="16/10/2025"/>
    <x v="1"/>
  </r>
  <r>
    <n v="23"/>
    <s v="Flight scheduled"/>
    <x v="1"/>
    <s v="74Y/74N"/>
    <s v="CV 5163"/>
    <d v="2025-10-15T23:50:00"/>
    <s v="Hong Kong"/>
    <s v="---"/>
    <s v="605A"/>
    <s v="CV 5164"/>
    <s v="Guadalajara"/>
    <d v="2025-10-16T01:50:00"/>
    <s v="F"/>
    <n v="24"/>
    <s v="23:00 A 23:59"/>
    <n v="2"/>
    <x v="0"/>
    <s v="15/10/2025"/>
    <n v="1"/>
    <s v="16/10/2025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205"/>
    <d v="2025-10-14T03:14:00"/>
    <s v="Tijuana"/>
    <n v="2"/>
    <s v="108A"/>
    <s v="XN 1780"/>
    <s v="Tulum"/>
    <d v="2025-10-15T10:00:00"/>
    <s v="J"/>
    <d v="1900-01-03T00:00:00"/>
    <x v="0"/>
    <d v="1900-01-10T00:00:00"/>
    <x v="0"/>
    <s v="14/10/2025"/>
    <x v="0"/>
    <s v="15/10/2025"/>
    <x v="0"/>
  </r>
  <r>
    <n v="2"/>
    <s v="Flight activated"/>
    <x v="1"/>
    <s v="E90"/>
    <s v="AM 2781"/>
    <d v="2025-10-14T11:48:00"/>
    <s v="Houston"/>
    <n v="7"/>
    <s v="113A"/>
    <s v="AM 2042"/>
    <s v="Oaxaca"/>
    <d v="2025-10-15T18:13:00"/>
    <s v="J"/>
    <d v="1900-01-11T00:00:00"/>
    <x v="1"/>
    <d v="1900-01-18T00:00:00"/>
    <x v="1"/>
    <s v="14/10/2025"/>
    <x v="0"/>
    <s v="15/10/2025"/>
    <x v="0"/>
  </r>
  <r>
    <n v="3"/>
    <s v="Flight activated"/>
    <x v="2"/>
    <s v="32A"/>
    <s v="VB 7379"/>
    <d v="2025-10-14T14:45:00"/>
    <s v="Monterrey"/>
    <n v="1"/>
    <n v="503"/>
    <s v="VB 9410"/>
    <s v="Merida"/>
    <d v="2025-10-15T06:00:00"/>
    <s v="J"/>
    <d v="1900-01-14T00:00:00"/>
    <x v="2"/>
    <d v="1900-01-06T00:00:00"/>
    <x v="2"/>
    <s v="14/10/2025"/>
    <x v="0"/>
    <s v="15/10/2025"/>
    <x v="0"/>
  </r>
  <r>
    <n v="4"/>
    <s v="Flight activated"/>
    <x v="2"/>
    <s v="32A"/>
    <s v="VB 9429"/>
    <d v="2025-10-14T14:45:00"/>
    <s v="Tepic"/>
    <n v="1"/>
    <s v="112B"/>
    <s v="VB 9532"/>
    <s v="Matamoros"/>
    <d v="2025-10-15T06:40:00"/>
    <s v="J"/>
    <d v="1900-01-14T00:00:00"/>
    <x v="2"/>
    <d v="1900-01-06T00:00:00"/>
    <x v="2"/>
    <s v="14/10/2025"/>
    <x v="0"/>
    <s v="15/10/2025"/>
    <x v="0"/>
  </r>
  <r>
    <n v="5"/>
    <s v="Last bag"/>
    <x v="0"/>
    <s v="73K"/>
    <s v="XN 1923"/>
    <d v="2025-10-14T15:55:00"/>
    <s v="Palenque"/>
    <n v="2"/>
    <s v="108A"/>
    <s v="XN 1990"/>
    <s v="Ixtepec"/>
    <d v="2025-10-15T06:20:00"/>
    <s v="J"/>
    <d v="1900-01-15T00:00:00"/>
    <x v="3"/>
    <d v="1900-01-06T00:00:00"/>
    <x v="2"/>
    <s v="14/10/2025"/>
    <x v="0"/>
    <s v="15/10/2025"/>
    <x v="0"/>
  </r>
  <r>
    <n v="6"/>
    <s v="Flight activated"/>
    <x v="2"/>
    <s v="32A"/>
    <s v="VB 5070"/>
    <d v="2025-10-14T17:40:00"/>
    <s v="Tijuana"/>
    <n v="1"/>
    <s v="107B"/>
    <s v="VB 9400"/>
    <s v="Monterrey"/>
    <d v="2025-10-15T06:00:00"/>
    <s v="J"/>
    <d v="1900-01-17T00:00:00"/>
    <x v="4"/>
    <d v="1900-01-06T00:00:00"/>
    <x v="2"/>
    <s v="14/10/2025"/>
    <x v="0"/>
    <s v="15/10/2025"/>
    <x v="0"/>
  </r>
  <r>
    <n v="7"/>
    <s v="Flight scheduled"/>
    <x v="2"/>
    <s v="32A"/>
    <s v="VB 9453"/>
    <d v="2025-10-14T19:40:00"/>
    <s v="Nuevo Laredo"/>
    <n v="1"/>
    <s v="106A"/>
    <s v="VB 9520"/>
    <s v="Guadalajara"/>
    <d v="2025-10-15T06:00:00"/>
    <s v="J"/>
    <d v="1900-01-19T00:00:00"/>
    <x v="5"/>
    <d v="1900-01-06T00:00:00"/>
    <x v="2"/>
    <s v="14/10/2025"/>
    <x v="0"/>
    <s v="15/10/2025"/>
    <x v="0"/>
  </r>
  <r>
    <n v="8"/>
    <s v="Flight activated"/>
    <x v="1"/>
    <s v="E90"/>
    <s v="AM 2041"/>
    <d v="2025-10-14T20:42:00"/>
    <s v="Oaxaca"/>
    <n v="3"/>
    <s v="110B"/>
    <s v="AM 592"/>
    <s v="Tulum"/>
    <d v="2025-10-15T08:31:00"/>
    <s v="J"/>
    <d v="1900-01-20T00:00:00"/>
    <x v="6"/>
    <d v="1900-01-08T00:00:00"/>
    <x v="3"/>
    <s v="14/10/2025"/>
    <x v="0"/>
    <s v="15/10/2025"/>
    <x v="0"/>
  </r>
  <r>
    <n v="9"/>
    <s v="Flight activated"/>
    <x v="1"/>
    <s v="E90"/>
    <s v="AM 871"/>
    <d v="2025-10-14T21:15:00"/>
    <s v="Veracruz"/>
    <n v="2"/>
    <s v="111A"/>
    <s v="AM 878"/>
    <s v="Merida"/>
    <d v="2025-10-15T12:08:00"/>
    <s v="J"/>
    <d v="1900-01-21T00:00:00"/>
    <x v="7"/>
    <d v="1900-01-12T00:00:00"/>
    <x v="4"/>
    <s v="14/10/2025"/>
    <x v="0"/>
    <s v="15/10/2025"/>
    <x v="0"/>
  </r>
  <r>
    <n v="10"/>
    <s v="Flight activated"/>
    <x v="3"/>
    <n v="320"/>
    <s v="Y4 3534"/>
    <d v="2025-10-14T22:48:00"/>
    <s v="Cancun"/>
    <n v="2"/>
    <s v="109B"/>
    <s v="Y4 3297"/>
    <s v="Tijuana"/>
    <d v="2025-10-15T02:23:00"/>
    <s v="J"/>
    <d v="1900-01-22T00:00:00"/>
    <x v="8"/>
    <d v="1900-01-02T00:00:00"/>
    <x v="5"/>
    <s v="14/10/2025"/>
    <x v="0"/>
    <s v="15/10/2025"/>
    <x v="0"/>
  </r>
  <r>
    <n v="11"/>
    <s v="Flight scheduled"/>
    <x v="2"/>
    <n v="321"/>
    <s v="VB 2288"/>
    <d v="2025-10-14T23:25:00"/>
    <s v="Cancun"/>
    <n v="2"/>
    <s v="112A"/>
    <s v="VB 9480"/>
    <s v="Ciudad Obregon"/>
    <d v="2025-10-15T06:30:00"/>
    <s v="J"/>
    <d v="1900-01-23T00:00:00"/>
    <x v="9"/>
    <d v="1900-01-06T00:00:00"/>
    <x v="2"/>
    <s v="14/10/2025"/>
    <x v="0"/>
    <s v="15/10/2025"/>
    <x v="0"/>
  </r>
  <r>
    <n v="12"/>
    <s v="Flight scheduled"/>
    <x v="2"/>
    <n v="321"/>
    <s v="VB 9523"/>
    <d v="2025-10-14T23:55:00"/>
    <s v="Guadalajara"/>
    <n v="3"/>
    <n v="505"/>
    <s v="VB 2281"/>
    <s v="Cancun"/>
    <d v="2025-10-15T06:15:00"/>
    <s v="J"/>
    <d v="1900-01-23T00:00:00"/>
    <x v="9"/>
    <d v="1900-01-06T00:00:00"/>
    <x v="2"/>
    <s v="14/10/2025"/>
    <x v="0"/>
    <s v="15/10/2025"/>
    <x v="0"/>
  </r>
  <r>
    <n v="13"/>
    <s v="Flight activated"/>
    <x v="3"/>
    <s v="32N"/>
    <s v="Y4 3296"/>
    <d v="2025-10-15T00:57:00"/>
    <s v="Tijuana"/>
    <n v="1"/>
    <s v="109A"/>
    <s v="Y4 7110"/>
    <s v="Merida"/>
    <d v="2025-10-15T06:58:00"/>
    <s v="J"/>
    <d v="1899-12-31T00:00:00"/>
    <x v="10"/>
    <d v="1900-01-06T00:00:00"/>
    <x v="2"/>
    <s v="15/10/2025"/>
    <x v="1"/>
    <s v="15/10/2025"/>
    <x v="0"/>
  </r>
  <r>
    <n v="14"/>
    <s v="Flight scheduled"/>
    <x v="0"/>
    <n v="738"/>
    <s v="XN 1205"/>
    <d v="2025-10-15T03:14:00"/>
    <s v="Tijuana"/>
    <n v="2"/>
    <s v="108B"/>
    <s v="XN 1700"/>
    <s v="Campeche"/>
    <d v="2025-10-15T07:30:00"/>
    <s v="J"/>
    <d v="1900-01-03T00:00:00"/>
    <x v="0"/>
    <d v="1900-01-07T00:00:00"/>
    <x v="6"/>
    <s v="15/10/2025"/>
    <x v="1"/>
    <s v="15/10/2025"/>
    <x v="0"/>
  </r>
  <r>
    <n v="15"/>
    <s v="Flight scheduled"/>
    <x v="2"/>
    <n v="320"/>
    <s v="VB 7240"/>
    <d v="2025-10-15T07:25:00"/>
    <s v="Guadalajara"/>
    <n v="2"/>
    <s v="107A"/>
    <s v="VB 7240"/>
    <s v="Tulum"/>
    <d v="2025-10-15T07:55:00"/>
    <s v="J"/>
    <d v="1900-01-07T00:00:00"/>
    <x v="11"/>
    <d v="1900-01-07T00:00:00"/>
    <x v="6"/>
    <s v="15/10/2025"/>
    <x v="1"/>
    <s v="15/10/2025"/>
    <x v="0"/>
  </r>
  <r>
    <n v="16"/>
    <s v="Flight scheduled"/>
    <x v="2"/>
    <n v="320"/>
    <s v="VB 7344"/>
    <d v="2025-10-15T07:30:00"/>
    <s v="Bajio "/>
    <n v="1"/>
    <s v="106A"/>
    <s v="VB 7344"/>
    <s v="Chihuahua"/>
    <d v="2025-10-15T08:00:00"/>
    <s v="J"/>
    <d v="1900-01-07T00:00:00"/>
    <x v="11"/>
    <d v="1900-01-08T00:00:00"/>
    <x v="3"/>
    <s v="15/10/2025"/>
    <x v="1"/>
    <s v="15/10/2025"/>
    <x v="0"/>
  </r>
  <r>
    <n v="17"/>
    <s v="Flight scheduled"/>
    <x v="2"/>
    <n v="320"/>
    <s v="VB 2272"/>
    <d v="2025-10-15T07:40:00"/>
    <s v="Cancun"/>
    <n v="1"/>
    <s v="115B"/>
    <s v="VB 2273"/>
    <s v="Cancun"/>
    <d v="2025-10-15T08:30:00"/>
    <s v="J"/>
    <d v="1900-01-07T00:00:00"/>
    <x v="11"/>
    <d v="1900-01-08T00:00:00"/>
    <x v="3"/>
    <s v="15/10/2025"/>
    <x v="1"/>
    <s v="15/10/2025"/>
    <x v="0"/>
  </r>
  <r>
    <n v="18"/>
    <s v="Flight scheduled"/>
    <x v="2"/>
    <n v="321"/>
    <s v="VB 7350"/>
    <d v="2025-10-15T07:55:00"/>
    <s v="Merida"/>
    <n v="1"/>
    <n v="502"/>
    <s v="VB 7350"/>
    <s v="Puerto Vallarta"/>
    <d v="2025-10-15T08:35:00"/>
    <s v="J"/>
    <d v="1900-01-07T00:00:00"/>
    <x v="11"/>
    <d v="1900-01-08T00:00:00"/>
    <x v="3"/>
    <s v="15/10/2025"/>
    <x v="1"/>
    <s v="15/10/2025"/>
    <x v="0"/>
  </r>
  <r>
    <n v="19"/>
    <s v="Flight scheduled"/>
    <x v="3"/>
    <n v="320"/>
    <s v="Y4 1290"/>
    <d v="2025-10-15T08:03:00"/>
    <s v="Guadalajara"/>
    <n v="2"/>
    <s v="109A"/>
    <s v="Y4 3533"/>
    <s v="Cancun"/>
    <d v="2025-10-15T08:46:00"/>
    <s v="J"/>
    <d v="1900-01-08T00:00:00"/>
    <x v="12"/>
    <d v="1900-01-08T00:00:00"/>
    <x v="3"/>
    <s v="15/10/2025"/>
    <x v="1"/>
    <s v="15/10/2025"/>
    <x v="0"/>
  </r>
  <r>
    <n v="20"/>
    <s v="Flight scheduled"/>
    <x v="2"/>
    <n v="320"/>
    <s v="VB 7292"/>
    <d v="2025-10-15T08:05:00"/>
    <s v="Monterrey"/>
    <n v="2"/>
    <n v="505"/>
    <s v="VB 7292"/>
    <s v="Ixtapa Zihuatanejo"/>
    <d v="2025-10-15T08:35:00"/>
    <s v="J"/>
    <d v="1900-01-08T00:00:00"/>
    <x v="12"/>
    <d v="1900-01-08T00:00:00"/>
    <x v="3"/>
    <s v="15/10/2025"/>
    <x v="1"/>
    <s v="15/10/2025"/>
    <x v="0"/>
  </r>
  <r>
    <n v="21"/>
    <s v="Flight scheduled"/>
    <x v="1"/>
    <s v="E90"/>
    <s v="AM 287"/>
    <d v="2025-10-15T08:55:00"/>
    <s v="Guadalajara"/>
    <n v="3"/>
    <s v="110A"/>
    <s v="AM 2436"/>
    <s v="Colima"/>
    <d v="2025-10-15T09:35:00"/>
    <s v="J"/>
    <d v="1900-01-08T00:00:00"/>
    <x v="12"/>
    <d v="1900-01-09T00:00:00"/>
    <x v="7"/>
    <s v="15/10/2025"/>
    <x v="1"/>
    <s v="15/10/2025"/>
    <x v="0"/>
  </r>
  <r>
    <n v="22"/>
    <s v="Flight scheduled"/>
    <x v="2"/>
    <n v="320"/>
    <s v="VB 9521"/>
    <d v="2025-10-15T09:30:00"/>
    <s v="Guadalajara"/>
    <n v="1"/>
    <s v="115B"/>
    <s v="VB 5069"/>
    <s v="Tijuana"/>
    <d v="2025-10-15T10:20:00"/>
    <s v="J"/>
    <d v="1900-01-09T00:00:00"/>
    <x v="13"/>
    <d v="1900-01-10T00:00:00"/>
    <x v="0"/>
    <s v="15/10/2025"/>
    <x v="1"/>
    <s v="15/10/2025"/>
    <x v="0"/>
  </r>
  <r>
    <n v="23"/>
    <s v="Flight scheduled"/>
    <x v="0"/>
    <n v="738"/>
    <s v="XN 1991"/>
    <d v="2025-10-15T09:40:00"/>
    <s v="Ixtepec"/>
    <n v="2"/>
    <s v="108B"/>
    <n v="0"/>
    <s v=""/>
    <d v="1899-12-30T00:00:00"/>
    <s v="J"/>
    <d v="1900-01-09T00:00:00"/>
    <x v="13"/>
    <d v="1899-12-31T00:00:00"/>
    <x v="8"/>
    <s v="15/10/2025"/>
    <x v="1"/>
    <s v="00/01/1900"/>
    <x v="1"/>
  </r>
  <r>
    <n v="24"/>
    <s v="Flight scheduled"/>
    <x v="4"/>
    <s v="CNF"/>
    <s v="ZV 341"/>
    <d v="2025-10-15T09:45:00"/>
    <s v="San Luis Potosi"/>
    <n v="3"/>
    <n v="501"/>
    <s v="ZV 360"/>
    <s v="Ciudad Victoria"/>
    <d v="2025-10-15T10:16:00"/>
    <s v="J"/>
    <d v="1900-01-09T00:00:00"/>
    <x v="13"/>
    <d v="1900-01-10T00:00:00"/>
    <x v="0"/>
    <s v="15/10/2025"/>
    <x v="1"/>
    <s v="15/10/2025"/>
    <x v="0"/>
  </r>
  <r>
    <n v="25"/>
    <s v="Flight scheduled"/>
    <x v="2"/>
    <n v="321"/>
    <s v="VB 9403"/>
    <d v="2025-10-15T09:50:00"/>
    <s v="Monterrey"/>
    <n v="1"/>
    <n v="505"/>
    <s v="VB 9234"/>
    <s v="Mazatlan"/>
    <d v="2025-10-15T15:40:00"/>
    <s v="J"/>
    <d v="1900-01-09T00:00:00"/>
    <x v="13"/>
    <d v="1900-01-15T00:00:00"/>
    <x v="9"/>
    <s v="15/10/2025"/>
    <x v="1"/>
    <s v="15/10/2025"/>
    <x v="0"/>
  </r>
  <r>
    <n v="26"/>
    <s v="Flight scheduled"/>
    <x v="2"/>
    <n v="320"/>
    <s v="VB 9401"/>
    <d v="2025-10-15T10:05:00"/>
    <s v="Monterrey"/>
    <n v="1"/>
    <s v="107A"/>
    <s v="VB 9402"/>
    <s v="Monterrey"/>
    <d v="2025-10-15T10:55:00"/>
    <s v="J"/>
    <d v="1900-01-10T00:00:00"/>
    <x v="14"/>
    <d v="1900-01-10T00:00:00"/>
    <x v="0"/>
    <s v="15/10/2025"/>
    <x v="1"/>
    <s v="15/10/2025"/>
    <x v="0"/>
  </r>
  <r>
    <n v="27"/>
    <s v="Flight scheduled"/>
    <x v="2"/>
    <n v="321"/>
    <s v="VB 7428"/>
    <d v="2025-10-15T10:15:00"/>
    <s v="Tijuana"/>
    <n v="2"/>
    <n v="502"/>
    <s v="VB 7428"/>
    <s v="Tuxtla Gutierrez"/>
    <d v="2025-10-15T10:55:00"/>
    <s v="J"/>
    <d v="1900-01-10T00:00:00"/>
    <x v="14"/>
    <d v="1900-01-10T00:00:00"/>
    <x v="0"/>
    <s v="15/10/2025"/>
    <x v="1"/>
    <s v="15/10/2025"/>
    <x v="0"/>
  </r>
  <r>
    <n v="28"/>
    <s v="Flight scheduled"/>
    <x v="2"/>
    <n v="320"/>
    <s v="VB 9533"/>
    <d v="2025-10-15T10:15:00"/>
    <s v="Matamoros"/>
    <n v="2"/>
    <s v="106A"/>
    <s v="VB 9450"/>
    <s v="Nuevo Laredo"/>
    <d v="2025-10-15T10:50:00"/>
    <s v="J"/>
    <d v="1900-01-10T00:00:00"/>
    <x v="14"/>
    <d v="1900-01-10T00:00:00"/>
    <x v="0"/>
    <s v="15/10/2025"/>
    <x v="1"/>
    <s v="15/10/2025"/>
    <x v="0"/>
  </r>
  <r>
    <n v="29"/>
    <s v="Flight scheduled"/>
    <x v="2"/>
    <n v="320"/>
    <s v="VB 7442"/>
    <d v="2025-10-15T10:50:00"/>
    <s v="San Jose Del Cabo"/>
    <n v="1"/>
    <s v="112B"/>
    <s v="VB 7442"/>
    <s v="Cancun"/>
    <d v="2025-10-15T11:20:00"/>
    <s v="J"/>
    <d v="1900-01-10T00:00:00"/>
    <x v="14"/>
    <d v="1900-01-11T00:00:00"/>
    <x v="10"/>
    <s v="15/10/2025"/>
    <x v="1"/>
    <s v="15/10/2025"/>
    <x v="0"/>
  </r>
  <r>
    <n v="30"/>
    <s v="Flight scheduled"/>
    <x v="3"/>
    <s v="32N"/>
    <s v="Y4 7111"/>
    <d v="2025-10-15T11:21:00"/>
    <s v="Merida"/>
    <n v="3"/>
    <s v="109A"/>
    <s v="Y4 7120"/>
    <s v="San Jose Del Cabo"/>
    <d v="2025-10-15T12:06:00"/>
    <s v="J"/>
    <d v="1900-01-11T00:00:00"/>
    <x v="1"/>
    <d v="1900-01-12T00:00:00"/>
    <x v="4"/>
    <s v="15/10/2025"/>
    <x v="1"/>
    <s v="15/10/2025"/>
    <x v="0"/>
  </r>
  <r>
    <n v="31"/>
    <s v="Flight scheduled"/>
    <x v="2"/>
    <n v="320"/>
    <s v="VB 7438"/>
    <d v="2025-10-15T11:40:00"/>
    <s v="Ciudad Juarez"/>
    <n v="1"/>
    <s v="112A"/>
    <s v="VB 7438"/>
    <s v="Cancun"/>
    <d v="2025-10-15T12:10:00"/>
    <s v="J"/>
    <d v="1900-01-11T00:00:00"/>
    <x v="1"/>
    <d v="1900-01-12T00:00:00"/>
    <x v="4"/>
    <s v="15/10/2025"/>
    <x v="1"/>
    <s v="15/10/2025"/>
    <x v="0"/>
  </r>
  <r>
    <n v="32"/>
    <s v="Flight scheduled"/>
    <x v="0"/>
    <n v="738"/>
    <s v="XN 1701"/>
    <d v="2025-10-15T11:40:00"/>
    <s v="Campeche"/>
    <n v="3"/>
    <s v="108A"/>
    <s v="XN 1952"/>
    <s v="Ixtapa Zihuatanejo"/>
    <d v="2025-10-15T14:40:00"/>
    <s v="J"/>
    <d v="1900-01-11T00:00:00"/>
    <x v="1"/>
    <d v="1900-01-14T00:00:00"/>
    <x v="11"/>
    <s v="15/10/2025"/>
    <x v="1"/>
    <s v="15/10/2025"/>
    <x v="0"/>
  </r>
  <r>
    <n v="33"/>
    <s v="Flight scheduled"/>
    <x v="2"/>
    <n v="321"/>
    <s v="VB 7416"/>
    <d v="2025-10-15T11:45:00"/>
    <s v="Cancun"/>
    <n v="1"/>
    <s v="106A"/>
    <s v="VB 7416"/>
    <s v="Culiacan"/>
    <d v="2025-10-15T12:25:00"/>
    <s v="J"/>
    <d v="1900-01-11T00:00:00"/>
    <x v="1"/>
    <d v="1900-01-12T00:00:00"/>
    <x v="4"/>
    <s v="15/10/2025"/>
    <x v="1"/>
    <s v="15/10/2025"/>
    <x v="0"/>
  </r>
  <r>
    <n v="34"/>
    <s v="Flight scheduled"/>
    <x v="1"/>
    <s v="7S8"/>
    <s v="AM 589"/>
    <d v="2025-10-15T11:46:00"/>
    <s v="Cancun"/>
    <n v="3"/>
    <s v="110A"/>
    <s v="AM 528"/>
    <s v="Cancun"/>
    <d v="2025-10-15T13:15:00"/>
    <s v="J"/>
    <d v="1900-01-11T00:00:00"/>
    <x v="1"/>
    <d v="1900-01-13T00:00:00"/>
    <x v="12"/>
    <s v="15/10/2025"/>
    <x v="1"/>
    <s v="15/10/2025"/>
    <x v="0"/>
  </r>
  <r>
    <n v="35"/>
    <s v="Flight scheduled"/>
    <x v="1"/>
    <s v="E90"/>
    <s v="AM 2781"/>
    <d v="2025-10-15T11:48:00"/>
    <s v="Houston"/>
    <n v="7"/>
    <s v="113B"/>
    <s v="AM 2782"/>
    <s v="Mcallen Mission"/>
    <d v="2025-10-15T12:48:00"/>
    <s v="J"/>
    <d v="1900-01-11T00:00:00"/>
    <x v="1"/>
    <d v="1900-01-12T00:00:00"/>
    <x v="4"/>
    <s v="15/10/2025"/>
    <x v="1"/>
    <s v="15/10/2025"/>
    <x v="0"/>
  </r>
  <r>
    <n v="36"/>
    <s v="Flight scheduled"/>
    <x v="2"/>
    <n v="321"/>
    <s v="VB 9481"/>
    <d v="2025-10-15T11:50:00"/>
    <s v="Ciudad Obregon"/>
    <n v="2"/>
    <n v="502"/>
    <s v="VB 9214"/>
    <s v="Oaxaca"/>
    <d v="2025-10-15T12:45:00"/>
    <s v="J"/>
    <d v="1900-01-11T00:00:00"/>
    <x v="1"/>
    <d v="1900-01-12T00:00:00"/>
    <x v="4"/>
    <s v="15/10/2025"/>
    <x v="1"/>
    <s v="15/10/2025"/>
    <x v="0"/>
  </r>
  <r>
    <n v="37"/>
    <s v="Flight scheduled"/>
    <x v="2"/>
    <n v="320"/>
    <s v="VB 9301"/>
    <d v="2025-10-15T12:05:00"/>
    <s v="Hermosillo"/>
    <n v="1"/>
    <s v="115B"/>
    <s v="VB 9222"/>
    <s v="Puerto Escondido"/>
    <d v="2025-10-15T12:45:00"/>
    <s v="J"/>
    <d v="1900-01-12T00:00:00"/>
    <x v="15"/>
    <d v="1900-01-12T00:00:00"/>
    <x v="4"/>
    <s v="15/10/2025"/>
    <x v="1"/>
    <s v="15/10/2025"/>
    <x v="0"/>
  </r>
  <r>
    <n v="38"/>
    <s v="Flight scheduled"/>
    <x v="2"/>
    <n v="321"/>
    <s v="VB 7351"/>
    <d v="2025-10-15T12:15:00"/>
    <s v="Puerto Vallarta"/>
    <n v="2"/>
    <s v="106B"/>
    <s v="VB 7351"/>
    <s v="Merida"/>
    <d v="2025-10-15T13:00:00"/>
    <s v="J"/>
    <d v="1900-01-12T00:00:00"/>
    <x v="15"/>
    <d v="1900-01-13T00:00:00"/>
    <x v="12"/>
    <s v="15/10/2025"/>
    <x v="1"/>
    <s v="15/10/2025"/>
    <x v="0"/>
  </r>
  <r>
    <n v="39"/>
    <s v="Flight scheduled"/>
    <x v="2"/>
    <n v="320"/>
    <s v="VB 7293"/>
    <d v="2025-10-15T12:20:00"/>
    <s v="Ixtapa Zihuatanejo"/>
    <n v="2"/>
    <s v="107B"/>
    <s v="VB 7293"/>
    <s v="Monterrey"/>
    <d v="2025-10-15T12:50:00"/>
    <s v="J"/>
    <d v="1900-01-12T00:00:00"/>
    <x v="15"/>
    <d v="1900-01-12T00:00:00"/>
    <x v="4"/>
    <s v="15/10/2025"/>
    <x v="1"/>
    <s v="15/10/2025"/>
    <x v="0"/>
  </r>
  <r>
    <n v="40"/>
    <s v="Flight scheduled"/>
    <x v="1"/>
    <s v="E90"/>
    <s v="AM 2437"/>
    <d v="2025-10-15T12:50:00"/>
    <s v="Colima"/>
    <n v="3"/>
    <s v="110B"/>
    <s v="AM 2600"/>
    <s v="Durango"/>
    <d v="2025-10-15T13:30:00"/>
    <s v="J"/>
    <d v="1900-01-12T00:00:00"/>
    <x v="15"/>
    <d v="1900-01-13T00:00:00"/>
    <x v="12"/>
    <s v="15/10/2025"/>
    <x v="1"/>
    <s v="15/10/2025"/>
    <x v="0"/>
  </r>
  <r>
    <n v="41"/>
    <s v="Flight scheduled"/>
    <x v="2"/>
    <n v="320"/>
    <s v="VB 7241"/>
    <d v="2025-10-15T12:55:00"/>
    <s v="Tulum"/>
    <n v="2"/>
    <n v="504"/>
    <s v="VB 7241"/>
    <s v="Guadalajara"/>
    <d v="2025-10-15T13:25:00"/>
    <s v="J"/>
    <d v="1900-01-12T00:00:00"/>
    <x v="15"/>
    <d v="1900-01-13T00:00:00"/>
    <x v="12"/>
    <s v="15/10/2025"/>
    <x v="1"/>
    <s v="15/10/2025"/>
    <x v="0"/>
  </r>
  <r>
    <n v="42"/>
    <s v="Flight scheduled"/>
    <x v="2"/>
    <n v="320"/>
    <s v="VB 7345"/>
    <d v="2025-10-15T13:10:00"/>
    <s v="Chihuahua"/>
    <n v="1"/>
    <s v="107A"/>
    <s v="VB 7345"/>
    <s v="Bajio "/>
    <d v="2025-10-15T13:40:00"/>
    <s v="J"/>
    <d v="1900-01-13T00:00:00"/>
    <x v="16"/>
    <d v="1900-01-13T00:00:00"/>
    <x v="12"/>
    <s v="15/10/2025"/>
    <x v="1"/>
    <s v="15/10/2025"/>
    <x v="0"/>
  </r>
  <r>
    <n v="43"/>
    <s v="Flight scheduled"/>
    <x v="1"/>
    <s v="E90"/>
    <s v="AM 593"/>
    <d v="2025-10-15T13:35:00"/>
    <s v="Tulum"/>
    <n v="3"/>
    <s v="111A"/>
    <s v="AM 880"/>
    <s v="Puerto Vallarta"/>
    <d v="2025-10-15T14:15:00"/>
    <s v="J"/>
    <d v="1900-01-13T00:00:00"/>
    <x v="16"/>
    <d v="1900-01-14T00:00:00"/>
    <x v="11"/>
    <s v="15/10/2025"/>
    <x v="1"/>
    <s v="15/10/2025"/>
    <x v="0"/>
  </r>
  <r>
    <n v="44"/>
    <s v="Flight scheduled"/>
    <x v="3"/>
    <n v="320"/>
    <s v="Y4 3532"/>
    <d v="2025-10-15T13:56:00"/>
    <s v="Cancun"/>
    <n v="1"/>
    <s v="109A"/>
    <s v="Y4 1291"/>
    <s v="Guadalajara"/>
    <d v="2025-10-15T14:47:00"/>
    <s v="J"/>
    <d v="1900-01-13T00:00:00"/>
    <x v="16"/>
    <d v="1900-01-14T00:00:00"/>
    <x v="11"/>
    <s v="15/10/2025"/>
    <x v="1"/>
    <s v="15/10/2025"/>
    <x v="0"/>
  </r>
  <r>
    <n v="45"/>
    <s v="Flight scheduled"/>
    <x v="4"/>
    <s v="CNF"/>
    <s v="ZV 361"/>
    <d v="2025-10-15T14:25:00"/>
    <s v="Ciudad Victoria"/>
    <n v="2"/>
    <n v="501"/>
    <s v="ZV 340"/>
    <s v="San Luis Potosi"/>
    <d v="2025-10-15T15:00:00"/>
    <s v="J"/>
    <d v="1900-01-14T00:00:00"/>
    <x v="2"/>
    <d v="1900-01-15T00:00:00"/>
    <x v="9"/>
    <s v="15/10/2025"/>
    <x v="1"/>
    <s v="15/10/2025"/>
    <x v="0"/>
  </r>
  <r>
    <n v="46"/>
    <s v="Flight scheduled"/>
    <x v="2"/>
    <n v="320"/>
    <s v="VB 9451"/>
    <d v="2025-10-15T14:30:00"/>
    <s v="Nuevo Laredo"/>
    <n v="2"/>
    <s v="107B"/>
    <s v="VB 9404"/>
    <s v="Monterrey"/>
    <d v="2025-10-15T15:15:00"/>
    <s v="J"/>
    <d v="1900-01-14T00:00:00"/>
    <x v="2"/>
    <d v="1900-01-15T00:00:00"/>
    <x v="9"/>
    <s v="15/10/2025"/>
    <x v="1"/>
    <s v="15/10/2025"/>
    <x v="0"/>
  </r>
  <r>
    <n v="47"/>
    <s v="Flight scheduled"/>
    <x v="0"/>
    <n v="738"/>
    <s v="XN 1781"/>
    <d v="2025-10-15T14:45:00"/>
    <s v="Tulum"/>
    <n v="3"/>
    <s v="108B"/>
    <s v="XN 1204"/>
    <s v="Tijuana"/>
    <d v="2025-10-15T19:40:00"/>
    <s v="J"/>
    <d v="1900-01-14T00:00:00"/>
    <x v="2"/>
    <d v="1900-01-19T00:00:00"/>
    <x v="13"/>
    <s v="15/10/2025"/>
    <x v="1"/>
    <s v="15/10/2025"/>
    <x v="0"/>
  </r>
  <r>
    <n v="48"/>
    <s v="Flight scheduled"/>
    <x v="2"/>
    <n v="321"/>
    <s v="VB 7429"/>
    <d v="2025-10-15T15:00:00"/>
    <s v="Tuxtla Gutierrez"/>
    <n v="1"/>
    <n v="502"/>
    <s v="VB 7429"/>
    <s v="Tijuana"/>
    <d v="2025-10-15T15:40:00"/>
    <s v="J"/>
    <d v="1900-01-15T00:00:00"/>
    <x v="3"/>
    <d v="1900-01-15T00:00:00"/>
    <x v="9"/>
    <s v="15/10/2025"/>
    <x v="1"/>
    <s v="15/10/2025"/>
    <x v="0"/>
  </r>
  <r>
    <n v="49"/>
    <s v="Flight scheduled"/>
    <x v="2"/>
    <n v="321"/>
    <s v="VB 9215"/>
    <d v="2025-10-15T15:45:00"/>
    <s v="Oaxaca"/>
    <n v="1"/>
    <s v="106B"/>
    <s v="VB 9292"/>
    <s v="Huatulco"/>
    <d v="2025-10-15T16:55:00"/>
    <s v="J"/>
    <d v="1900-01-15T00:00:00"/>
    <x v="3"/>
    <d v="1900-01-16T00:00:00"/>
    <x v="14"/>
    <s v="15/10/2025"/>
    <x v="1"/>
    <s v="15/10/2025"/>
    <x v="0"/>
  </r>
  <r>
    <n v="50"/>
    <s v="Flight scheduled"/>
    <x v="2"/>
    <n v="320"/>
    <s v="VB 9223"/>
    <d v="2025-10-15T16:00:00"/>
    <s v="Puerto Escondido"/>
    <n v="1"/>
    <s v="107B"/>
    <s v="VB 9300"/>
    <s v="Hermosillo"/>
    <d v="2025-10-15T18:15:00"/>
    <s v="J"/>
    <d v="1900-01-16T00:00:00"/>
    <x v="17"/>
    <d v="1900-01-18T00:00:00"/>
    <x v="1"/>
    <s v="15/10/2025"/>
    <x v="1"/>
    <s v="15/10/2025"/>
    <x v="0"/>
  </r>
  <r>
    <n v="51"/>
    <s v="Flight scheduled"/>
    <x v="2"/>
    <n v="320"/>
    <s v="VB 9411"/>
    <d v="2025-10-15T16:05:00"/>
    <s v="Merida"/>
    <n v="1"/>
    <s v="112A"/>
    <s v="VB 770"/>
    <s v="Bogota"/>
    <d v="2025-10-15T19:10:00"/>
    <s v="J"/>
    <d v="1900-01-16T00:00:00"/>
    <x v="17"/>
    <d v="1900-01-19T00:00:00"/>
    <x v="13"/>
    <s v="15/10/2025"/>
    <x v="1"/>
    <s v="15/10/2025"/>
    <x v="0"/>
  </r>
  <r>
    <n v="52"/>
    <s v="Flight scheduled"/>
    <x v="5"/>
    <s v="7M8"/>
    <s v="DM 7112"/>
    <d v="2025-10-15T16:19:00"/>
    <s v="Punta Cana"/>
    <n v="6"/>
    <s v="114B"/>
    <s v="DM 7113"/>
    <s v="Punta Cana"/>
    <d v="2025-10-15T17:19:00"/>
    <s v="J"/>
    <d v="1900-01-16T00:00:00"/>
    <x v="17"/>
    <d v="1900-01-17T00:00:00"/>
    <x v="15"/>
    <s v="15/10/2025"/>
    <x v="1"/>
    <s v="15/10/2025"/>
    <x v="0"/>
  </r>
  <r>
    <n v="53"/>
    <s v="Flight scheduled"/>
    <x v="2"/>
    <n v="320"/>
    <s v="VB 7370"/>
    <d v="2025-10-15T16:30:00"/>
    <s v="La Paz"/>
    <n v="2"/>
    <s v="106A"/>
    <s v="VB 7371"/>
    <s v="La Paz"/>
    <d v="2025-10-15T17:15:00"/>
    <s v="J"/>
    <d v="1900-01-16T00:00:00"/>
    <x v="17"/>
    <d v="1900-01-17T00:00:00"/>
    <x v="15"/>
    <s v="15/10/2025"/>
    <x v="1"/>
    <s v="15/10/2025"/>
    <x v="0"/>
  </r>
  <r>
    <n v="54"/>
    <s v="Flight scheduled"/>
    <x v="1"/>
    <s v="E90"/>
    <s v="AM 875"/>
    <d v="2025-10-15T16:43:00"/>
    <s v="Merida"/>
    <n v="3"/>
    <s v="110A"/>
    <s v="AM 2780"/>
    <s v="Houston"/>
    <d v="2025-10-15T17:28:00"/>
    <s v="J"/>
    <d v="1900-01-16T00:00:00"/>
    <x v="17"/>
    <d v="1900-01-17T00:00:00"/>
    <x v="15"/>
    <s v="15/10/2025"/>
    <x v="1"/>
    <s v="15/10/2025"/>
    <x v="0"/>
  </r>
  <r>
    <n v="55"/>
    <s v="Flight scheduled"/>
    <x v="3"/>
    <s v="32N"/>
    <s v="Y4 7121"/>
    <d v="2025-10-15T16:54:00"/>
    <s v="San Jose Del Cabo"/>
    <n v="1"/>
    <s v="109A"/>
    <s v="Y4 3535"/>
    <s v="Cancun"/>
    <d v="2025-10-15T17:41:00"/>
    <s v="J"/>
    <d v="1900-01-16T00:00:00"/>
    <x v="17"/>
    <d v="1900-01-17T00:00:00"/>
    <x v="15"/>
    <s v="15/10/2025"/>
    <x v="1"/>
    <s v="15/10/2025"/>
    <x v="0"/>
  </r>
  <r>
    <n v="56"/>
    <s v="Flight scheduled"/>
    <x v="2"/>
    <n v="320"/>
    <s v="VB 7443"/>
    <d v="2025-10-15T17:00:00"/>
    <s v="Cancun"/>
    <n v="1"/>
    <n v="502"/>
    <s v="VB 7443"/>
    <s v="San Jose Del Cabo"/>
    <d v="2025-10-15T17:30:00"/>
    <s v="J"/>
    <d v="1900-01-17T00:00:00"/>
    <x v="4"/>
    <d v="1900-01-17T00:00:00"/>
    <x v="15"/>
    <s v="15/10/2025"/>
    <x v="1"/>
    <s v="15/10/2025"/>
    <x v="0"/>
  </r>
  <r>
    <n v="57"/>
    <s v="Flight scheduled"/>
    <x v="2"/>
    <n v="321"/>
    <s v="VB 7417"/>
    <d v="2025-10-15T17:05:00"/>
    <s v="Culiacan"/>
    <n v="2"/>
    <n v="505"/>
    <s v="VB 7417"/>
    <s v="Cancun"/>
    <d v="2025-10-15T17:45:00"/>
    <s v="J"/>
    <d v="1900-01-17T00:00:00"/>
    <x v="4"/>
    <d v="1900-01-17T00:00:00"/>
    <x v="15"/>
    <s v="15/10/2025"/>
    <x v="1"/>
    <s v="15/10/2025"/>
    <x v="0"/>
  </r>
  <r>
    <n v="58"/>
    <s v="Flight scheduled"/>
    <x v="1"/>
    <s v="E90"/>
    <s v="AM 2783"/>
    <d v="2025-10-15T17:13:00"/>
    <s v="Mcallen Mission"/>
    <n v="7"/>
    <s v="113B"/>
    <s v="AM 998"/>
    <s v="Monterrey"/>
    <d v="2025-10-15T18:31:00"/>
    <s v="J"/>
    <d v="1900-01-17T00:00:00"/>
    <x v="4"/>
    <d v="1900-01-18T00:00:00"/>
    <x v="1"/>
    <s v="15/10/2025"/>
    <x v="1"/>
    <s v="15/10/2025"/>
    <x v="0"/>
  </r>
  <r>
    <n v="59"/>
    <s v="Flight scheduled"/>
    <x v="1"/>
    <s v="E90"/>
    <s v="AM 2469"/>
    <d v="2025-10-15T17:18:00"/>
    <s v="Durango"/>
    <n v="3"/>
    <s v="110B"/>
    <s v="AM 872"/>
    <s v="Veracruz"/>
    <d v="2025-10-15T17:58:00"/>
    <s v="J"/>
    <d v="1900-01-17T00:00:00"/>
    <x v="4"/>
    <d v="1900-01-17T00:00:00"/>
    <x v="15"/>
    <s v="15/10/2025"/>
    <x v="1"/>
    <s v="15/10/2025"/>
    <x v="0"/>
  </r>
  <r>
    <n v="60"/>
    <s v="Flight scheduled"/>
    <x v="1"/>
    <s v="E90"/>
    <s v="AM 995"/>
    <d v="2025-10-15T17:19:00"/>
    <s v="Monterrey"/>
    <n v="3"/>
    <s v="111B"/>
    <n v="0"/>
    <s v=""/>
    <d v="1899-12-30T00:00:00"/>
    <s v="J"/>
    <d v="1900-01-17T00:00:00"/>
    <x v="4"/>
    <d v="1899-12-31T00:00:00"/>
    <x v="8"/>
    <s v="15/10/2025"/>
    <x v="1"/>
    <s v="00/01/1900"/>
    <x v="1"/>
  </r>
  <r>
    <n v="61"/>
    <s v="Flight scheduled"/>
    <x v="2"/>
    <n v="320"/>
    <s v="VB 7016"/>
    <d v="2025-10-15T17:35:00"/>
    <s v="Monterrey"/>
    <n v="1"/>
    <s v="112B"/>
    <s v="VB 7016"/>
    <s v="Acapulco"/>
    <d v="2025-10-15T18:05:00"/>
    <s v="J"/>
    <d v="1900-01-17T00:00:00"/>
    <x v="4"/>
    <d v="1900-01-18T00:00:00"/>
    <x v="1"/>
    <s v="15/10/2025"/>
    <x v="1"/>
    <s v="15/10/2025"/>
    <x v="0"/>
  </r>
  <r>
    <n v="62"/>
    <s v="Flight scheduled"/>
    <x v="2"/>
    <n v="320"/>
    <s v="VB 5070"/>
    <d v="2025-10-15T17:40:00"/>
    <s v="Tijuana"/>
    <n v="2"/>
    <s v="107A"/>
    <s v="VB 7378"/>
    <s v="Monterrey"/>
    <d v="2025-10-16T06:00:00"/>
    <s v="J"/>
    <d v="1900-01-17T00:00:00"/>
    <x v="4"/>
    <d v="1900-01-06T00:00:00"/>
    <x v="2"/>
    <s v="15/10/2025"/>
    <x v="1"/>
    <s v="16/10/2025"/>
    <x v="1"/>
  </r>
  <r>
    <n v="63"/>
    <s v="Flight scheduled"/>
    <x v="2"/>
    <n v="320"/>
    <s v="VB 7439"/>
    <d v="2025-10-15T17:45:00"/>
    <s v="Cancun"/>
    <n v="1"/>
    <s v="106B"/>
    <s v="VB 7439"/>
    <s v="Ciudad Juarez"/>
    <d v="2025-10-15T18:15:00"/>
    <s v="J"/>
    <d v="1900-01-17T00:00:00"/>
    <x v="4"/>
    <d v="1900-01-18T00:00:00"/>
    <x v="1"/>
    <s v="15/10/2025"/>
    <x v="1"/>
    <s v="15/10/2025"/>
    <x v="0"/>
  </r>
  <r>
    <n v="64"/>
    <s v="Flight scheduled"/>
    <x v="0"/>
    <n v="738"/>
    <s v="XN 1953"/>
    <d v="2025-10-15T17:45:00"/>
    <s v="Ixtapa Zihuatanejo"/>
    <n v="3"/>
    <s v="108A"/>
    <s v="XN 1104"/>
    <s v="Monterrey"/>
    <d v="2025-10-15T18:40:00"/>
    <s v="J"/>
    <d v="1900-01-17T00:00:00"/>
    <x v="4"/>
    <d v="1900-01-18T00:00:00"/>
    <x v="1"/>
    <s v="15/10/2025"/>
    <x v="1"/>
    <s v="15/10/2025"/>
    <x v="0"/>
  </r>
  <r>
    <n v="65"/>
    <s v="Flight scheduled"/>
    <x v="2"/>
    <n v="320"/>
    <s v="VB 7304"/>
    <d v="2025-10-15T17:55:00"/>
    <s v="Guadalajara"/>
    <n v="2"/>
    <s v="106A"/>
    <s v="VB 7304"/>
    <s v="Tampico"/>
    <d v="2025-10-15T18:25:00"/>
    <s v="J"/>
    <d v="1900-01-17T00:00:00"/>
    <x v="4"/>
    <d v="1900-01-18T00:00:00"/>
    <x v="1"/>
    <s v="15/10/2025"/>
    <x v="1"/>
    <s v="15/10/2025"/>
    <x v="0"/>
  </r>
  <r>
    <n v="66"/>
    <s v="Flight scheduled"/>
    <x v="1"/>
    <s v="E90"/>
    <s v="AM 881"/>
    <d v="2025-10-15T18:01:00"/>
    <s v="Puerto Vallarta"/>
    <n v="3"/>
    <s v="111A"/>
    <s v="AM 284"/>
    <s v="Guadalajara"/>
    <d v="2025-10-15T18:46:00"/>
    <s v="J"/>
    <d v="1900-01-18T00:00:00"/>
    <x v="18"/>
    <d v="1900-01-18T00:00:00"/>
    <x v="1"/>
    <s v="15/10/2025"/>
    <x v="1"/>
    <s v="15/10/2025"/>
    <x v="0"/>
  </r>
  <r>
    <n v="67"/>
    <s v="Flight scheduled"/>
    <x v="2"/>
    <n v="321"/>
    <s v="VB 6016"/>
    <d v="2025-10-15T18:10:00"/>
    <s v="Merida"/>
    <n v="2"/>
    <n v="502"/>
    <s v="VB 6017"/>
    <s v="Merida"/>
    <d v="2025-10-15T18:55:00"/>
    <s v="J"/>
    <d v="1900-01-18T00:00:00"/>
    <x v="18"/>
    <d v="1900-01-18T00:00:00"/>
    <x v="1"/>
    <s v="15/10/2025"/>
    <x v="1"/>
    <s v="15/10/2025"/>
    <x v="0"/>
  </r>
  <r>
    <n v="68"/>
    <s v="Flight scheduled"/>
    <x v="2"/>
    <n v="321"/>
    <s v="VB 9235"/>
    <d v="2025-10-15T19:40:00"/>
    <s v="Mazatlan"/>
    <n v="2"/>
    <n v="505"/>
    <s v="VB 9522"/>
    <s v="Guadalajara"/>
    <d v="2025-10-15T20:30:00"/>
    <s v="J"/>
    <d v="1900-01-19T00:00:00"/>
    <x v="5"/>
    <d v="1900-01-20T00:00:00"/>
    <x v="16"/>
    <s v="15/10/2025"/>
    <x v="1"/>
    <s v="15/10/2025"/>
    <x v="0"/>
  </r>
  <r>
    <n v="69"/>
    <s v="Flight scheduled"/>
    <x v="2"/>
    <n v="321"/>
    <s v="VB 9293"/>
    <d v="2025-10-15T20:20:00"/>
    <s v="Huatulco"/>
    <n v="2"/>
    <n v="502"/>
    <s v="VB 9222"/>
    <s v="Puerto Escondido"/>
    <d v="2025-10-16T07:10:00"/>
    <s v="J"/>
    <d v="1900-01-20T00:00:00"/>
    <x v="6"/>
    <d v="1900-01-07T00:00:00"/>
    <x v="6"/>
    <s v="15/10/2025"/>
    <x v="1"/>
    <s v="16/10/2025"/>
    <x v="1"/>
  </r>
  <r>
    <n v="70"/>
    <s v="Flight scheduled"/>
    <x v="1"/>
    <s v="E90"/>
    <s v="AM 2041"/>
    <d v="2025-10-15T20:42:00"/>
    <s v="Oaxaca"/>
    <n v="3"/>
    <s v="110B"/>
    <s v="AM 878"/>
    <s v="Merida"/>
    <d v="2025-10-16T12:08:00"/>
    <s v="J"/>
    <d v="1900-01-20T00:00:00"/>
    <x v="6"/>
    <d v="1900-01-12T00:00:00"/>
    <x v="4"/>
    <s v="15/10/2025"/>
    <x v="1"/>
    <s v="16/10/2025"/>
    <x v="1"/>
  </r>
  <r>
    <n v="71"/>
    <s v="Flight scheduled"/>
    <x v="2"/>
    <n v="320"/>
    <s v="VB 7017"/>
    <d v="2025-10-15T21:00:00"/>
    <s v="Acapulco"/>
    <n v="2"/>
    <s v="106B"/>
    <s v="VB 7017"/>
    <s v="Monterrey"/>
    <d v="2025-10-15T21:30:00"/>
    <s v="J"/>
    <d v="1900-01-21T00:00:00"/>
    <x v="7"/>
    <d v="1900-01-21T00:00:00"/>
    <x v="17"/>
    <s v="15/10/2025"/>
    <x v="1"/>
    <s v="15/10/2025"/>
    <x v="0"/>
  </r>
  <r>
    <n v="72"/>
    <s v="Flight scheduled"/>
    <x v="1"/>
    <s v="E90"/>
    <s v="AM 871"/>
    <d v="2025-10-15T21:15:00"/>
    <s v="Veracruz"/>
    <n v="3"/>
    <s v="111A"/>
    <s v="AM 592"/>
    <s v="Tulum"/>
    <d v="2025-10-16T08:31:00"/>
    <s v="J"/>
    <d v="1900-01-21T00:00:00"/>
    <x v="7"/>
    <d v="1900-01-08T00:00:00"/>
    <x v="3"/>
    <s v="15/10/2025"/>
    <x v="1"/>
    <s v="16/10/2025"/>
    <x v="1"/>
  </r>
  <r>
    <n v="73"/>
    <s v="Flight scheduled"/>
    <x v="2"/>
    <n v="320"/>
    <s v="VB 7305"/>
    <d v="2025-10-15T21:30:00"/>
    <s v="Tampico"/>
    <n v="1"/>
    <s v="106A"/>
    <s v="VB 7305"/>
    <s v="Guadalajara"/>
    <d v="2025-10-15T22:00:00"/>
    <s v="J"/>
    <d v="1900-01-21T00:00:00"/>
    <x v="7"/>
    <d v="1900-01-22T00:00:00"/>
    <x v="18"/>
    <s v="15/10/2025"/>
    <x v="1"/>
    <s v="15/10/2025"/>
    <x v="0"/>
  </r>
  <r>
    <n v="74"/>
    <s v="Flight scheduled"/>
    <x v="0"/>
    <n v="738"/>
    <s v="XN 1105"/>
    <d v="2025-10-15T22:20:00"/>
    <s v="Monterrey"/>
    <n v="3"/>
    <s v="108A"/>
    <s v="XN 1780"/>
    <s v="Tulum"/>
    <d v="2025-10-16T10:00:00"/>
    <s v="J"/>
    <d v="1900-01-22T00:00:00"/>
    <x v="8"/>
    <d v="1900-01-10T00:00:00"/>
    <x v="0"/>
    <s v="15/10/2025"/>
    <x v="1"/>
    <s v="16/10/2025"/>
    <x v="1"/>
  </r>
  <r>
    <n v="75"/>
    <s v="Flight scheduled"/>
    <x v="5"/>
    <s v="7M8"/>
    <s v="DM 4100"/>
    <d v="2025-10-15T22:34:00"/>
    <s v="Santo Domingo"/>
    <n v="6"/>
    <s v="114B"/>
    <s v="DM 4101"/>
    <s v="Santo Domingo"/>
    <d v="2025-10-15T23:34:00"/>
    <s v="J"/>
    <d v="1900-01-22T00:00:00"/>
    <x v="8"/>
    <d v="1900-01-23T00:00:00"/>
    <x v="19"/>
    <s v="15/10/2025"/>
    <x v="1"/>
    <s v="15/10/2025"/>
    <x v="0"/>
  </r>
  <r>
    <n v="76"/>
    <s v="Flight scheduled"/>
    <x v="3"/>
    <s v="32N"/>
    <s v="Y4 3534"/>
    <d v="2025-10-15T22:48:00"/>
    <s v="Cancun"/>
    <n v="3"/>
    <s v="109A"/>
    <s v="Y4 3297"/>
    <s v="Tijuana"/>
    <d v="2025-10-16T02:23:00"/>
    <s v="J"/>
    <d v="1900-01-22T00:00:00"/>
    <x v="8"/>
    <d v="1900-01-02T00:00:00"/>
    <x v="5"/>
    <s v="15/10/2025"/>
    <x v="1"/>
    <s v="16/10/2025"/>
    <x v="1"/>
  </r>
  <r>
    <n v="77"/>
    <s v="Flight scheduled"/>
    <x v="2"/>
    <n v="321"/>
    <s v="VB 2288"/>
    <d v="2025-10-15T23:25:00"/>
    <s v="Cancun"/>
    <n v="1"/>
    <n v="505"/>
    <s v="VB 2281"/>
    <s v="Cancun"/>
    <d v="2025-10-16T06:15:00"/>
    <s v="J"/>
    <d v="1900-01-23T00:00:00"/>
    <x v="9"/>
    <d v="1900-01-06T00:00:00"/>
    <x v="2"/>
    <s v="15/10/2025"/>
    <x v="1"/>
    <s v="16/10/2025"/>
    <x v="1"/>
  </r>
  <r>
    <n v="78"/>
    <s v="Flight scheduled"/>
    <x v="2"/>
    <n v="320"/>
    <s v="VB 9405"/>
    <d v="2025-10-15T23:40:00"/>
    <s v="Monterrey"/>
    <n v="2"/>
    <s v="106B"/>
    <s v="VB 9532"/>
    <s v="Matamoros"/>
    <d v="2025-10-16T06:40:00"/>
    <s v="J"/>
    <d v="1900-01-23T00:00:00"/>
    <x v="9"/>
    <d v="1900-01-06T00:00:00"/>
    <x v="2"/>
    <s v="15/10/2025"/>
    <x v="1"/>
    <s v="16/10/2025"/>
    <x v="1"/>
  </r>
  <r>
    <n v="79"/>
    <s v="Flight scheduled"/>
    <x v="2"/>
    <n v="321"/>
    <s v="VB 9523"/>
    <d v="2025-10-15T23:55:00"/>
    <s v="Guadalajara"/>
    <n v="1"/>
    <s v="106A"/>
    <s v="VB 9520"/>
    <s v="Guadalajara"/>
    <d v="2025-10-16T06:00:00"/>
    <s v="J"/>
    <d v="1900-01-23T00:00:00"/>
    <x v="9"/>
    <d v="1900-01-06T00:00:00"/>
    <x v="2"/>
    <s v="15/10/2025"/>
    <x v="1"/>
    <s v="16/10/2025"/>
    <x v="1"/>
  </r>
  <r>
    <n v="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Flight scheduled"/>
    <x v="0"/>
    <n v="734"/>
    <s v="E7 610"/>
    <d v="2025-10-14T23:05:00"/>
    <s v="Merida"/>
    <s v="---"/>
    <s v="601A"/>
    <s v="E7 610"/>
    <s v="San Luis Potosi"/>
    <d v="2025-10-15T01:00:00"/>
    <s v="F"/>
    <n v="24"/>
    <x v="0"/>
    <n v="2"/>
    <x v="0"/>
    <s v="14/10/2025"/>
    <x v="0"/>
    <s v="15/10/2025"/>
    <x v="0"/>
  </r>
  <r>
    <n v="2"/>
    <s v="Flight scheduled"/>
    <x v="1"/>
    <s v="74N/74Y"/>
    <s v="CV 5933"/>
    <d v="2025-10-15T00:10:00"/>
    <s v="Guadalajara"/>
    <s v="---"/>
    <s v="605A"/>
    <s v="CV 5933"/>
    <s v="Luxembourg"/>
    <d v="2025-10-15T02:10:00"/>
    <s v="F"/>
    <n v="1"/>
    <x v="1"/>
    <n v="3"/>
    <x v="1"/>
    <s v="15/10/2025"/>
    <x v="1"/>
    <s v="15/10/2025"/>
    <x v="0"/>
  </r>
  <r>
    <n v="3"/>
    <s v="Flight scheduled"/>
    <x v="2"/>
    <s v="74Y"/>
    <s v="K4 535"/>
    <d v="2025-10-15T02:00:00"/>
    <s v="Anchorage"/>
    <s v="---"/>
    <n v="603"/>
    <s v="K4 9742"/>
    <s v="Los Angeles"/>
    <d v="2025-10-15T04:00:00"/>
    <s v="F"/>
    <n v="3"/>
    <x v="2"/>
    <n v="5"/>
    <x v="2"/>
    <s v="15/10/2025"/>
    <x v="1"/>
    <s v="15/10/2025"/>
    <x v="0"/>
  </r>
  <r>
    <n v="4"/>
    <s v="Flight scheduled"/>
    <x v="3"/>
    <s v="76W"/>
    <s v="AC 7242"/>
    <d v="2025-10-15T02:10:00"/>
    <s v="Toronto"/>
    <s v="---"/>
    <s v="601B"/>
    <s v="AC 7242"/>
    <s v="Guadalajara"/>
    <d v="2025-10-15T06:40:00"/>
    <s v="F"/>
    <n v="3"/>
    <x v="2"/>
    <n v="7"/>
    <x v="3"/>
    <s v="15/10/2025"/>
    <x v="1"/>
    <s v="15/10/2025"/>
    <x v="0"/>
  </r>
  <r>
    <n v="5"/>
    <s v="Flight activated"/>
    <x v="4"/>
    <s v="77F"/>
    <s v="AF 6720"/>
    <d v="2025-10-15T02:55:00"/>
    <s v="Paris"/>
    <s v="---"/>
    <n v="604"/>
    <s v="AF 6721"/>
    <s v="Guadalajara"/>
    <d v="2025-10-15T07:10:00"/>
    <s v="F"/>
    <n v="3"/>
    <x v="2"/>
    <n v="8"/>
    <x v="4"/>
    <s v="15/10/2025"/>
    <x v="1"/>
    <s v="15/10/2025"/>
    <x v="0"/>
  </r>
  <r>
    <n v="6"/>
    <s v="Flight scheduled"/>
    <x v="0"/>
    <n v="734"/>
    <s v="E7 615"/>
    <d v="2025-10-15T05:00:00"/>
    <s v="San Luis Potosi"/>
    <s v="---"/>
    <s v="601A"/>
    <s v="E7 615"/>
    <s v="Merida"/>
    <d v="2025-10-15T05:30:00"/>
    <s v="F"/>
    <n v="6"/>
    <x v="3"/>
    <n v="6"/>
    <x v="5"/>
    <s v="15/10/2025"/>
    <x v="1"/>
    <s v="15/10/2025"/>
    <x v="0"/>
  </r>
  <r>
    <n v="7"/>
    <s v="Flight scheduled"/>
    <x v="5"/>
    <s v="DC9"/>
    <s v="SM 1711"/>
    <d v="2025-10-15T05:30:00"/>
    <s v="San Luis Potosi"/>
    <s v="---"/>
    <s v="602A"/>
    <s v="SM 1711"/>
    <s v="Villahermosa"/>
    <d v="2025-10-15T06:00:00"/>
    <s v="F"/>
    <n v="6"/>
    <x v="3"/>
    <n v="7"/>
    <x v="3"/>
    <s v="15/10/2025"/>
    <x v="1"/>
    <s v="15/10/2025"/>
    <x v="0"/>
  </r>
  <r>
    <n v="8"/>
    <s v="Flight scheduled"/>
    <x v="6"/>
    <n v="763"/>
    <s v="5X 320"/>
    <d v="2025-10-15T06:19:00"/>
    <s v="Louisville"/>
    <s v="---"/>
    <s v="601A"/>
    <s v="5X 321"/>
    <s v="Louisville"/>
    <d v="2025-10-15T19:38:00"/>
    <s v="F"/>
    <n v="7"/>
    <x v="4"/>
    <n v="20"/>
    <x v="6"/>
    <s v="15/10/2025"/>
    <x v="1"/>
    <s v="15/10/2025"/>
    <x v="0"/>
  </r>
  <r>
    <n v="9"/>
    <s v="Flight activated"/>
    <x v="7"/>
    <s v="77F"/>
    <s v="5Y 337"/>
    <d v="2025-10-15T07:20:00"/>
    <s v="Anchorage"/>
    <s v="---"/>
    <n v="603"/>
    <s v="5Y 332"/>
    <s v="Quito"/>
    <d v="2025-10-15T09:20:00"/>
    <s v="F"/>
    <n v="8"/>
    <x v="5"/>
    <n v="10"/>
    <x v="7"/>
    <s v="15/10/2025"/>
    <x v="1"/>
    <s v="15/10/2025"/>
    <x v="0"/>
  </r>
  <r>
    <n v="10"/>
    <s v="Flight scheduled"/>
    <x v="8"/>
    <s v="74N"/>
    <s v="CX 096"/>
    <d v="2025-10-15T07:50:00"/>
    <s v="Anchorage"/>
    <s v="---"/>
    <s v="605A"/>
    <s v="CX 097"/>
    <s v="Guadalajara"/>
    <d v="2025-10-15T09:50:00"/>
    <s v="F"/>
    <n v="8"/>
    <x v="5"/>
    <n v="10"/>
    <x v="7"/>
    <s v="15/10/2025"/>
    <x v="1"/>
    <s v="15/10/2025"/>
    <x v="0"/>
  </r>
  <r>
    <n v="11"/>
    <s v="Flight scheduled"/>
    <x v="9"/>
    <s v="76Y"/>
    <s v="W8 952"/>
    <d v="2025-10-15T08:30:00"/>
    <s v="Cincinnati"/>
    <s v="---"/>
    <s v="601B"/>
    <s v="W8 951"/>
    <s v="Cincinnati"/>
    <d v="2025-10-15T20:00:00"/>
    <s v="F"/>
    <n v="9"/>
    <x v="6"/>
    <n v="21"/>
    <x v="8"/>
    <s v="15/10/2025"/>
    <x v="1"/>
    <s v="15/10/2025"/>
    <x v="0"/>
  </r>
  <r>
    <n v="12"/>
    <s v="Flight scheduled"/>
    <x v="7"/>
    <n v="744"/>
    <s v="5Y 8176"/>
    <d v="2025-10-15T08:35:00"/>
    <s v="Anchorage"/>
    <s v="---"/>
    <n v="604"/>
    <s v="5Y 8176"/>
    <s v="Los Angeles"/>
    <d v="2025-10-15T10:35:00"/>
    <s v="F"/>
    <n v="9"/>
    <x v="6"/>
    <n v="11"/>
    <x v="9"/>
    <s v="15/10/2025"/>
    <x v="1"/>
    <s v="15/10/2025"/>
    <x v="0"/>
  </r>
  <r>
    <n v="13"/>
    <s v="Flight scheduled"/>
    <x v="10"/>
    <n v="333"/>
    <s v="M7 6813"/>
    <d v="2025-10-15T09:30:00"/>
    <s v="Guadalajara"/>
    <s v="---"/>
    <n v="602"/>
    <s v="M7 6333"/>
    <s v="Bogota"/>
    <d v="2025-10-15T12:00:00"/>
    <s v="F"/>
    <n v="10"/>
    <x v="7"/>
    <n v="13"/>
    <x v="10"/>
    <s v="15/10/2025"/>
    <x v="1"/>
    <s v="15/10/2025"/>
    <x v="0"/>
  </r>
  <r>
    <n v="14"/>
    <s v="Flight scheduled"/>
    <x v="10"/>
    <n v="332"/>
    <s v="M7 3228"/>
    <d v="2025-10-15T10:20:00"/>
    <s v="Anchorage"/>
    <s v="---"/>
    <n v="603"/>
    <s v="M7 3114"/>
    <s v="Los Angeles"/>
    <d v="2025-10-15T13:20:00"/>
    <s v="F"/>
    <n v="11"/>
    <x v="8"/>
    <n v="14"/>
    <x v="11"/>
    <s v="15/10/2025"/>
    <x v="1"/>
    <s v="15/10/2025"/>
    <x v="0"/>
  </r>
  <r>
    <n v="15"/>
    <s v="Flight scheduled"/>
    <x v="2"/>
    <n v="744"/>
    <s v="K4 819"/>
    <d v="2025-10-15T11:30:00"/>
    <s v="Anchorage"/>
    <s v="---"/>
    <s v="605A"/>
    <s v="K4 810"/>
    <s v="Anchorage"/>
    <d v="2025-10-15T13:30:00"/>
    <s v="F"/>
    <n v="12"/>
    <x v="9"/>
    <n v="14"/>
    <x v="11"/>
    <s v="15/10/2025"/>
    <x v="1"/>
    <s v="15/10/2025"/>
    <x v="0"/>
  </r>
  <r>
    <n v="16"/>
    <s v="Flight scheduled"/>
    <x v="8"/>
    <s v="74N"/>
    <s v="CX 3288"/>
    <d v="2025-10-15T12:50:00"/>
    <s v="Anchorage"/>
    <s v="---"/>
    <n v="604"/>
    <s v="CX 3509"/>
    <s v="Guadalajara"/>
    <d v="2025-10-15T14:35:00"/>
    <s v="F"/>
    <n v="13"/>
    <x v="10"/>
    <n v="15"/>
    <x v="12"/>
    <s v="15/10/2025"/>
    <x v="1"/>
    <s v="15/10/2025"/>
    <x v="0"/>
  </r>
  <r>
    <n v="17"/>
    <s v="Flight scheduled"/>
    <x v="11"/>
    <s v="75F"/>
    <s v="L3 5218"/>
    <d v="2025-10-15T14:20:00"/>
    <s v="Guatemala City"/>
    <s v="---"/>
    <s v="601B"/>
    <s v="L3 5217"/>
    <s v="Guatemala City"/>
    <d v="2025-10-15T15:50:00"/>
    <s v="F"/>
    <n v="15"/>
    <x v="11"/>
    <n v="16"/>
    <x v="13"/>
    <s v="15/10/2025"/>
    <x v="1"/>
    <s v="15/10/2025"/>
    <x v="0"/>
  </r>
  <r>
    <n v="18"/>
    <s v="Flight scheduled"/>
    <x v="12"/>
    <s v="77X"/>
    <s v="LH 8224"/>
    <d v="2025-10-15T16:10:00"/>
    <s v="Frankfurt"/>
    <s v="---"/>
    <n v="603"/>
    <s v="LH 8225"/>
    <s v="Guadalajara"/>
    <d v="2025-10-15T18:40:00"/>
    <s v="F"/>
    <n v="17"/>
    <x v="12"/>
    <n v="19"/>
    <x v="14"/>
    <s v="15/10/2025"/>
    <x v="1"/>
    <s v="15/10/2025"/>
    <x v="0"/>
  </r>
  <r>
    <n v="19"/>
    <s v="Flight scheduled"/>
    <x v="13"/>
    <s v="77F"/>
    <s v="CZ 2521"/>
    <d v="2025-10-15T17:05:00"/>
    <s v="Anchorage"/>
    <s v="---"/>
    <s v="605A"/>
    <s v="CZ 2522"/>
    <s v="Shanghai"/>
    <d v="2025-10-15T20:05:00"/>
    <s v="F"/>
    <n v="18"/>
    <x v="13"/>
    <n v="21"/>
    <x v="8"/>
    <s v="15/10/2025"/>
    <x v="1"/>
    <s v="15/10/2025"/>
    <x v="0"/>
  </r>
  <r>
    <n v="20"/>
    <s v="Flight scheduled"/>
    <x v="14"/>
    <s v="77X"/>
    <s v="ET 3516"/>
    <d v="2025-10-15T22:35:00"/>
    <s v="Zaragoza"/>
    <s v="---"/>
    <n v="602"/>
    <s v="ET 3516"/>
    <s v="Bogota"/>
    <d v="2025-10-15T23:45:00"/>
    <s v="F"/>
    <n v="23"/>
    <x v="14"/>
    <n v="24"/>
    <x v="15"/>
    <s v="15/10/2025"/>
    <x v="1"/>
    <s v="15/10/2025"/>
    <x v="0"/>
  </r>
  <r>
    <n v="21"/>
    <s v="Flight scheduled"/>
    <x v="0"/>
    <n v="734"/>
    <s v="E7 610"/>
    <d v="2025-10-15T23:05:00"/>
    <s v="Merida"/>
    <s v="---"/>
    <s v="601A"/>
    <s v="E7 610"/>
    <s v="San Luis Potosi"/>
    <d v="2025-10-16T01:00:00"/>
    <s v="F"/>
    <n v="24"/>
    <x v="0"/>
    <n v="2"/>
    <x v="0"/>
    <s v="15/10/2025"/>
    <x v="1"/>
    <s v="16/10/2025"/>
    <x v="1"/>
  </r>
  <r>
    <n v="22"/>
    <s v="Flight scheduled"/>
    <x v="10"/>
    <s v="333/33X"/>
    <s v="M7 6344"/>
    <d v="2025-10-15T23:35:00"/>
    <s v="Bogota"/>
    <s v="---"/>
    <n v="603"/>
    <s v="M7 6844"/>
    <s v="Los Angeles"/>
    <d v="2025-10-16T01:35:00"/>
    <s v="F"/>
    <n v="24"/>
    <x v="0"/>
    <n v="2"/>
    <x v="0"/>
    <s v="15/10/2025"/>
    <x v="1"/>
    <s v="16/10/2025"/>
    <x v="1"/>
  </r>
  <r>
    <n v="23"/>
    <s v="Flight scheduled"/>
    <x v="1"/>
    <s v="74Y/74N"/>
    <s v="CV 5163"/>
    <d v="2025-10-15T23:50:00"/>
    <s v="Hong Kong"/>
    <s v="---"/>
    <s v="605A"/>
    <s v="CV 5164"/>
    <s v="Guadalajara"/>
    <d v="2025-10-16T01:50:00"/>
    <s v="F"/>
    <n v="24"/>
    <x v="0"/>
    <n v="2"/>
    <x v="0"/>
    <s v="15/10/2025"/>
    <x v="1"/>
    <s v="16/10/2025"/>
    <x v="1"/>
  </r>
  <r>
    <n v="2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2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2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2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5"/>
    <e v="#VALUE!"/>
    <x v="16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7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R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2"/>
        <item x="6"/>
        <item x="3"/>
        <item x="0"/>
        <item x="10"/>
        <item x="4"/>
        <item x="12"/>
        <item x="11"/>
        <item x="9"/>
        <item x="14"/>
        <item x="15"/>
        <item x="1"/>
        <item x="13"/>
        <item x="16"/>
        <item x="17"/>
        <item x="19"/>
        <item h="1" x="20"/>
        <item h="1" x="7"/>
        <item h="1" x="8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470">
      <pivotArea type="all" dataOnly="0" outline="0" fieldPosition="0"/>
    </format>
    <format dxfId="469">
      <pivotArea outline="0" collapsedLevelsAreSubtotals="1" fieldPosition="0"/>
    </format>
    <format dxfId="468">
      <pivotArea type="origin" dataOnly="0" labelOnly="1" outline="0" fieldPosition="0"/>
    </format>
    <format dxfId="467">
      <pivotArea field="16" type="button" dataOnly="0" labelOnly="1" outline="0" axis="axisCol" fieldPosition="0"/>
    </format>
    <format dxfId="466">
      <pivotArea type="topRight" dataOnly="0" labelOnly="1" outline="0" fieldPosition="0"/>
    </format>
    <format dxfId="465">
      <pivotArea field="2" type="button" dataOnly="0" labelOnly="1" outline="0" axis="axisRow" fieldPosition="0"/>
    </format>
    <format dxfId="46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16" count="0"/>
        </references>
      </pivotArea>
    </format>
    <format dxfId="461">
      <pivotArea dataOnly="0" labelOnly="1" grandCol="1" outline="0" fieldPosition="0"/>
    </format>
    <format dxfId="460">
      <pivotArea field="16" type="button" dataOnly="0" labelOnly="1" outline="0" axis="axisCol" fieldPosition="0"/>
    </format>
    <format dxfId="459">
      <pivotArea type="origin" dataOnly="0" labelOnly="1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5">
      <pivotArea dataOnly="0" labelOnly="1" grandRow="1" outline="0" fieldPosition="0"/>
    </format>
    <format dxfId="454">
      <pivotArea dataOnly="0" labelOnly="1" fieldPosition="0">
        <references count="1">
          <reference field="16" count="0"/>
        </references>
      </pivotArea>
    </format>
    <format dxfId="453">
      <pivotArea dataOnly="0" labelOnly="1" grandCol="1" outline="0" fieldPosition="0"/>
    </format>
    <format dxfId="452">
      <pivotArea type="topRight" dataOnly="0" labelOnly="1" outline="0" fieldPosition="0"/>
    </format>
    <format dxfId="451">
      <pivotArea dataOnly="0" labelOnly="1" fieldPosition="0">
        <references count="1">
          <reference field="16" count="0"/>
        </references>
      </pivotArea>
    </format>
    <format dxfId="450">
      <pivotArea dataOnly="0" labelOnly="1" grandCol="1" outline="0" fieldPosition="0"/>
    </format>
    <format dxfId="449">
      <pivotArea outline="0" collapsedLevelsAreSubtotals="1" fieldPosition="0"/>
    </format>
    <format dxfId="448">
      <pivotArea field="2" type="button" dataOnly="0" labelOnly="1" outline="0" axis="axisRow" fieldPosition="0"/>
    </format>
    <format dxfId="447">
      <pivotArea dataOnly="0" labelOnly="1" grandRow="1" outline="0" fieldPosition="0"/>
    </format>
    <format dxfId="446">
      <pivotArea dataOnly="0" labelOnly="1" fieldPosition="0">
        <references count="1">
          <reference field="16" count="0"/>
        </references>
      </pivotArea>
    </format>
    <format dxfId="445">
      <pivotArea dataOnly="0" labelOnly="1" grandCol="1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6" count="0"/>
        </references>
      </pivotArea>
    </format>
    <format dxfId="439">
      <pivotArea dataOnly="0" labelOnly="1" grandCol="1" outline="0" fieldPosition="0"/>
    </format>
    <format dxfId="4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7">
      <pivotArea field="2" type="button" dataOnly="0" labelOnly="1" outline="0" axis="axisRow" fieldPosition="0"/>
    </format>
    <format dxfId="436">
      <pivotArea dataOnly="0" labelOnly="1" fieldPosition="0">
        <references count="1">
          <reference field="16" count="0"/>
        </references>
      </pivotArea>
    </format>
    <format dxfId="435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71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K13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0"/>
        <item m="1" x="20"/>
        <item x="11"/>
        <item x="12"/>
        <item x="13"/>
        <item x="14"/>
        <item x="1"/>
        <item x="15"/>
        <item x="16"/>
        <item x="2"/>
        <item x="3"/>
        <item x="17"/>
        <item x="4"/>
        <item x="18"/>
        <item x="5"/>
        <item x="6"/>
        <item x="8"/>
        <item x="9"/>
        <item h="1" x="19"/>
        <item h="1" x="7"/>
        <item h="1" x="10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10">
    <i>
      <x v="1"/>
    </i>
    <i>
      <x v="7"/>
    </i>
    <i>
      <x v="10"/>
    </i>
    <i>
      <x v="11"/>
    </i>
    <i>
      <x v="13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4" type="button" dataOnly="0" labelOnly="1" outline="0" axis="axisCol" fieldPosition="0"/>
    </format>
    <format dxfId="499">
      <pivotArea type="topRight" dataOnly="0" labelOnly="1" outline="0" fieldPosition="0"/>
    </format>
    <format dxfId="498">
      <pivotArea dataOnly="0" labelOnly="1" grandRow="1" outline="0" fieldPosition="0"/>
    </format>
    <format dxfId="497">
      <pivotArea dataOnly="0" labelOnly="1" fieldPosition="0">
        <references count="1">
          <reference field="14" count="0"/>
        </references>
      </pivotArea>
    </format>
    <format dxfId="496">
      <pivotArea dataOnly="0" labelOnly="1" grandCol="1" outline="0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grandCol="1" outline="0" fieldPosition="0"/>
    </format>
    <format dxfId="493">
      <pivotArea dataOnly="0" labelOnly="1" fieldPosition="0">
        <references count="1">
          <reference field="14" count="0"/>
        </references>
      </pivotArea>
    </format>
    <format dxfId="492">
      <pivotArea dataOnly="0" labelOnly="1" grandCol="1" outline="0" fieldPosition="0"/>
    </format>
    <format dxfId="491">
      <pivotArea dataOnly="0" labelOnly="1" fieldPosition="0">
        <references count="1">
          <reference field="14" count="0"/>
        </references>
      </pivotArea>
    </format>
    <format dxfId="490">
      <pivotArea dataOnly="0" labelOnly="1" grandCol="1" outline="0" fieldPosition="0"/>
    </format>
    <format dxfId="489">
      <pivotArea dataOnly="0" labelOnly="1" fieldPosition="0">
        <references count="1">
          <reference field="14" count="0"/>
        </references>
      </pivotArea>
    </format>
    <format dxfId="488">
      <pivotArea dataOnly="0" labelOnly="1" grandCol="1" outline="0" fieldPosition="0"/>
    </format>
    <format dxfId="487">
      <pivotArea outline="0" collapsedLevelsAreSubtotals="1" fieldPosition="0"/>
    </format>
    <format dxfId="486">
      <pivotArea dataOnly="0" labelOnly="1" grandRow="1" outline="0" fieldPosition="0"/>
    </format>
    <format dxfId="485">
      <pivotArea dataOnly="0" labelOnly="1" fieldPosition="0">
        <references count="1">
          <reference field="14" count="0"/>
        </references>
      </pivotArea>
    </format>
    <format dxfId="484">
      <pivotArea dataOnly="0" labelOnly="1" grandCol="1" outline="0" fieldPosition="0"/>
    </format>
    <format dxfId="483">
      <pivotArea type="origin" dataOnly="0" labelOnly="1" outline="0" fieldPosition="0"/>
    </format>
    <format dxfId="482">
      <pivotArea field="14" type="button" dataOnly="0" labelOnly="1" outline="0" axis="axisCol" fieldPosition="0"/>
    </format>
    <format dxfId="481">
      <pivotArea field="14" type="button" dataOnly="0" labelOnly="1" outline="0" axis="axisCol" fieldPosition="0"/>
    </format>
    <format dxfId="480">
      <pivotArea field="14" type="button" dataOnly="0" labelOnly="1" outline="0" axis="axisCol" fieldPosition="0"/>
    </format>
    <format dxfId="479">
      <pivotArea type="topRight" dataOnly="0" labelOnly="1" outline="0" fieldPosition="0"/>
    </format>
    <format dxfId="478">
      <pivotArea outline="0" collapsedLevelsAreSubtotals="1" fieldPosition="0"/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4" count="0"/>
        </references>
      </pivotArea>
    </format>
    <format dxfId="475">
      <pivotArea dataOnly="0" labelOnly="1" grandCol="1" outline="0" fieldPosition="0"/>
    </format>
    <format dxfId="474">
      <pivotArea outline="0" collapsedLevelsAreSubtotals="1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14" count="0"/>
        </references>
      </pivotArea>
    </format>
    <format dxfId="471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7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5" firstHeaderRow="1" firstDataRow="1" firstDataCol="1" rowPageCount="1" colPageCount="1"/>
  <pivotFields count="21">
    <pivotField showAll="0"/>
    <pivotField showAll="0"/>
    <pivotField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2"/>
        <item x="6"/>
        <item x="3"/>
        <item x="0"/>
        <item x="10"/>
        <item x="4"/>
        <item x="12"/>
        <item x="11"/>
        <item x="9"/>
        <item x="14"/>
        <item x="15"/>
        <item x="1"/>
        <item x="13"/>
        <item x="16"/>
        <item x="17"/>
        <item x="19"/>
        <item h="1" x="20"/>
        <item x="7"/>
        <item h="1" x="8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54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7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O19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9"/>
        <item m="1" x="20"/>
        <item x="7"/>
        <item m="1" x="16"/>
        <item x="9"/>
        <item x="8"/>
        <item x="13"/>
        <item x="0"/>
        <item x="12"/>
        <item x="10"/>
        <item x="6"/>
        <item m="1" x="18"/>
        <item x="1"/>
        <item x="3"/>
        <item m="1" x="22"/>
        <item x="4"/>
        <item x="2"/>
        <item x="11"/>
        <item x="14"/>
        <item h="1" m="1" x="17"/>
        <item h="1" m="1" x="24"/>
        <item h="1" m="1" x="21"/>
        <item h="1" x="5"/>
        <item h="1" m="1" x="29"/>
        <item h="1" m="1" x="23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3"/>
        <item x="4"/>
        <item x="6"/>
        <item x="7"/>
        <item m="1" x="23"/>
        <item x="12"/>
        <item x="0"/>
        <item h="1" x="15"/>
        <item x="10"/>
        <item m="1" x="16"/>
        <item m="1" x="17"/>
        <item m="1" x="24"/>
        <item m="1" x="20"/>
        <item x="1"/>
        <item x="2"/>
        <item x="5"/>
        <item x="8"/>
        <item x="11"/>
        <item m="1" x="18"/>
        <item x="14"/>
        <item h="1" m="1" x="22"/>
        <item h="1" x="13"/>
        <item h="1" m="1" x="21"/>
        <item h="1" m="1" x="19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4">
    <i>
      <x v="10"/>
    </i>
    <i>
      <x v="13"/>
    </i>
    <i>
      <x v="8"/>
    </i>
    <i>
      <x v="6"/>
    </i>
    <i>
      <x v="3"/>
    </i>
    <i>
      <x v="19"/>
    </i>
    <i>
      <x v="17"/>
    </i>
    <i>
      <x v="16"/>
    </i>
    <i>
      <x v="5"/>
    </i>
    <i>
      <x v="18"/>
    </i>
    <i>
      <x v="9"/>
    </i>
    <i>
      <x v="14"/>
    </i>
    <i>
      <x v="11"/>
    </i>
    <i t="grand">
      <x/>
    </i>
  </rowItems>
  <colFields count="1">
    <field x="14"/>
  </colFields>
  <colItems count="14">
    <i>
      <x/>
    </i>
    <i>
      <x v="1"/>
    </i>
    <i>
      <x v="2"/>
    </i>
    <i>
      <x v="3"/>
    </i>
    <i>
      <x v="5"/>
    </i>
    <i>
      <x v="6"/>
    </i>
    <i>
      <x v="8"/>
    </i>
    <i>
      <x v="13"/>
    </i>
    <i>
      <x v="14"/>
    </i>
    <i>
      <x v="15"/>
    </i>
    <i>
      <x v="16"/>
    </i>
    <i>
      <x v="17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7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O43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9"/>
        <item m="1" x="20"/>
        <item x="7"/>
        <item m="1" x="16"/>
        <item x="9"/>
        <item x="8"/>
        <item x="13"/>
        <item x="0"/>
        <item x="12"/>
        <item x="10"/>
        <item x="6"/>
        <item m="1" x="18"/>
        <item x="1"/>
        <item x="3"/>
        <item m="1" x="22"/>
        <item x="4"/>
        <item x="2"/>
        <item x="11"/>
        <item x="14"/>
        <item h="1" m="1" x="17"/>
        <item h="1" m="1" x="24"/>
        <item h="1" m="1" x="21"/>
        <item h="1" x="5"/>
        <item h="1" m="1" x="29"/>
        <item h="1" m="1" x="23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8"/>
        <item x="0"/>
        <item x="5"/>
        <item x="9"/>
        <item m="1" x="19"/>
        <item x="13"/>
        <item m="1" x="17"/>
        <item x="6"/>
        <item x="8"/>
        <item h="1" x="16"/>
        <item x="4"/>
        <item x="7"/>
        <item m="1" x="22"/>
        <item x="1"/>
        <item x="3"/>
        <item x="10"/>
        <item x="11"/>
        <item m="1" x="20"/>
        <item x="14"/>
        <item h="1" x="2"/>
        <item h="1" x="12"/>
        <item h="1" x="15"/>
        <item h="1" m="1" x="23"/>
        <item h="1" m="1" x="21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4">
    <i>
      <x v="8"/>
    </i>
    <i>
      <x v="3"/>
    </i>
    <i>
      <x v="10"/>
    </i>
    <i>
      <x v="16"/>
    </i>
    <i>
      <x v="13"/>
    </i>
    <i>
      <x v="18"/>
    </i>
    <i>
      <x v="5"/>
    </i>
    <i>
      <x v="14"/>
    </i>
    <i>
      <x v="9"/>
    </i>
    <i>
      <x v="17"/>
    </i>
    <i>
      <x v="6"/>
    </i>
    <i>
      <x v="7"/>
    </i>
    <i>
      <x v="11"/>
    </i>
    <i t="grand">
      <x/>
    </i>
  </rowItems>
  <colFields count="1">
    <field x="16"/>
  </colFields>
  <colItems count="14">
    <i>
      <x v="1"/>
    </i>
    <i>
      <x v="2"/>
    </i>
    <i>
      <x v="3"/>
    </i>
    <i>
      <x v="5"/>
    </i>
    <i>
      <x v="7"/>
    </i>
    <i>
      <x v="8"/>
    </i>
    <i>
      <x v="10"/>
    </i>
    <i>
      <x v="11"/>
    </i>
    <i>
      <x v="13"/>
    </i>
    <i>
      <x v="14"/>
    </i>
    <i>
      <x v="15"/>
    </i>
    <i>
      <x v="16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7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8" firstHeaderRow="1" firstDataRow="1" firstDataCol="1" rowPageCount="1" colPageCount="1"/>
  <pivotFields count="21">
    <pivotField showAll="0"/>
    <pivotField showAll="0"/>
    <pivotField showAll="0">
      <items count="35">
        <item h="1" x="15"/>
        <item m="1" x="19"/>
        <item m="1" x="20"/>
        <item x="7"/>
        <item m="1" x="16"/>
        <item x="9"/>
        <item x="8"/>
        <item x="13"/>
        <item x="0"/>
        <item x="12"/>
        <item x="10"/>
        <item x="6"/>
        <item m="1" x="18"/>
        <item h="1" x="1"/>
        <item h="1" x="3"/>
        <item h="1" m="1" x="22"/>
        <item h="1" x="4"/>
        <item h="1" x="2"/>
        <item h="1" x="11"/>
        <item h="1" x="14"/>
        <item h="1" m="1" x="17"/>
        <item h="1" m="1" x="24"/>
        <item h="1" m="1" x="21"/>
        <item h="1" x="5"/>
        <item h="1" m="1" x="29"/>
        <item h="1" m="1" x="23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3"/>
        <item x="4"/>
        <item x="6"/>
        <item x="7"/>
        <item m="1" x="23"/>
        <item x="12"/>
        <item x="0"/>
        <item h="1" x="15"/>
        <item x="10"/>
        <item m="1" x="16"/>
        <item m="1" x="17"/>
        <item m="1" x="24"/>
        <item m="1" x="20"/>
        <item x="1"/>
        <item x="2"/>
        <item x="5"/>
        <item x="8"/>
        <item x="11"/>
        <item m="1" x="18"/>
        <item x="14"/>
        <item h="1" m="1" x="22"/>
        <item h="1" x="13"/>
        <item h="1" m="1" x="21"/>
        <item h="1" m="1" x="19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4">
    <i>
      <x/>
    </i>
    <i>
      <x v="1"/>
    </i>
    <i>
      <x v="2"/>
    </i>
    <i>
      <x v="3"/>
    </i>
    <i>
      <x v="5"/>
    </i>
    <i>
      <x v="6"/>
    </i>
    <i>
      <x v="8"/>
    </i>
    <i>
      <x v="13"/>
    </i>
    <i>
      <x v="14"/>
    </i>
    <i>
      <x v="15"/>
    </i>
    <i>
      <x v="16"/>
    </i>
    <i>
      <x v="17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65">
      <pivotArea field="14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type="origin" dataOnly="0" labelOnly="1" outline="0" fieldPosition="0"/>
    </format>
    <format dxfId="248">
      <pivotArea dataOnly="0" labelOnly="1" grandCol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14" type="button" dataOnly="0" labelOnly="1" outline="0" axis="axisRow" fieldPosition="0"/>
    </format>
    <format dxfId="243">
      <pivotArea type="topRight" dataOnly="0" labelOnly="1" outline="0" fieldPosition="0"/>
    </format>
    <format dxfId="242">
      <pivotArea field="2" type="button" dataOnly="0" labelOnly="1" outline="0"/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6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4" firstHeaderRow="1" firstDataRow="1" firstDataCol="1" rowPageCount="1" colPageCount="1"/>
  <pivotFields count="21">
    <pivotField showAll="0"/>
    <pivotField showAll="0"/>
    <pivotField showAll="0">
      <items count="35">
        <item h="1" x="15"/>
        <item x="7"/>
        <item x="9"/>
        <item x="8"/>
        <item x="13"/>
        <item x="0"/>
        <item x="12"/>
        <item x="10"/>
        <item x="6"/>
        <item h="1" x="1"/>
        <item h="1" x="3"/>
        <item h="1" m="1" x="22"/>
        <item h="1" x="4"/>
        <item h="1" x="2"/>
        <item h="1" x="11"/>
        <item h="1" x="14"/>
        <item h="1" m="1" x="18"/>
        <item h="1" m="1" x="19"/>
        <item h="1" m="1" x="17"/>
        <item h="1" m="1" x="24"/>
        <item h="1" m="1" x="21"/>
        <item h="1" x="5"/>
        <item h="1" m="1" x="16"/>
        <item h="1" m="1" x="29"/>
        <item h="1" m="1" x="23"/>
        <item h="1" m="1" x="32"/>
        <item h="1" m="1" x="33"/>
        <item h="1" m="1" x="20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8"/>
        <item x="0"/>
        <item x="5"/>
        <item x="9"/>
        <item x="13"/>
        <item x="6"/>
        <item x="8"/>
        <item h="1" x="16"/>
        <item x="4"/>
        <item x="7"/>
        <item x="1"/>
        <item x="3"/>
        <item x="10"/>
        <item x="11"/>
        <item m="1" x="20"/>
        <item x="14"/>
        <item h="1" m="1" x="19"/>
        <item h="1" x="2"/>
        <item h="1" x="12"/>
        <item h="1" x="15"/>
        <item h="1" m="1" x="23"/>
        <item h="1" m="1" x="17"/>
        <item h="1" m="1" x="21"/>
        <item h="1" m="1" x="2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4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94">
      <pivotArea field="16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dataOnly="0" labelOnly="1" grandCol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type="origin" dataOnly="0" labelOnly="1" outline="0" fieldPosition="0"/>
    </format>
    <format dxfId="274">
      <pivotArea field="16" type="button" dataOnly="0" labelOnly="1" outline="0" axis="axisRow" fieldPosition="0"/>
    </format>
    <format dxfId="273">
      <pivotArea type="topRight" dataOnly="0" labelOnly="1" outline="0" fieldPosition="0"/>
    </format>
    <format dxfId="272">
      <pivotArea field="2" type="button" dataOnly="0" labelOnly="1" outline="0"/>
    </format>
    <format dxfId="271">
      <pivotArea dataOnly="0" labelOnly="1" grandRow="1" outline="0" fieldPosition="0"/>
    </format>
    <format dxfId="270">
      <pivotArea dataOnly="0" labelOnly="1" grandCol="1" outline="0" fieldPosition="0"/>
    </format>
    <format dxfId="269">
      <pivotArea type="origin" dataOnly="0" labelOnly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"/>
  <sheetViews>
    <sheetView topLeftCell="A199" workbookViewId="0">
      <selection activeCell="G217" sqref="G217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1169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  <row r="217" spans="4:8" x14ac:dyDescent="0.25">
      <c r="D217" s="8" t="s">
        <v>1179</v>
      </c>
      <c r="E217" s="8" t="s">
        <v>623</v>
      </c>
      <c r="G217" s="8" t="s">
        <v>1178</v>
      </c>
      <c r="H217" s="8" t="s">
        <v>623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32"/>
  <sheetViews>
    <sheetView topLeftCell="A100" zoomScaleNormal="100" workbookViewId="0">
      <selection activeCell="E121" sqref="E121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1180</v>
      </c>
      <c r="B2" t="s">
        <v>431</v>
      </c>
      <c r="C2">
        <v>332</v>
      </c>
      <c r="D2" t="s">
        <v>1214</v>
      </c>
      <c r="E2" s="14">
        <v>45935.506944444445</v>
      </c>
      <c r="F2" t="s">
        <v>32</v>
      </c>
      <c r="G2" t="s">
        <v>857</v>
      </c>
      <c r="H2">
        <v>601</v>
      </c>
      <c r="I2" t="s">
        <v>1215</v>
      </c>
      <c r="J2" t="s">
        <v>34</v>
      </c>
      <c r="K2" s="14">
        <v>45946.642361111109</v>
      </c>
      <c r="L2" t="s">
        <v>23</v>
      </c>
      <c r="M2">
        <f>VLOOKUP(L2,Data!$J$1:$K$13,2,0)</f>
        <v>2</v>
      </c>
      <c r="N2" t="str">
        <f>TEXT(E2,"dd/mm/aaaa")</f>
        <v>05/10/2025</v>
      </c>
      <c r="O2" t="str">
        <f>TEXT(K2,"dd/mm/aaaa")</f>
        <v>16/10/2025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45946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1180</v>
      </c>
      <c r="B3" t="s">
        <v>274</v>
      </c>
      <c r="C3" t="s">
        <v>1216</v>
      </c>
      <c r="D3" t="s">
        <v>1208</v>
      </c>
      <c r="E3" s="14">
        <v>45943.930555555555</v>
      </c>
      <c r="F3" t="s">
        <v>529</v>
      </c>
      <c r="G3">
        <v>2</v>
      </c>
      <c r="H3" t="s">
        <v>862</v>
      </c>
      <c r="I3" t="s">
        <v>1217</v>
      </c>
      <c r="J3" t="s">
        <v>175</v>
      </c>
      <c r="K3" s="14">
        <v>45946.333333333336</v>
      </c>
      <c r="L3" t="s">
        <v>29</v>
      </c>
      <c r="M3">
        <f>VLOOKUP(L3,Data!$J$1:$K$13,2,0)</f>
        <v>1</v>
      </c>
      <c r="N3" t="str">
        <f t="shared" ref="N3:N64" si="0">TEXT(E3,"dd/mm/aaaa")</f>
        <v>13/10/2025</v>
      </c>
      <c r="O3" t="str">
        <f t="shared" ref="O3:O64" si="1">TEXT(K3,"dd/mm/aaaa")</f>
        <v>16/10/2025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1180</v>
      </c>
      <c r="B4" t="s">
        <v>274</v>
      </c>
      <c r="C4" t="s">
        <v>1186</v>
      </c>
      <c r="D4" t="s">
        <v>1105</v>
      </c>
      <c r="E4" s="14">
        <v>45944.829861111109</v>
      </c>
      <c r="F4" t="s">
        <v>507</v>
      </c>
      <c r="G4">
        <v>2</v>
      </c>
      <c r="H4" t="s">
        <v>1158</v>
      </c>
      <c r="I4" t="s">
        <v>869</v>
      </c>
      <c r="J4" t="s">
        <v>757</v>
      </c>
      <c r="K4" s="14">
        <v>45946.416666666664</v>
      </c>
      <c r="L4" t="s">
        <v>29</v>
      </c>
      <c r="M4">
        <f>VLOOKUP(L4,Data!$J$1:$K$13,2,0)</f>
        <v>1</v>
      </c>
      <c r="N4" t="str">
        <f t="shared" si="0"/>
        <v>14/10/2025</v>
      </c>
      <c r="O4" t="str">
        <f t="shared" si="1"/>
        <v>16/10/2025</v>
      </c>
      <c r="P4">
        <f t="shared" si="2"/>
        <v>0</v>
      </c>
      <c r="Q4">
        <f t="shared" si="3"/>
        <v>1</v>
      </c>
    </row>
    <row r="5" spans="1:27" x14ac:dyDescent="0.25">
      <c r="A5" t="s">
        <v>881</v>
      </c>
      <c r="B5" t="s">
        <v>66</v>
      </c>
      <c r="C5" t="s">
        <v>895</v>
      </c>
      <c r="D5" t="s">
        <v>1104</v>
      </c>
      <c r="E5" s="14">
        <v>45945.72152777778</v>
      </c>
      <c r="F5" t="s">
        <v>529</v>
      </c>
      <c r="G5">
        <v>3</v>
      </c>
      <c r="H5" t="s">
        <v>1183</v>
      </c>
      <c r="I5" t="s">
        <v>916</v>
      </c>
      <c r="J5" t="s">
        <v>509</v>
      </c>
      <c r="K5" s="14">
        <v>45946.505555555559</v>
      </c>
      <c r="L5" t="s">
        <v>29</v>
      </c>
      <c r="M5">
        <f>VLOOKUP(L5,Data!$J$1:$K$13,2,0)</f>
        <v>1</v>
      </c>
      <c r="N5" t="str">
        <f t="shared" si="0"/>
        <v>15/10/2025</v>
      </c>
      <c r="O5" t="str">
        <f t="shared" si="1"/>
        <v>16/10/2025</v>
      </c>
      <c r="P5">
        <f t="shared" si="2"/>
        <v>0</v>
      </c>
      <c r="Q5">
        <f t="shared" si="3"/>
        <v>1</v>
      </c>
    </row>
    <row r="6" spans="1:27" x14ac:dyDescent="0.25">
      <c r="A6" t="s">
        <v>951</v>
      </c>
      <c r="B6" t="s">
        <v>274</v>
      </c>
      <c r="C6" t="s">
        <v>1186</v>
      </c>
      <c r="D6" t="s">
        <v>1218</v>
      </c>
      <c r="E6" s="14">
        <v>45945.729166666664</v>
      </c>
      <c r="F6" t="s">
        <v>261</v>
      </c>
      <c r="G6" t="s">
        <v>857</v>
      </c>
      <c r="H6" t="s">
        <v>857</v>
      </c>
      <c r="I6" t="s">
        <v>949</v>
      </c>
      <c r="J6" t="s">
        <v>691</v>
      </c>
      <c r="K6" s="14">
        <v>45946.819444444445</v>
      </c>
      <c r="L6" t="s">
        <v>29</v>
      </c>
      <c r="M6">
        <f>VLOOKUP(L6,Data!$J$1:$K$13,2,0)</f>
        <v>1</v>
      </c>
      <c r="N6" t="str">
        <f t="shared" si="0"/>
        <v>15/10/2025</v>
      </c>
      <c r="O6" t="str">
        <f t="shared" si="1"/>
        <v>16/10/2025</v>
      </c>
      <c r="P6">
        <f t="shared" si="2"/>
        <v>0</v>
      </c>
      <c r="Q6">
        <f t="shared" si="3"/>
        <v>1</v>
      </c>
    </row>
    <row r="7" spans="1:27" x14ac:dyDescent="0.25">
      <c r="A7" t="s">
        <v>881</v>
      </c>
      <c r="B7" t="s">
        <v>401</v>
      </c>
      <c r="C7" t="s">
        <v>870</v>
      </c>
      <c r="D7" t="s">
        <v>1165</v>
      </c>
      <c r="E7" s="14">
        <v>45945.736111111109</v>
      </c>
      <c r="F7" t="s">
        <v>689</v>
      </c>
      <c r="G7">
        <v>2</v>
      </c>
      <c r="H7" t="s">
        <v>1157</v>
      </c>
      <c r="I7" t="s">
        <v>877</v>
      </c>
      <c r="J7" t="s">
        <v>531</v>
      </c>
      <c r="K7" s="14">
        <v>45946.25</v>
      </c>
      <c r="L7" t="s">
        <v>29</v>
      </c>
      <c r="M7">
        <f>VLOOKUP(L7,Data!$J$1:$K$13,2,0)</f>
        <v>1</v>
      </c>
      <c r="N7" t="str">
        <f t="shared" si="0"/>
        <v>15/10/2025</v>
      </c>
      <c r="O7" t="str">
        <f t="shared" si="1"/>
        <v>16/10/2025</v>
      </c>
      <c r="P7">
        <f t="shared" si="2"/>
        <v>0</v>
      </c>
      <c r="Q7">
        <f t="shared" si="3"/>
        <v>1</v>
      </c>
    </row>
    <row r="8" spans="1:27" x14ac:dyDescent="0.25">
      <c r="A8" t="s">
        <v>881</v>
      </c>
      <c r="B8" t="s">
        <v>401</v>
      </c>
      <c r="C8" t="s">
        <v>870</v>
      </c>
      <c r="D8" t="s">
        <v>1206</v>
      </c>
      <c r="E8" s="14">
        <v>45945.847222222219</v>
      </c>
      <c r="F8" t="s">
        <v>326</v>
      </c>
      <c r="G8">
        <v>2</v>
      </c>
      <c r="H8">
        <v>502</v>
      </c>
      <c r="I8" t="s">
        <v>871</v>
      </c>
      <c r="J8" t="s">
        <v>455</v>
      </c>
      <c r="K8" s="14">
        <v>45946.277777777781</v>
      </c>
      <c r="L8" t="s">
        <v>29</v>
      </c>
      <c r="M8">
        <f>VLOOKUP(L8,Data!$J$1:$K$13,2,0)</f>
        <v>1</v>
      </c>
      <c r="N8" t="str">
        <f t="shared" si="0"/>
        <v>15/10/2025</v>
      </c>
      <c r="O8" t="str">
        <f t="shared" si="1"/>
        <v>16/10/2025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66</v>
      </c>
      <c r="C9" t="s">
        <v>895</v>
      </c>
      <c r="D9" t="s">
        <v>1107</v>
      </c>
      <c r="E9" s="14">
        <v>45945.862500000003</v>
      </c>
      <c r="F9" t="s">
        <v>558</v>
      </c>
      <c r="G9">
        <v>3</v>
      </c>
      <c r="H9" t="s">
        <v>1166</v>
      </c>
      <c r="I9" t="s">
        <v>897</v>
      </c>
      <c r="J9" t="s">
        <v>757</v>
      </c>
      <c r="K9" s="14">
        <v>45946.354861111111</v>
      </c>
      <c r="L9" t="s">
        <v>29</v>
      </c>
      <c r="M9">
        <f>VLOOKUP(L9,Data!$J$1:$K$13,2,0)</f>
        <v>1</v>
      </c>
      <c r="N9" t="str">
        <f t="shared" si="0"/>
        <v>15/10/2025</v>
      </c>
      <c r="O9" t="str">
        <f t="shared" si="1"/>
        <v>16/10/2025</v>
      </c>
      <c r="P9">
        <f t="shared" si="2"/>
        <v>0</v>
      </c>
      <c r="Q9">
        <f t="shared" si="3"/>
        <v>1</v>
      </c>
    </row>
    <row r="10" spans="1:27" x14ac:dyDescent="0.25">
      <c r="A10" t="s">
        <v>953</v>
      </c>
      <c r="B10" t="s">
        <v>274</v>
      </c>
      <c r="C10" t="s">
        <v>1186</v>
      </c>
      <c r="D10" t="s">
        <v>1208</v>
      </c>
      <c r="E10" s="14">
        <v>45945.930555555555</v>
      </c>
      <c r="F10" t="s">
        <v>529</v>
      </c>
      <c r="G10">
        <v>3</v>
      </c>
      <c r="H10" t="s">
        <v>1158</v>
      </c>
      <c r="I10" t="s">
        <v>1219</v>
      </c>
      <c r="J10" t="s">
        <v>263</v>
      </c>
      <c r="K10" s="14">
        <v>45946.4375</v>
      </c>
      <c r="L10" t="s">
        <v>29</v>
      </c>
      <c r="M10">
        <f>VLOOKUP(L10,Data!$J$1:$K$13,2,0)</f>
        <v>1</v>
      </c>
      <c r="N10" t="str">
        <f t="shared" si="0"/>
        <v>15/10/2025</v>
      </c>
      <c r="O10" t="str">
        <f t="shared" si="1"/>
        <v>16/10/2025</v>
      </c>
      <c r="P10">
        <f t="shared" si="2"/>
        <v>0</v>
      </c>
      <c r="Q10">
        <f t="shared" si="3"/>
        <v>1</v>
      </c>
    </row>
    <row r="11" spans="1:27" x14ac:dyDescent="0.25">
      <c r="A11" t="s">
        <v>953</v>
      </c>
      <c r="B11" t="s">
        <v>451</v>
      </c>
      <c r="C11" t="s">
        <v>872</v>
      </c>
      <c r="D11" t="s">
        <v>1112</v>
      </c>
      <c r="E11" s="14">
        <v>45945.95</v>
      </c>
      <c r="F11" t="s">
        <v>158</v>
      </c>
      <c r="G11">
        <v>3</v>
      </c>
      <c r="H11" t="s">
        <v>1162</v>
      </c>
      <c r="I11" t="s">
        <v>873</v>
      </c>
      <c r="J11" t="s">
        <v>509</v>
      </c>
      <c r="K11" s="14">
        <v>45946.290277777778</v>
      </c>
      <c r="L11" t="s">
        <v>29</v>
      </c>
      <c r="M11">
        <f>VLOOKUP(L11,Data!$J$1:$K$13,2,0)</f>
        <v>1</v>
      </c>
      <c r="N11" t="str">
        <f t="shared" si="0"/>
        <v>15/10/2025</v>
      </c>
      <c r="O11" t="str">
        <f t="shared" si="1"/>
        <v>16/10/2025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131</v>
      </c>
      <c r="C12">
        <v>734</v>
      </c>
      <c r="D12" t="s">
        <v>875</v>
      </c>
      <c r="E12" s="14">
        <v>45945.961805555555</v>
      </c>
      <c r="F12" t="s">
        <v>507</v>
      </c>
      <c r="G12" t="s">
        <v>857</v>
      </c>
      <c r="H12" t="s">
        <v>1192</v>
      </c>
      <c r="I12" t="s">
        <v>875</v>
      </c>
      <c r="J12" t="s">
        <v>670</v>
      </c>
      <c r="K12" s="14">
        <v>45946.041666666664</v>
      </c>
      <c r="L12" t="s">
        <v>23</v>
      </c>
      <c r="M12">
        <f>VLOOKUP(L12,Data!$J$1:$K$13,2,0)</f>
        <v>2</v>
      </c>
      <c r="N12" t="str">
        <f t="shared" si="0"/>
        <v>15/10/2025</v>
      </c>
      <c r="O12" t="str">
        <f t="shared" si="1"/>
        <v>16/10/2025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 t="s">
        <v>876</v>
      </c>
      <c r="D13" t="s">
        <v>1114</v>
      </c>
      <c r="E13" s="14">
        <v>45945.975694444445</v>
      </c>
      <c r="F13" t="s">
        <v>158</v>
      </c>
      <c r="G13">
        <v>1</v>
      </c>
      <c r="H13">
        <v>505</v>
      </c>
      <c r="I13" t="s">
        <v>878</v>
      </c>
      <c r="J13" t="s">
        <v>160</v>
      </c>
      <c r="K13" s="14">
        <v>45946.260416666664</v>
      </c>
      <c r="L13" t="s">
        <v>29</v>
      </c>
      <c r="M13">
        <f>VLOOKUP(L13,Data!$J$1:$K$13,2,0)</f>
        <v>1</v>
      </c>
      <c r="N13" t="str">
        <f t="shared" si="0"/>
        <v>15/10/2025</v>
      </c>
      <c r="O13" t="str">
        <f t="shared" si="1"/>
        <v>16/10/2025</v>
      </c>
      <c r="P13">
        <f t="shared" si="2"/>
        <v>0</v>
      </c>
      <c r="Q13">
        <f t="shared" si="3"/>
        <v>1</v>
      </c>
    </row>
    <row r="14" spans="1:27" x14ac:dyDescent="0.25">
      <c r="A14" t="s">
        <v>881</v>
      </c>
      <c r="B14" t="s">
        <v>264</v>
      </c>
      <c r="C14">
        <v>333</v>
      </c>
      <c r="D14" t="s">
        <v>1210</v>
      </c>
      <c r="E14" s="14">
        <v>45945.982638888891</v>
      </c>
      <c r="F14" t="s">
        <v>78</v>
      </c>
      <c r="G14" t="s">
        <v>857</v>
      </c>
      <c r="H14">
        <v>601</v>
      </c>
      <c r="I14" t="s">
        <v>1211</v>
      </c>
      <c r="J14" t="s">
        <v>395</v>
      </c>
      <c r="K14" s="14">
        <v>45946.065972222219</v>
      </c>
      <c r="L14" t="s">
        <v>23</v>
      </c>
      <c r="M14">
        <f>VLOOKUP(L14,Data!$J$1:$K$13,2,0)</f>
        <v>2</v>
      </c>
      <c r="N14" t="str">
        <f t="shared" si="0"/>
        <v>15/10/2025</v>
      </c>
      <c r="O14" t="str">
        <f t="shared" si="1"/>
        <v>16/10/2025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 t="s">
        <v>872</v>
      </c>
      <c r="D15" t="s">
        <v>1115</v>
      </c>
      <c r="E15" s="14">
        <v>45945.986111111109</v>
      </c>
      <c r="F15" t="s">
        <v>529</v>
      </c>
      <c r="G15">
        <v>2</v>
      </c>
      <c r="H15" t="s">
        <v>1171</v>
      </c>
      <c r="I15" t="s">
        <v>885</v>
      </c>
      <c r="J15" t="s">
        <v>288</v>
      </c>
      <c r="K15" s="14">
        <v>45946.277777777781</v>
      </c>
      <c r="L15" t="s">
        <v>29</v>
      </c>
      <c r="M15">
        <f>VLOOKUP(L15,Data!$J$1:$K$13,2,0)</f>
        <v>1</v>
      </c>
      <c r="N15" t="str">
        <f t="shared" si="0"/>
        <v>15/10/2025</v>
      </c>
      <c r="O15" t="str">
        <f t="shared" si="1"/>
        <v>16/10/2025</v>
      </c>
      <c r="P15">
        <f t="shared" si="2"/>
        <v>0</v>
      </c>
      <c r="Q15">
        <f t="shared" si="3"/>
        <v>1</v>
      </c>
    </row>
    <row r="16" spans="1:27" x14ac:dyDescent="0.25">
      <c r="A16" t="s">
        <v>953</v>
      </c>
      <c r="B16" t="s">
        <v>106</v>
      </c>
      <c r="C16" t="s">
        <v>931</v>
      </c>
      <c r="D16" t="s">
        <v>1212</v>
      </c>
      <c r="E16" s="14">
        <v>45945.993055555555</v>
      </c>
      <c r="F16" t="s">
        <v>296</v>
      </c>
      <c r="G16" t="s">
        <v>857</v>
      </c>
      <c r="H16" t="s">
        <v>1177</v>
      </c>
      <c r="I16" t="s">
        <v>1213</v>
      </c>
      <c r="J16" t="s">
        <v>263</v>
      </c>
      <c r="K16" s="14">
        <v>45946.076388888891</v>
      </c>
      <c r="L16" t="s">
        <v>23</v>
      </c>
      <c r="M16">
        <f>VLOOKUP(L16,Data!$J$1:$K$13,2,0)</f>
        <v>2</v>
      </c>
      <c r="N16" t="str">
        <f t="shared" si="0"/>
        <v>15/10/2025</v>
      </c>
      <c r="O16" t="str">
        <f t="shared" si="1"/>
        <v>16/10/2025</v>
      </c>
      <c r="P16">
        <f t="shared" si="2"/>
        <v>0</v>
      </c>
      <c r="Q16">
        <f t="shared" si="3"/>
        <v>1</v>
      </c>
    </row>
    <row r="17" spans="1:17" x14ac:dyDescent="0.25">
      <c r="A17" t="s">
        <v>951</v>
      </c>
      <c r="B17" t="s">
        <v>401</v>
      </c>
      <c r="C17">
        <v>321</v>
      </c>
      <c r="D17" t="s">
        <v>1163</v>
      </c>
      <c r="E17" s="14">
        <v>45945.996527777781</v>
      </c>
      <c r="F17" t="s">
        <v>261</v>
      </c>
      <c r="G17">
        <v>3</v>
      </c>
      <c r="H17" t="s">
        <v>1160</v>
      </c>
      <c r="I17" t="s">
        <v>884</v>
      </c>
      <c r="J17" t="s">
        <v>263</v>
      </c>
      <c r="K17" s="14">
        <v>45946.25</v>
      </c>
      <c r="L17" t="s">
        <v>29</v>
      </c>
      <c r="M17">
        <f>VLOOKUP(L17,Data!$J$1:$K$13,2,0)</f>
        <v>1</v>
      </c>
      <c r="N17" t="str">
        <f t="shared" si="0"/>
        <v>15/10/2025</v>
      </c>
      <c r="O17" t="str">
        <f t="shared" si="1"/>
        <v>16/10/2025</v>
      </c>
      <c r="P17">
        <f t="shared" si="2"/>
        <v>0</v>
      </c>
      <c r="Q17">
        <f t="shared" si="3"/>
        <v>1</v>
      </c>
    </row>
    <row r="18" spans="1:17" x14ac:dyDescent="0.25">
      <c r="A18" t="s">
        <v>953</v>
      </c>
      <c r="B18" t="s">
        <v>141</v>
      </c>
      <c r="C18" t="s">
        <v>866</v>
      </c>
      <c r="D18" t="s">
        <v>1220</v>
      </c>
      <c r="E18" s="14">
        <v>45946.027777777781</v>
      </c>
      <c r="F18" t="s">
        <v>740</v>
      </c>
      <c r="G18" t="s">
        <v>857</v>
      </c>
      <c r="H18">
        <v>604</v>
      </c>
      <c r="I18" t="s">
        <v>1220</v>
      </c>
      <c r="J18" t="s">
        <v>706</v>
      </c>
      <c r="K18" s="14">
        <v>45946.159722222219</v>
      </c>
      <c r="L18" t="s">
        <v>23</v>
      </c>
      <c r="M18">
        <f>VLOOKUP(L18,Data!$J$1:$K$13,2,0)</f>
        <v>2</v>
      </c>
      <c r="N18" t="str">
        <f t="shared" si="0"/>
        <v>16/10/2025</v>
      </c>
      <c r="O18" t="str">
        <f t="shared" si="1"/>
        <v>16/10/2025</v>
      </c>
      <c r="P18">
        <f t="shared" si="2"/>
        <v>1</v>
      </c>
      <c r="Q18">
        <f t="shared" si="3"/>
        <v>1</v>
      </c>
    </row>
    <row r="19" spans="1:17" x14ac:dyDescent="0.25">
      <c r="A19" t="s">
        <v>881</v>
      </c>
      <c r="B19" t="s">
        <v>451</v>
      </c>
      <c r="C19" t="s">
        <v>872</v>
      </c>
      <c r="D19" t="s">
        <v>1012</v>
      </c>
      <c r="E19" s="14">
        <v>45946.039583333331</v>
      </c>
      <c r="F19" t="s">
        <v>689</v>
      </c>
      <c r="G19">
        <v>2</v>
      </c>
      <c r="H19" t="s">
        <v>1161</v>
      </c>
      <c r="I19" t="s">
        <v>879</v>
      </c>
      <c r="J19" t="s">
        <v>691</v>
      </c>
      <c r="K19" s="14">
        <v>45946.099305555559</v>
      </c>
      <c r="L19" t="s">
        <v>29</v>
      </c>
      <c r="M19">
        <f>VLOOKUP(L19,Data!$J$1:$K$13,2,0)</f>
        <v>1</v>
      </c>
      <c r="N19" t="str">
        <f t="shared" si="0"/>
        <v>16/10/2025</v>
      </c>
      <c r="O19" t="str">
        <f t="shared" si="1"/>
        <v>16/10/2025</v>
      </c>
      <c r="P19">
        <f t="shared" si="2"/>
        <v>1</v>
      </c>
      <c r="Q19">
        <f t="shared" si="3"/>
        <v>1</v>
      </c>
    </row>
    <row r="20" spans="1:17" x14ac:dyDescent="0.25">
      <c r="A20" t="s">
        <v>881</v>
      </c>
      <c r="B20" t="s">
        <v>146</v>
      </c>
      <c r="C20" t="s">
        <v>866</v>
      </c>
      <c r="D20" t="s">
        <v>1209</v>
      </c>
      <c r="E20" s="14">
        <v>45946.055555555555</v>
      </c>
      <c r="F20" t="s">
        <v>740</v>
      </c>
      <c r="G20" t="s">
        <v>857</v>
      </c>
      <c r="H20">
        <v>602</v>
      </c>
      <c r="I20" t="s">
        <v>1209</v>
      </c>
      <c r="J20" t="s">
        <v>80</v>
      </c>
      <c r="K20" s="14">
        <v>45946.145833333336</v>
      </c>
      <c r="L20" t="s">
        <v>23</v>
      </c>
      <c r="M20">
        <f>VLOOKUP(L20,Data!$J$1:$K$13,2,0)</f>
        <v>2</v>
      </c>
      <c r="N20" t="str">
        <f t="shared" si="0"/>
        <v>16/10/2025</v>
      </c>
      <c r="O20" t="str">
        <f t="shared" si="1"/>
        <v>16/10/2025</v>
      </c>
      <c r="P20">
        <f t="shared" si="2"/>
        <v>1</v>
      </c>
      <c r="Q20">
        <f t="shared" si="3"/>
        <v>1</v>
      </c>
    </row>
    <row r="21" spans="1:17" x14ac:dyDescent="0.25">
      <c r="A21" t="s">
        <v>881</v>
      </c>
      <c r="B21" t="s">
        <v>36</v>
      </c>
      <c r="C21" t="s">
        <v>931</v>
      </c>
      <c r="D21" t="s">
        <v>1221</v>
      </c>
      <c r="E21" s="14">
        <v>45946.069444444445</v>
      </c>
      <c r="F21" t="s">
        <v>740</v>
      </c>
      <c r="G21" t="s">
        <v>857</v>
      </c>
      <c r="H21">
        <v>603</v>
      </c>
      <c r="I21" t="s">
        <v>1222</v>
      </c>
      <c r="J21" t="s">
        <v>395</v>
      </c>
      <c r="K21" s="14">
        <v>45946.152777777781</v>
      </c>
      <c r="L21" t="s">
        <v>23</v>
      </c>
      <c r="M21">
        <f>VLOOKUP(L21,Data!$J$1:$K$13,2,0)</f>
        <v>2</v>
      </c>
      <c r="N21" t="str">
        <f t="shared" si="0"/>
        <v>16/10/2025</v>
      </c>
      <c r="O21" t="str">
        <f t="shared" si="1"/>
        <v>16/10/2025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274</v>
      </c>
      <c r="C22">
        <v>738</v>
      </c>
      <c r="D22" t="s">
        <v>1018</v>
      </c>
      <c r="E22" s="14">
        <v>45946.134722222225</v>
      </c>
      <c r="F22" t="s">
        <v>689</v>
      </c>
      <c r="G22">
        <v>3</v>
      </c>
      <c r="H22" t="s">
        <v>862</v>
      </c>
      <c r="L22" t="s">
        <v>29</v>
      </c>
      <c r="M22">
        <f>VLOOKUP(L22,Data!$J$1:$K$13,2,0)</f>
        <v>1</v>
      </c>
      <c r="N22" t="str">
        <f t="shared" si="0"/>
        <v>16/10/2025</v>
      </c>
      <c r="O22" t="str">
        <f t="shared" si="1"/>
        <v>00/01/1900</v>
      </c>
      <c r="P22">
        <f t="shared" si="2"/>
        <v>1</v>
      </c>
      <c r="Q22">
        <f t="shared" si="3"/>
        <v>0</v>
      </c>
    </row>
    <row r="23" spans="1:17" x14ac:dyDescent="0.25">
      <c r="A23" t="s">
        <v>951</v>
      </c>
      <c r="B23" t="s">
        <v>131</v>
      </c>
      <c r="C23">
        <v>734</v>
      </c>
      <c r="D23" t="s">
        <v>882</v>
      </c>
      <c r="E23" s="14">
        <v>45946.208333333336</v>
      </c>
      <c r="F23" t="s">
        <v>668</v>
      </c>
      <c r="G23" t="s">
        <v>857</v>
      </c>
      <c r="H23" t="s">
        <v>1182</v>
      </c>
      <c r="I23" t="s">
        <v>882</v>
      </c>
      <c r="J23" t="s">
        <v>509</v>
      </c>
      <c r="K23" s="14">
        <v>45946.229166666664</v>
      </c>
      <c r="L23" t="s">
        <v>23</v>
      </c>
      <c r="M23">
        <f>VLOOKUP(L23,Data!$J$1:$K$13,2,0)</f>
        <v>2</v>
      </c>
      <c r="N23" t="str">
        <f t="shared" si="0"/>
        <v>16/10/2025</v>
      </c>
      <c r="O23" t="str">
        <f t="shared" si="1"/>
        <v>16/10/2025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42</v>
      </c>
      <c r="C24">
        <v>333</v>
      </c>
      <c r="D24" t="s">
        <v>1223</v>
      </c>
      <c r="E24" s="14">
        <v>45946.22152777778</v>
      </c>
      <c r="F24" t="s">
        <v>78</v>
      </c>
      <c r="G24" t="s">
        <v>857</v>
      </c>
      <c r="H24">
        <v>603</v>
      </c>
      <c r="I24" t="s">
        <v>1223</v>
      </c>
      <c r="J24" t="s">
        <v>504</v>
      </c>
      <c r="K24" s="14">
        <v>45946.28402777778</v>
      </c>
      <c r="L24" t="s">
        <v>23</v>
      </c>
      <c r="M24">
        <f>VLOOKUP(L24,Data!$J$1:$K$13,2,0)</f>
        <v>2</v>
      </c>
      <c r="N24" t="str">
        <f t="shared" si="0"/>
        <v>16/10/2025</v>
      </c>
      <c r="O24" t="str">
        <f t="shared" si="1"/>
        <v>16/10/2025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 t="s">
        <v>870</v>
      </c>
      <c r="D25" t="s">
        <v>1022</v>
      </c>
      <c r="E25" s="14">
        <v>45946.225694444445</v>
      </c>
      <c r="F25" t="s">
        <v>78</v>
      </c>
      <c r="G25">
        <v>6</v>
      </c>
      <c r="H25" t="s">
        <v>1224</v>
      </c>
      <c r="I25" t="s">
        <v>864</v>
      </c>
      <c r="J25" t="s">
        <v>606</v>
      </c>
      <c r="K25" s="14">
        <v>45946.298611111109</v>
      </c>
      <c r="L25" t="s">
        <v>29</v>
      </c>
      <c r="M25">
        <f>VLOOKUP(L25,Data!$J$1:$K$13,2,0)</f>
        <v>1</v>
      </c>
      <c r="N25" t="str">
        <f t="shared" si="0"/>
        <v>16/10/2025</v>
      </c>
      <c r="O25" t="str">
        <f t="shared" si="1"/>
        <v>16/10/2025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341</v>
      </c>
      <c r="C26" t="s">
        <v>1190</v>
      </c>
      <c r="D26" t="s">
        <v>1191</v>
      </c>
      <c r="E26" s="14">
        <v>45946.229166666664</v>
      </c>
      <c r="F26" t="s">
        <v>668</v>
      </c>
      <c r="G26" t="s">
        <v>857</v>
      </c>
      <c r="H26" t="s">
        <v>1187</v>
      </c>
      <c r="I26" t="s">
        <v>1191</v>
      </c>
      <c r="J26" t="s">
        <v>718</v>
      </c>
      <c r="K26" s="14">
        <v>45946.25</v>
      </c>
      <c r="L26" t="s">
        <v>23</v>
      </c>
      <c r="M26">
        <f>VLOOKUP(L26,Data!$J$1:$K$13,2,0)</f>
        <v>2</v>
      </c>
      <c r="N26" t="str">
        <f t="shared" si="0"/>
        <v>16/10/2025</v>
      </c>
      <c r="O26" t="str">
        <f t="shared" si="1"/>
        <v>16/10/2025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30</v>
      </c>
      <c r="C27">
        <v>763</v>
      </c>
      <c r="D27" t="s">
        <v>1029</v>
      </c>
      <c r="E27" s="14">
        <v>45946.263194444444</v>
      </c>
      <c r="F27" t="s">
        <v>634</v>
      </c>
      <c r="G27" t="s">
        <v>857</v>
      </c>
      <c r="H27" t="s">
        <v>1182</v>
      </c>
      <c r="I27" t="s">
        <v>888</v>
      </c>
      <c r="J27" t="s">
        <v>636</v>
      </c>
      <c r="K27" s="14">
        <v>45946.818055555559</v>
      </c>
      <c r="L27" t="s">
        <v>23</v>
      </c>
      <c r="M27">
        <f>VLOOKUP(L27,Data!$J$1:$K$13,2,0)</f>
        <v>2</v>
      </c>
      <c r="N27" t="str">
        <f t="shared" si="0"/>
        <v>16/10/2025</v>
      </c>
      <c r="O27" t="str">
        <f t="shared" si="1"/>
        <v>16/10/2025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1152</v>
      </c>
      <c r="C28">
        <v>747</v>
      </c>
      <c r="D28" t="s">
        <v>1225</v>
      </c>
      <c r="E28" s="14">
        <v>45946.295138888891</v>
      </c>
      <c r="F28" t="s">
        <v>32</v>
      </c>
      <c r="G28" t="s">
        <v>857</v>
      </c>
      <c r="H28" t="s">
        <v>1177</v>
      </c>
      <c r="I28" t="s">
        <v>1226</v>
      </c>
      <c r="J28" t="s">
        <v>34</v>
      </c>
      <c r="K28" s="14">
        <v>45946.399305555555</v>
      </c>
      <c r="L28" t="s">
        <v>23</v>
      </c>
      <c r="M28">
        <f>VLOOKUP(L28,Data!$J$1:$K$13,2,0)</f>
        <v>2</v>
      </c>
      <c r="N28" t="str">
        <f t="shared" si="0"/>
        <v>16/10/2025</v>
      </c>
      <c r="O28" t="str">
        <f t="shared" si="1"/>
        <v>16/10/2025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320</v>
      </c>
      <c r="D29" t="s">
        <v>891</v>
      </c>
      <c r="E29" s="14">
        <v>45946.309027777781</v>
      </c>
      <c r="F29" t="s">
        <v>261</v>
      </c>
      <c r="G29">
        <v>1</v>
      </c>
      <c r="H29">
        <v>502</v>
      </c>
      <c r="I29" t="s">
        <v>891</v>
      </c>
      <c r="J29" t="s">
        <v>757</v>
      </c>
      <c r="K29" s="14">
        <v>45946.329861111109</v>
      </c>
      <c r="L29" t="s">
        <v>29</v>
      </c>
      <c r="M29">
        <f>VLOOKUP(L29,Data!$J$1:$K$13,2,0)</f>
        <v>1</v>
      </c>
      <c r="N29" t="str">
        <f t="shared" si="0"/>
        <v>16/10/2025</v>
      </c>
      <c r="O29" t="str">
        <f t="shared" si="1"/>
        <v>16/10/2025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320</v>
      </c>
      <c r="D30" t="s">
        <v>892</v>
      </c>
      <c r="E30" s="14">
        <v>45946.3125</v>
      </c>
      <c r="F30" t="s">
        <v>73</v>
      </c>
      <c r="G30">
        <v>2</v>
      </c>
      <c r="H30" t="s">
        <v>1157</v>
      </c>
      <c r="I30" t="s">
        <v>892</v>
      </c>
      <c r="J30" t="s">
        <v>165</v>
      </c>
      <c r="K30" s="14">
        <v>45946.333333333336</v>
      </c>
      <c r="L30" t="s">
        <v>29</v>
      </c>
      <c r="M30">
        <f>VLOOKUP(L30,Data!$J$1:$K$13,2,0)</f>
        <v>1</v>
      </c>
      <c r="N30" t="str">
        <f t="shared" si="0"/>
        <v>16/10/2025</v>
      </c>
      <c r="O30" t="str">
        <f t="shared" si="1"/>
        <v>16/10/2025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898</v>
      </c>
      <c r="E31" s="14">
        <v>45946.315972222219</v>
      </c>
      <c r="F31" t="s">
        <v>529</v>
      </c>
      <c r="G31">
        <v>1</v>
      </c>
      <c r="H31">
        <v>505</v>
      </c>
      <c r="I31" t="s">
        <v>898</v>
      </c>
      <c r="J31" t="s">
        <v>718</v>
      </c>
      <c r="K31" s="14">
        <v>45946.336805555555</v>
      </c>
      <c r="L31" t="s">
        <v>29</v>
      </c>
      <c r="M31">
        <f>VLOOKUP(L31,Data!$J$1:$K$13,2,0)</f>
        <v>1</v>
      </c>
      <c r="N31" t="str">
        <f t="shared" si="0"/>
        <v>16/10/2025</v>
      </c>
      <c r="O31" t="str">
        <f t="shared" si="1"/>
        <v>16/10/2025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320</v>
      </c>
      <c r="D32" t="s">
        <v>1046</v>
      </c>
      <c r="E32" s="14">
        <v>45946.319444444445</v>
      </c>
      <c r="F32" t="s">
        <v>158</v>
      </c>
      <c r="G32">
        <v>2</v>
      </c>
      <c r="H32" t="s">
        <v>1170</v>
      </c>
      <c r="I32" t="s">
        <v>901</v>
      </c>
      <c r="J32" t="s">
        <v>160</v>
      </c>
      <c r="K32" s="14">
        <v>45946.354166666664</v>
      </c>
      <c r="L32" t="s">
        <v>29</v>
      </c>
      <c r="M32">
        <f>VLOOKUP(L32,Data!$J$1:$K$13,2,0)</f>
        <v>1</v>
      </c>
      <c r="N32" t="str">
        <f t="shared" si="0"/>
        <v>16/10/2025</v>
      </c>
      <c r="O32" t="str">
        <f t="shared" si="1"/>
        <v>16/10/2025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54</v>
      </c>
      <c r="C33">
        <v>764</v>
      </c>
      <c r="D33" t="s">
        <v>1227</v>
      </c>
      <c r="E33" s="14">
        <v>45946.329861111109</v>
      </c>
      <c r="F33" t="s">
        <v>737</v>
      </c>
      <c r="G33" t="s">
        <v>857</v>
      </c>
      <c r="H33" t="s">
        <v>1228</v>
      </c>
      <c r="I33" t="s">
        <v>1229</v>
      </c>
      <c r="J33" t="s">
        <v>200</v>
      </c>
      <c r="K33" s="14">
        <v>45946.413194444445</v>
      </c>
      <c r="L33" t="s">
        <v>23</v>
      </c>
      <c r="M33">
        <f>VLOOKUP(L33,Data!$J$1:$K$13,2,0)</f>
        <v>2</v>
      </c>
      <c r="N33" t="str">
        <f t="shared" si="0"/>
        <v>16/10/2025</v>
      </c>
      <c r="O33" t="str">
        <f t="shared" si="1"/>
        <v>16/10/2025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401</v>
      </c>
      <c r="C34">
        <v>321</v>
      </c>
      <c r="D34" t="s">
        <v>912</v>
      </c>
      <c r="E34" s="14">
        <v>45946.329861111109</v>
      </c>
      <c r="F34" t="s">
        <v>507</v>
      </c>
      <c r="G34">
        <v>2</v>
      </c>
      <c r="H34" t="s">
        <v>1160</v>
      </c>
      <c r="I34" t="s">
        <v>912</v>
      </c>
      <c r="J34" t="s">
        <v>603</v>
      </c>
      <c r="K34" s="14">
        <v>45946.357638888891</v>
      </c>
      <c r="L34" t="s">
        <v>29</v>
      </c>
      <c r="M34">
        <f>VLOOKUP(L34,Data!$J$1:$K$13,2,0)</f>
        <v>1</v>
      </c>
      <c r="N34" t="str">
        <f t="shared" si="0"/>
        <v>16/10/2025</v>
      </c>
      <c r="O34" t="str">
        <f t="shared" si="1"/>
        <v>16/10/2025</v>
      </c>
      <c r="P34">
        <f t="shared" si="2"/>
        <v>1</v>
      </c>
      <c r="Q34">
        <f t="shared" si="3"/>
        <v>1</v>
      </c>
    </row>
    <row r="35" spans="1:17" x14ac:dyDescent="0.25">
      <c r="A35" t="s">
        <v>881</v>
      </c>
      <c r="B35" t="s">
        <v>451</v>
      </c>
      <c r="C35" t="s">
        <v>872</v>
      </c>
      <c r="D35" t="s">
        <v>1044</v>
      </c>
      <c r="E35" s="14">
        <v>45946.335416666669</v>
      </c>
      <c r="F35" t="s">
        <v>261</v>
      </c>
      <c r="G35">
        <v>1</v>
      </c>
      <c r="H35" t="s">
        <v>1162</v>
      </c>
      <c r="I35" t="s">
        <v>900</v>
      </c>
      <c r="J35" t="s">
        <v>160</v>
      </c>
      <c r="K35" s="14">
        <v>45946.365277777775</v>
      </c>
      <c r="L35" t="s">
        <v>29</v>
      </c>
      <c r="M35">
        <f>VLOOKUP(L35,Data!$J$1:$K$13,2,0)</f>
        <v>1</v>
      </c>
      <c r="N35" t="str">
        <f t="shared" si="0"/>
        <v>16/10/2025</v>
      </c>
      <c r="O35" t="str">
        <f t="shared" si="1"/>
        <v>16/10/2025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426</v>
      </c>
      <c r="C36" t="s">
        <v>1176</v>
      </c>
      <c r="D36" t="s">
        <v>1049</v>
      </c>
      <c r="E36" s="14">
        <v>45946.354166666664</v>
      </c>
      <c r="F36" t="s">
        <v>168</v>
      </c>
      <c r="G36" t="s">
        <v>857</v>
      </c>
      <c r="H36" t="s">
        <v>1187</v>
      </c>
      <c r="I36" t="s">
        <v>1230</v>
      </c>
      <c r="J36" t="s">
        <v>263</v>
      </c>
      <c r="K36" s="14">
        <v>45946.694444444445</v>
      </c>
      <c r="L36" t="s">
        <v>23</v>
      </c>
      <c r="M36">
        <f>VLOOKUP(L36,Data!$J$1:$K$13,2,0)</f>
        <v>2</v>
      </c>
      <c r="N36" t="str">
        <f t="shared" si="0"/>
        <v>16/10/2025</v>
      </c>
      <c r="O36" t="str">
        <f t="shared" si="1"/>
        <v>16/10/2025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269</v>
      </c>
      <c r="C37" t="s">
        <v>1231</v>
      </c>
      <c r="D37" t="s">
        <v>1232</v>
      </c>
      <c r="E37" s="14">
        <v>45946.354166666664</v>
      </c>
      <c r="F37" t="s">
        <v>645</v>
      </c>
      <c r="G37" t="s">
        <v>857</v>
      </c>
      <c r="H37" t="s">
        <v>1192</v>
      </c>
      <c r="I37" t="s">
        <v>1232</v>
      </c>
      <c r="J37" t="s">
        <v>430</v>
      </c>
      <c r="K37" s="14">
        <v>45946.4375</v>
      </c>
      <c r="L37" t="s">
        <v>23</v>
      </c>
      <c r="M37">
        <f>VLOOKUP(L37,Data!$J$1:$K$13,2,0)</f>
        <v>2</v>
      </c>
      <c r="N37" t="str">
        <f t="shared" si="0"/>
        <v>16/10/2025</v>
      </c>
      <c r="O37" t="str">
        <f t="shared" si="1"/>
        <v>16/10/2025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66</v>
      </c>
      <c r="C38" t="s">
        <v>895</v>
      </c>
      <c r="D38" t="s">
        <v>1038</v>
      </c>
      <c r="E38" s="14">
        <v>45946.371527777781</v>
      </c>
      <c r="F38" t="s">
        <v>261</v>
      </c>
      <c r="G38">
        <v>3</v>
      </c>
      <c r="H38" t="s">
        <v>1174</v>
      </c>
      <c r="I38" t="s">
        <v>896</v>
      </c>
      <c r="J38" t="s">
        <v>125</v>
      </c>
      <c r="K38" s="14">
        <v>45946.399305555555</v>
      </c>
      <c r="L38" t="s">
        <v>29</v>
      </c>
      <c r="M38">
        <f>VLOOKUP(L38,Data!$J$1:$K$13,2,0)</f>
        <v>1</v>
      </c>
      <c r="N38" t="str">
        <f t="shared" si="0"/>
        <v>16/10/2025</v>
      </c>
      <c r="O38" t="str">
        <f t="shared" si="1"/>
        <v>16/10/2025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1058</v>
      </c>
      <c r="E39" s="14">
        <v>45946.395833333336</v>
      </c>
      <c r="F39" t="s">
        <v>261</v>
      </c>
      <c r="G39">
        <v>2</v>
      </c>
      <c r="H39" t="s">
        <v>1160</v>
      </c>
      <c r="I39" t="s">
        <v>909</v>
      </c>
      <c r="J39" t="s">
        <v>691</v>
      </c>
      <c r="K39" s="14">
        <v>45946.427083333336</v>
      </c>
      <c r="L39" t="s">
        <v>29</v>
      </c>
      <c r="M39">
        <f>VLOOKUP(L39,Data!$J$1:$K$13,2,0)</f>
        <v>1</v>
      </c>
      <c r="N39" t="str">
        <f t="shared" si="0"/>
        <v>16/10/2025</v>
      </c>
      <c r="O39" t="str">
        <f t="shared" si="1"/>
        <v>16/10/2025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42</v>
      </c>
      <c r="C40">
        <v>333</v>
      </c>
      <c r="D40" t="s">
        <v>1233</v>
      </c>
      <c r="E40" s="14">
        <v>45946.399305555555</v>
      </c>
      <c r="F40" t="s">
        <v>78</v>
      </c>
      <c r="G40" t="s">
        <v>857</v>
      </c>
      <c r="H40">
        <v>603</v>
      </c>
      <c r="I40" t="s">
        <v>1233</v>
      </c>
      <c r="J40" t="s">
        <v>395</v>
      </c>
      <c r="K40" s="14">
        <v>45946.440972222219</v>
      </c>
      <c r="L40" t="s">
        <v>23</v>
      </c>
      <c r="M40">
        <f>VLOOKUP(L40,Data!$J$1:$K$13,2,0)</f>
        <v>2</v>
      </c>
      <c r="N40" t="str">
        <f t="shared" si="0"/>
        <v>16/10/2025</v>
      </c>
      <c r="O40" t="str">
        <f t="shared" si="1"/>
        <v>16/10/2025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524</v>
      </c>
      <c r="C41" t="s">
        <v>904</v>
      </c>
      <c r="D41" t="s">
        <v>1051</v>
      </c>
      <c r="E41" s="14">
        <v>45946.40625</v>
      </c>
      <c r="F41" t="s">
        <v>668</v>
      </c>
      <c r="G41">
        <v>1</v>
      </c>
      <c r="H41">
        <v>501</v>
      </c>
      <c r="I41" t="s">
        <v>1194</v>
      </c>
      <c r="J41" t="s">
        <v>175</v>
      </c>
      <c r="K41" s="14">
        <v>45946.427777777775</v>
      </c>
      <c r="L41" t="s">
        <v>29</v>
      </c>
      <c r="M41">
        <f>VLOOKUP(L41,Data!$J$1:$K$13,2,0)</f>
        <v>1</v>
      </c>
      <c r="N41" t="str">
        <f t="shared" si="0"/>
        <v>16/10/2025</v>
      </c>
      <c r="O41" t="str">
        <f t="shared" si="1"/>
        <v>16/10/2025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126</v>
      </c>
      <c r="C42" t="s">
        <v>906</v>
      </c>
      <c r="D42" t="s">
        <v>1053</v>
      </c>
      <c r="E42" s="14">
        <v>45946.410416666666</v>
      </c>
      <c r="F42" t="s">
        <v>595</v>
      </c>
      <c r="G42">
        <v>6</v>
      </c>
      <c r="H42" t="s">
        <v>1202</v>
      </c>
      <c r="I42" t="s">
        <v>907</v>
      </c>
      <c r="J42" t="s">
        <v>597</v>
      </c>
      <c r="K42" s="14">
        <v>45946.45208333333</v>
      </c>
      <c r="L42" t="s">
        <v>29</v>
      </c>
      <c r="M42">
        <f>VLOOKUP(L42,Data!$J$1:$K$13,2,0)</f>
        <v>1</v>
      </c>
      <c r="N42" t="str">
        <f t="shared" si="0"/>
        <v>16/10/2025</v>
      </c>
      <c r="O42" t="str">
        <f t="shared" si="1"/>
        <v>16/10/2025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321</v>
      </c>
      <c r="D43" t="s">
        <v>911</v>
      </c>
      <c r="E43" s="14">
        <v>45946.413194444445</v>
      </c>
      <c r="F43" t="s">
        <v>689</v>
      </c>
      <c r="G43">
        <v>1</v>
      </c>
      <c r="H43">
        <v>505</v>
      </c>
      <c r="I43" t="s">
        <v>911</v>
      </c>
      <c r="J43" t="s">
        <v>688</v>
      </c>
      <c r="K43" s="14">
        <v>45946.440972222219</v>
      </c>
      <c r="L43" t="s">
        <v>29</v>
      </c>
      <c r="M43">
        <f>VLOOKUP(L43,Data!$J$1:$K$13,2,0)</f>
        <v>1</v>
      </c>
      <c r="N43" t="str">
        <f t="shared" si="0"/>
        <v>16/10/2025</v>
      </c>
      <c r="O43" t="str">
        <f t="shared" si="1"/>
        <v>16/10/2025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1164</v>
      </c>
      <c r="E44" s="14">
        <v>45946.420138888891</v>
      </c>
      <c r="F44" t="s">
        <v>529</v>
      </c>
      <c r="G44">
        <v>2</v>
      </c>
      <c r="H44" t="s">
        <v>883</v>
      </c>
      <c r="I44" t="s">
        <v>1154</v>
      </c>
      <c r="J44" t="s">
        <v>531</v>
      </c>
      <c r="K44" s="14">
        <v>45946.454861111109</v>
      </c>
      <c r="L44" t="s">
        <v>29</v>
      </c>
      <c r="M44">
        <f>VLOOKUP(L44,Data!$J$1:$K$13,2,0)</f>
        <v>1</v>
      </c>
      <c r="N44" t="str">
        <f t="shared" si="0"/>
        <v>16/10/2025</v>
      </c>
      <c r="O44" t="str">
        <f t="shared" si="1"/>
        <v>16/10/2025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91</v>
      </c>
      <c r="C45" t="s">
        <v>866</v>
      </c>
      <c r="D45" t="s">
        <v>1055</v>
      </c>
      <c r="E45" s="14">
        <v>45946.423611111109</v>
      </c>
      <c r="F45" t="s">
        <v>32</v>
      </c>
      <c r="G45" t="s">
        <v>857</v>
      </c>
      <c r="H45">
        <v>604</v>
      </c>
      <c r="I45" t="s">
        <v>908</v>
      </c>
      <c r="J45" t="s">
        <v>395</v>
      </c>
      <c r="K45" s="14">
        <v>45946.527777777781</v>
      </c>
      <c r="L45" t="s">
        <v>23</v>
      </c>
      <c r="M45">
        <f>VLOOKUP(L45,Data!$J$1:$K$13,2,0)</f>
        <v>2</v>
      </c>
      <c r="N45" t="str">
        <f t="shared" si="0"/>
        <v>16/10/2025</v>
      </c>
      <c r="O45" t="str">
        <f t="shared" si="1"/>
        <v>16/10/2025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401</v>
      </c>
      <c r="C46">
        <v>320</v>
      </c>
      <c r="D46" t="s">
        <v>1062</v>
      </c>
      <c r="E46" s="14">
        <v>45946.427083333336</v>
      </c>
      <c r="F46" t="s">
        <v>453</v>
      </c>
      <c r="G46">
        <v>2</v>
      </c>
      <c r="H46" t="s">
        <v>1159</v>
      </c>
      <c r="I46" t="s">
        <v>919</v>
      </c>
      <c r="J46" t="s">
        <v>697</v>
      </c>
      <c r="K46" s="14">
        <v>45946.465277777781</v>
      </c>
      <c r="L46" t="s">
        <v>29</v>
      </c>
      <c r="M46">
        <f>VLOOKUP(L46,Data!$J$1:$K$13,2,0)</f>
        <v>1</v>
      </c>
      <c r="N46" t="str">
        <f t="shared" si="0"/>
        <v>16/10/2025</v>
      </c>
      <c r="O46" t="str">
        <f t="shared" si="1"/>
        <v>16/10/2025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321</v>
      </c>
      <c r="D47" t="s">
        <v>1059</v>
      </c>
      <c r="E47" s="14">
        <v>45946.430555555555</v>
      </c>
      <c r="F47" t="s">
        <v>604</v>
      </c>
      <c r="G47">
        <v>2</v>
      </c>
      <c r="H47" t="s">
        <v>1157</v>
      </c>
      <c r="I47" t="s">
        <v>910</v>
      </c>
      <c r="J47" t="s">
        <v>328</v>
      </c>
      <c r="K47" s="14">
        <v>45946.461805555555</v>
      </c>
      <c r="L47" t="s">
        <v>29</v>
      </c>
      <c r="M47">
        <f>VLOOKUP(L47,Data!$J$1:$K$13,2,0)</f>
        <v>1</v>
      </c>
      <c r="N47" t="str">
        <f t="shared" si="0"/>
        <v>16/10/2025</v>
      </c>
      <c r="O47" t="str">
        <f t="shared" si="1"/>
        <v>16/10/2025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426</v>
      </c>
      <c r="C48" t="s">
        <v>1176</v>
      </c>
      <c r="D48" t="s">
        <v>1234</v>
      </c>
      <c r="E48" s="14">
        <v>45946.446527777778</v>
      </c>
      <c r="F48" t="s">
        <v>261</v>
      </c>
      <c r="G48" t="s">
        <v>857</v>
      </c>
      <c r="H48" t="s">
        <v>1182</v>
      </c>
      <c r="I48" t="s">
        <v>903</v>
      </c>
      <c r="J48" t="s">
        <v>170</v>
      </c>
      <c r="K48" s="14">
        <v>45946.833333333336</v>
      </c>
      <c r="L48" t="s">
        <v>23</v>
      </c>
      <c r="M48">
        <f>VLOOKUP(L48,Data!$J$1:$K$13,2,0)</f>
        <v>2</v>
      </c>
      <c r="N48" t="str">
        <f t="shared" si="0"/>
        <v>16/10/2025</v>
      </c>
      <c r="O48" t="str">
        <f t="shared" si="1"/>
        <v>16/10/2025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320</v>
      </c>
      <c r="D49" t="s">
        <v>914</v>
      </c>
      <c r="E49" s="14">
        <v>45946.451388888891</v>
      </c>
      <c r="F49" t="s">
        <v>654</v>
      </c>
      <c r="G49">
        <v>1</v>
      </c>
      <c r="H49">
        <v>502</v>
      </c>
      <c r="I49" t="s">
        <v>914</v>
      </c>
      <c r="J49" t="s">
        <v>160</v>
      </c>
      <c r="K49" s="14">
        <v>45946.472222222219</v>
      </c>
      <c r="L49" t="s">
        <v>29</v>
      </c>
      <c r="M49">
        <f>VLOOKUP(L49,Data!$J$1:$K$13,2,0)</f>
        <v>1</v>
      </c>
      <c r="N49" t="str">
        <f t="shared" si="0"/>
        <v>16/10/2025</v>
      </c>
      <c r="O49" t="str">
        <f t="shared" si="1"/>
        <v>16/10/2025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274</v>
      </c>
      <c r="C50">
        <v>738</v>
      </c>
      <c r="D50" t="s">
        <v>1235</v>
      </c>
      <c r="E50" s="14">
        <v>45946.458333333336</v>
      </c>
      <c r="F50" t="s">
        <v>173</v>
      </c>
      <c r="G50">
        <v>1</v>
      </c>
      <c r="H50" t="s">
        <v>862</v>
      </c>
      <c r="I50" t="s">
        <v>1236</v>
      </c>
      <c r="J50" t="s">
        <v>591</v>
      </c>
      <c r="K50" s="14">
        <v>45946.493055555555</v>
      </c>
      <c r="L50" t="s">
        <v>29</v>
      </c>
      <c r="M50">
        <f>VLOOKUP(L50,Data!$J$1:$K$13,2,0)</f>
        <v>1</v>
      </c>
      <c r="N50" t="str">
        <f t="shared" si="0"/>
        <v>16/10/2025</v>
      </c>
      <c r="O50" t="str">
        <f t="shared" si="1"/>
        <v>16/10/2025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917</v>
      </c>
      <c r="E51" s="14">
        <v>45946.486111111109</v>
      </c>
      <c r="F51" t="s">
        <v>118</v>
      </c>
      <c r="G51">
        <v>1</v>
      </c>
      <c r="H51" t="s">
        <v>1160</v>
      </c>
      <c r="I51" t="s">
        <v>917</v>
      </c>
      <c r="J51" t="s">
        <v>160</v>
      </c>
      <c r="K51" s="14">
        <v>45946.506944444445</v>
      </c>
      <c r="L51" t="s">
        <v>29</v>
      </c>
      <c r="M51">
        <f>VLOOKUP(L51,Data!$J$1:$K$13,2,0)</f>
        <v>1</v>
      </c>
      <c r="N51" t="str">
        <f t="shared" si="0"/>
        <v>16/10/2025</v>
      </c>
      <c r="O51" t="str">
        <f t="shared" si="1"/>
        <v>16/10/2025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321</v>
      </c>
      <c r="D52" t="s">
        <v>1172</v>
      </c>
      <c r="E52" s="14">
        <v>45946.489583333336</v>
      </c>
      <c r="F52" t="s">
        <v>158</v>
      </c>
      <c r="G52">
        <v>1</v>
      </c>
      <c r="H52" t="s">
        <v>883</v>
      </c>
      <c r="I52" t="s">
        <v>1172</v>
      </c>
      <c r="J52" t="s">
        <v>155</v>
      </c>
      <c r="K52" s="14">
        <v>45946.517361111109</v>
      </c>
      <c r="L52" t="s">
        <v>29</v>
      </c>
      <c r="M52">
        <f>VLOOKUP(L52,Data!$J$1:$K$13,2,0)</f>
        <v>1</v>
      </c>
      <c r="N52" t="str">
        <f t="shared" si="0"/>
        <v>16/10/2025</v>
      </c>
      <c r="O52" t="str">
        <f t="shared" si="1"/>
        <v>16/10/2025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66</v>
      </c>
      <c r="C53" t="s">
        <v>960</v>
      </c>
      <c r="D53" t="s">
        <v>1167</v>
      </c>
      <c r="E53" s="14">
        <v>45946.490277777775</v>
      </c>
      <c r="F53" t="s">
        <v>158</v>
      </c>
      <c r="G53">
        <v>3</v>
      </c>
      <c r="H53" t="s">
        <v>1174</v>
      </c>
      <c r="I53" t="s">
        <v>1168</v>
      </c>
      <c r="J53" t="s">
        <v>160</v>
      </c>
      <c r="K53" s="14">
        <v>45946.552083333336</v>
      </c>
      <c r="L53" t="s">
        <v>29</v>
      </c>
      <c r="M53">
        <f>VLOOKUP(L53,Data!$J$1:$K$13,2,0)</f>
        <v>1</v>
      </c>
      <c r="N53" t="str">
        <f t="shared" si="0"/>
        <v>16/10/2025</v>
      </c>
      <c r="O53" t="str">
        <f t="shared" si="1"/>
        <v>16/10/2025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66</v>
      </c>
      <c r="C54" t="s">
        <v>895</v>
      </c>
      <c r="D54" t="s">
        <v>1066</v>
      </c>
      <c r="E54" s="14">
        <v>45946.491666666669</v>
      </c>
      <c r="F54" t="s">
        <v>336</v>
      </c>
      <c r="G54">
        <v>7</v>
      </c>
      <c r="H54" t="s">
        <v>1184</v>
      </c>
      <c r="I54" t="s">
        <v>915</v>
      </c>
      <c r="J54" t="s">
        <v>494</v>
      </c>
      <c r="K54" s="14">
        <v>45946.533333333333</v>
      </c>
      <c r="L54" t="s">
        <v>29</v>
      </c>
      <c r="M54">
        <f>VLOOKUP(L54,Data!$J$1:$K$13,2,0)</f>
        <v>1</v>
      </c>
      <c r="N54" t="str">
        <f t="shared" si="0"/>
        <v>16/10/2025</v>
      </c>
      <c r="O54" t="str">
        <f t="shared" si="1"/>
        <v>16/10/2025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401</v>
      </c>
      <c r="C55">
        <v>320</v>
      </c>
      <c r="D55" t="s">
        <v>922</v>
      </c>
      <c r="E55" s="14">
        <v>45946.5</v>
      </c>
      <c r="F55" t="s">
        <v>716</v>
      </c>
      <c r="G55">
        <v>2</v>
      </c>
      <c r="H55">
        <v>504</v>
      </c>
      <c r="I55" t="s">
        <v>922</v>
      </c>
      <c r="J55" t="s">
        <v>531</v>
      </c>
      <c r="K55" s="14">
        <v>45946.520833333336</v>
      </c>
      <c r="L55" t="s">
        <v>29</v>
      </c>
      <c r="M55">
        <f>VLOOKUP(L55,Data!$J$1:$K$13,2,0)</f>
        <v>1</v>
      </c>
      <c r="N55" t="str">
        <f t="shared" si="0"/>
        <v>16/10/2025</v>
      </c>
      <c r="O55" t="str">
        <f t="shared" si="1"/>
        <v>16/10/2025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920</v>
      </c>
      <c r="E56" s="14">
        <v>45946.503472222219</v>
      </c>
      <c r="F56" t="s">
        <v>301</v>
      </c>
      <c r="G56">
        <v>2</v>
      </c>
      <c r="H56" t="s">
        <v>1159</v>
      </c>
      <c r="I56" t="s">
        <v>920</v>
      </c>
      <c r="J56" t="s">
        <v>757</v>
      </c>
      <c r="K56" s="14">
        <v>45946.53125</v>
      </c>
      <c r="L56" t="s">
        <v>29</v>
      </c>
      <c r="M56">
        <f>VLOOKUP(L56,Data!$J$1:$K$13,2,0)</f>
        <v>1</v>
      </c>
      <c r="N56" t="str">
        <f t="shared" si="0"/>
        <v>16/10/2025</v>
      </c>
      <c r="O56" t="str">
        <f t="shared" si="1"/>
        <v>16/10/2025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321</v>
      </c>
      <c r="D57" t="s">
        <v>930</v>
      </c>
      <c r="E57" s="14">
        <v>45946.510416666664</v>
      </c>
      <c r="F57" t="s">
        <v>601</v>
      </c>
      <c r="G57">
        <v>1</v>
      </c>
      <c r="H57" t="s">
        <v>1170</v>
      </c>
      <c r="I57" t="s">
        <v>930</v>
      </c>
      <c r="J57" t="s">
        <v>509</v>
      </c>
      <c r="K57" s="14">
        <v>45946.541666666664</v>
      </c>
      <c r="L57" t="s">
        <v>29</v>
      </c>
      <c r="M57">
        <f>VLOOKUP(L57,Data!$J$1:$K$13,2,0)</f>
        <v>1</v>
      </c>
      <c r="N57" t="str">
        <f t="shared" si="0"/>
        <v>16/10/2025</v>
      </c>
      <c r="O57" t="str">
        <f t="shared" si="1"/>
        <v>16/10/2025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66</v>
      </c>
      <c r="C58" t="s">
        <v>895</v>
      </c>
      <c r="D58" t="s">
        <v>1068</v>
      </c>
      <c r="E58" s="14">
        <v>45946.534722222219</v>
      </c>
      <c r="F58" t="s">
        <v>123</v>
      </c>
      <c r="G58">
        <v>3</v>
      </c>
      <c r="H58" t="s">
        <v>1166</v>
      </c>
      <c r="I58" t="s">
        <v>958</v>
      </c>
      <c r="J58" t="s">
        <v>205</v>
      </c>
      <c r="K58" s="14">
        <v>45946.5625</v>
      </c>
      <c r="L58" t="s">
        <v>29</v>
      </c>
      <c r="M58">
        <f>VLOOKUP(L58,Data!$J$1:$K$13,2,0)</f>
        <v>1</v>
      </c>
      <c r="N58" t="str">
        <f t="shared" si="0"/>
        <v>16/10/2025</v>
      </c>
      <c r="O58" t="str">
        <f t="shared" si="1"/>
        <v>16/10/2025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924</v>
      </c>
      <c r="E59" s="14">
        <v>45946.538194444445</v>
      </c>
      <c r="F59" t="s">
        <v>755</v>
      </c>
      <c r="G59">
        <v>2</v>
      </c>
      <c r="H59">
        <v>502</v>
      </c>
      <c r="I59" t="s">
        <v>924</v>
      </c>
      <c r="J59" t="s">
        <v>263</v>
      </c>
      <c r="K59" s="14">
        <v>45946.559027777781</v>
      </c>
      <c r="L59" t="s">
        <v>29</v>
      </c>
      <c r="M59">
        <f>VLOOKUP(L59,Data!$J$1:$K$13,2,0)</f>
        <v>1</v>
      </c>
      <c r="N59" t="str">
        <f t="shared" si="0"/>
        <v>16/10/2025</v>
      </c>
      <c r="O59" t="str">
        <f t="shared" si="1"/>
        <v>16/10/2025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928</v>
      </c>
      <c r="E60" s="14">
        <v>45946.548611111109</v>
      </c>
      <c r="F60" t="s">
        <v>163</v>
      </c>
      <c r="G60">
        <v>1</v>
      </c>
      <c r="H60">
        <v>505</v>
      </c>
      <c r="I60" t="s">
        <v>928</v>
      </c>
      <c r="J60" t="s">
        <v>75</v>
      </c>
      <c r="K60" s="14">
        <v>45946.569444444445</v>
      </c>
      <c r="L60" t="s">
        <v>29</v>
      </c>
      <c r="M60">
        <f>VLOOKUP(L60,Data!$J$1:$K$13,2,0)</f>
        <v>1</v>
      </c>
      <c r="N60" t="str">
        <f t="shared" si="0"/>
        <v>16/10/2025</v>
      </c>
      <c r="O60" t="str">
        <f t="shared" si="1"/>
        <v>16/10/2025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264</v>
      </c>
      <c r="C61">
        <v>333</v>
      </c>
      <c r="D61" t="s">
        <v>1237</v>
      </c>
      <c r="E61" s="14">
        <v>45946.5625</v>
      </c>
      <c r="F61" t="s">
        <v>261</v>
      </c>
      <c r="G61" t="s">
        <v>857</v>
      </c>
      <c r="H61">
        <v>602</v>
      </c>
      <c r="I61" t="s">
        <v>1238</v>
      </c>
      <c r="J61" t="s">
        <v>712</v>
      </c>
      <c r="K61" s="14">
        <v>45946.659722222219</v>
      </c>
      <c r="L61" t="s">
        <v>23</v>
      </c>
      <c r="M61">
        <f>VLOOKUP(L61,Data!$J$1:$K$13,2,0)</f>
        <v>2</v>
      </c>
      <c r="N61" t="str">
        <f t="shared" si="0"/>
        <v>16/10/2025</v>
      </c>
      <c r="O61" t="str">
        <f t="shared" si="1"/>
        <v>16/10/2025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66</v>
      </c>
      <c r="C62" t="s">
        <v>895</v>
      </c>
      <c r="D62" t="s">
        <v>1080</v>
      </c>
      <c r="E62" s="14">
        <v>45946.565972222219</v>
      </c>
      <c r="F62" t="s">
        <v>755</v>
      </c>
      <c r="G62">
        <v>3</v>
      </c>
      <c r="H62" t="s">
        <v>1183</v>
      </c>
      <c r="I62" t="s">
        <v>929</v>
      </c>
      <c r="J62" t="s">
        <v>603</v>
      </c>
      <c r="K62" s="14">
        <v>45946.59375</v>
      </c>
      <c r="L62" t="s">
        <v>29</v>
      </c>
      <c r="M62">
        <f>VLOOKUP(L62,Data!$J$1:$K$13,2,0)</f>
        <v>1</v>
      </c>
      <c r="N62" t="str">
        <f t="shared" si="0"/>
        <v>16/10/2025</v>
      </c>
      <c r="O62" t="str">
        <f t="shared" si="1"/>
        <v>16/10/2025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320</v>
      </c>
      <c r="D63" t="s">
        <v>1081</v>
      </c>
      <c r="E63" s="14">
        <v>45946.569444444445</v>
      </c>
      <c r="F63" t="s">
        <v>286</v>
      </c>
      <c r="G63">
        <v>6</v>
      </c>
      <c r="H63" t="s">
        <v>1224</v>
      </c>
      <c r="I63" t="s">
        <v>1239</v>
      </c>
      <c r="J63" t="s">
        <v>615</v>
      </c>
      <c r="K63" s="14">
        <v>45946.611111111109</v>
      </c>
      <c r="L63" t="s">
        <v>29</v>
      </c>
      <c r="M63">
        <f>VLOOKUP(L63,Data!$J$1:$K$13,2,0)</f>
        <v>1</v>
      </c>
      <c r="N63" t="str">
        <f t="shared" si="0"/>
        <v>16/10/2025</v>
      </c>
      <c r="O63" t="str">
        <f t="shared" si="1"/>
        <v>16/10/2025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451</v>
      </c>
      <c r="C64" t="s">
        <v>872</v>
      </c>
      <c r="D64" t="s">
        <v>1085</v>
      </c>
      <c r="E64" s="14">
        <v>45946.580555555556</v>
      </c>
      <c r="F64" t="s">
        <v>158</v>
      </c>
      <c r="G64">
        <v>2</v>
      </c>
      <c r="H64" t="s">
        <v>1161</v>
      </c>
      <c r="I64" t="s">
        <v>933</v>
      </c>
      <c r="J64" t="s">
        <v>385</v>
      </c>
      <c r="K64" s="14">
        <v>45946.612500000003</v>
      </c>
      <c r="L64" t="s">
        <v>29</v>
      </c>
      <c r="M64">
        <f>VLOOKUP(L64,Data!$J$1:$K$13,2,0)</f>
        <v>1</v>
      </c>
      <c r="N64" t="str">
        <f t="shared" si="0"/>
        <v>16/10/2025</v>
      </c>
      <c r="O64" t="str">
        <f t="shared" si="1"/>
        <v>16/10/2025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106</v>
      </c>
      <c r="C65" t="s">
        <v>856</v>
      </c>
      <c r="D65" t="s">
        <v>1240</v>
      </c>
      <c r="E65" s="14">
        <v>45946.590277777781</v>
      </c>
      <c r="F65" t="s">
        <v>443</v>
      </c>
      <c r="G65" t="s">
        <v>857</v>
      </c>
      <c r="H65" t="s">
        <v>1177</v>
      </c>
      <c r="I65" t="s">
        <v>1241</v>
      </c>
      <c r="J65" t="s">
        <v>263</v>
      </c>
      <c r="K65" s="14">
        <v>45946.673611111109</v>
      </c>
      <c r="L65" t="s">
        <v>23</v>
      </c>
      <c r="M65">
        <f>VLOOKUP(L65,Data!$J$1:$K$13,2,0)</f>
        <v>2</v>
      </c>
      <c r="N65" t="str">
        <f t="shared" ref="N65:N87" si="4">TEXT(E65,"dd/mm/aaaa")</f>
        <v>16/10/2025</v>
      </c>
      <c r="O65" t="str">
        <f t="shared" ref="O65:O87" si="5">TEXT(K65,"dd/mm/aaaa")</f>
        <v>16/10/2025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231</v>
      </c>
      <c r="C66" t="s">
        <v>1193</v>
      </c>
      <c r="D66" t="s">
        <v>1196</v>
      </c>
      <c r="E66" s="14">
        <v>45946.597222222219</v>
      </c>
      <c r="F66" t="s">
        <v>281</v>
      </c>
      <c r="G66" t="s">
        <v>857</v>
      </c>
      <c r="H66" t="s">
        <v>1182</v>
      </c>
      <c r="I66" t="s">
        <v>1197</v>
      </c>
      <c r="J66" t="s">
        <v>283</v>
      </c>
      <c r="K66" s="14">
        <v>45946.659722222219</v>
      </c>
      <c r="L66" t="s">
        <v>23</v>
      </c>
      <c r="M66">
        <f>VLOOKUP(L66,Data!$J$1:$K$13,2,0)</f>
        <v>2</v>
      </c>
      <c r="N66" t="str">
        <f t="shared" si="4"/>
        <v>16/10/2025</v>
      </c>
      <c r="O66" t="str">
        <f t="shared" si="5"/>
        <v>16/10/2025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524</v>
      </c>
      <c r="C67" t="s">
        <v>904</v>
      </c>
      <c r="D67" t="s">
        <v>1198</v>
      </c>
      <c r="E67" s="14">
        <v>45946.600694444445</v>
      </c>
      <c r="F67" t="s">
        <v>173</v>
      </c>
      <c r="G67">
        <v>1</v>
      </c>
      <c r="H67">
        <v>501</v>
      </c>
      <c r="I67" t="s">
        <v>905</v>
      </c>
      <c r="J67" t="s">
        <v>670</v>
      </c>
      <c r="K67" s="14">
        <v>45946.625</v>
      </c>
      <c r="L67" t="s">
        <v>29</v>
      </c>
      <c r="M67">
        <f>VLOOKUP(L67,Data!$J$1:$K$13,2,0)</f>
        <v>1</v>
      </c>
      <c r="N67" t="str">
        <f t="shared" si="4"/>
        <v>16/10/2025</v>
      </c>
      <c r="O67" t="str">
        <f t="shared" si="5"/>
        <v>16/10/2025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321</v>
      </c>
      <c r="D68" t="s">
        <v>1086</v>
      </c>
      <c r="E68" s="14">
        <v>45946.600694444445</v>
      </c>
      <c r="F68" t="s">
        <v>326</v>
      </c>
      <c r="G68">
        <v>1</v>
      </c>
      <c r="H68" t="s">
        <v>883</v>
      </c>
      <c r="I68" t="s">
        <v>938</v>
      </c>
      <c r="J68" t="s">
        <v>531</v>
      </c>
      <c r="K68" s="14">
        <v>45946.635416666664</v>
      </c>
      <c r="L68" t="s">
        <v>29</v>
      </c>
      <c r="M68">
        <f>VLOOKUP(L68,Data!$J$1:$K$13,2,0)</f>
        <v>1</v>
      </c>
      <c r="N68" t="str">
        <f t="shared" si="4"/>
        <v>16/10/2025</v>
      </c>
      <c r="O68" t="str">
        <f t="shared" si="5"/>
        <v>16/10/2025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321</v>
      </c>
      <c r="D69" t="s">
        <v>937</v>
      </c>
      <c r="E69" s="14">
        <v>45946.611111111109</v>
      </c>
      <c r="F69" t="s">
        <v>686</v>
      </c>
      <c r="G69">
        <v>1</v>
      </c>
      <c r="H69" t="s">
        <v>1157</v>
      </c>
      <c r="I69" t="s">
        <v>937</v>
      </c>
      <c r="J69" t="s">
        <v>691</v>
      </c>
      <c r="K69" s="14">
        <v>45946.638888888891</v>
      </c>
      <c r="L69" t="s">
        <v>29</v>
      </c>
      <c r="M69">
        <f>VLOOKUP(L69,Data!$J$1:$K$13,2,0)</f>
        <v>1</v>
      </c>
      <c r="N69" t="str">
        <f t="shared" si="4"/>
        <v>16/10/2025</v>
      </c>
      <c r="O69" t="str">
        <f t="shared" si="5"/>
        <v>16/10/2025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320</v>
      </c>
      <c r="D70" t="s">
        <v>1090</v>
      </c>
      <c r="E70" s="14">
        <v>45946.614583333336</v>
      </c>
      <c r="F70" t="s">
        <v>529</v>
      </c>
      <c r="G70">
        <v>2</v>
      </c>
      <c r="H70" t="s">
        <v>1170</v>
      </c>
      <c r="I70" t="s">
        <v>923</v>
      </c>
      <c r="J70" t="s">
        <v>549</v>
      </c>
      <c r="K70" s="14">
        <v>45946.652777777781</v>
      </c>
      <c r="L70" t="s">
        <v>29</v>
      </c>
      <c r="M70">
        <f>VLOOKUP(L70,Data!$J$1:$K$13,2,0)</f>
        <v>1</v>
      </c>
      <c r="N70" t="str">
        <f t="shared" si="4"/>
        <v>16/10/2025</v>
      </c>
      <c r="O70" t="str">
        <f t="shared" si="5"/>
        <v>16/10/2025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401</v>
      </c>
      <c r="C71">
        <v>320</v>
      </c>
      <c r="D71" t="s">
        <v>1088</v>
      </c>
      <c r="E71" s="14">
        <v>45946.614583333336</v>
      </c>
      <c r="F71" t="s">
        <v>695</v>
      </c>
      <c r="G71">
        <v>2</v>
      </c>
      <c r="H71" t="s">
        <v>1160</v>
      </c>
      <c r="I71" t="s">
        <v>1195</v>
      </c>
      <c r="J71" t="s">
        <v>560</v>
      </c>
      <c r="K71" s="14">
        <v>45946.645833333336</v>
      </c>
      <c r="L71" t="s">
        <v>29</v>
      </c>
      <c r="M71">
        <f>VLOOKUP(L71,Data!$J$1:$K$13,2,0)</f>
        <v>1</v>
      </c>
      <c r="N71" t="str">
        <f t="shared" si="4"/>
        <v>16/10/2025</v>
      </c>
      <c r="O71" t="str">
        <f t="shared" si="5"/>
        <v>16/10/2025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274</v>
      </c>
      <c r="C72">
        <v>738</v>
      </c>
      <c r="D72" t="s">
        <v>1087</v>
      </c>
      <c r="E72" s="14">
        <v>45946.614583333336</v>
      </c>
      <c r="F72" t="s">
        <v>755</v>
      </c>
      <c r="G72">
        <v>2</v>
      </c>
      <c r="H72" t="s">
        <v>1158</v>
      </c>
      <c r="I72" t="s">
        <v>936</v>
      </c>
      <c r="J72" t="s">
        <v>509</v>
      </c>
      <c r="K72" s="14">
        <v>45946.649305555555</v>
      </c>
      <c r="L72" t="s">
        <v>29</v>
      </c>
      <c r="M72">
        <f>VLOOKUP(L72,Data!$J$1:$K$13,2,0)</f>
        <v>1</v>
      </c>
      <c r="N72" t="str">
        <f t="shared" si="4"/>
        <v>16/10/2025</v>
      </c>
      <c r="O72" t="str">
        <f t="shared" si="5"/>
        <v>16/10/2025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36</v>
      </c>
      <c r="C73" t="s">
        <v>866</v>
      </c>
      <c r="D73" t="s">
        <v>1242</v>
      </c>
      <c r="E73" s="14">
        <v>45946.642361111109</v>
      </c>
      <c r="F73" t="s">
        <v>32</v>
      </c>
      <c r="G73" t="s">
        <v>857</v>
      </c>
      <c r="H73">
        <v>604</v>
      </c>
      <c r="I73" t="s">
        <v>1242</v>
      </c>
      <c r="J73" t="s">
        <v>706</v>
      </c>
      <c r="K73" s="14">
        <v>45946.975694444445</v>
      </c>
      <c r="L73" t="s">
        <v>23</v>
      </c>
      <c r="M73">
        <f>VLOOKUP(L73,Data!$J$1:$K$13,2,0)</f>
        <v>2</v>
      </c>
      <c r="N73" t="str">
        <f t="shared" si="4"/>
        <v>16/10/2025</v>
      </c>
      <c r="O73" t="str">
        <f t="shared" si="5"/>
        <v>16/10/2025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274</v>
      </c>
      <c r="C74">
        <v>738</v>
      </c>
      <c r="D74" t="s">
        <v>1185</v>
      </c>
      <c r="E74" s="14">
        <v>45946.663194444445</v>
      </c>
      <c r="F74" t="s">
        <v>589</v>
      </c>
      <c r="G74">
        <v>2</v>
      </c>
      <c r="H74" t="s">
        <v>862</v>
      </c>
      <c r="L74" t="s">
        <v>29</v>
      </c>
      <c r="M74">
        <f>VLOOKUP(L74,Data!$J$1:$K$13,2,0)</f>
        <v>1</v>
      </c>
      <c r="N74" t="str">
        <f t="shared" si="4"/>
        <v>16/10/2025</v>
      </c>
      <c r="O74" t="str">
        <f t="shared" si="5"/>
        <v>00/01/1900</v>
      </c>
      <c r="P74">
        <f t="shared" si="6"/>
        <v>1</v>
      </c>
      <c r="Q74">
        <f t="shared" si="7"/>
        <v>0</v>
      </c>
    </row>
    <row r="75" spans="1:17" x14ac:dyDescent="0.25">
      <c r="A75" t="s">
        <v>951</v>
      </c>
      <c r="B75" t="s">
        <v>451</v>
      </c>
      <c r="C75" t="s">
        <v>872</v>
      </c>
      <c r="D75" t="s">
        <v>1093</v>
      </c>
      <c r="E75" s="14">
        <v>45946.667361111111</v>
      </c>
      <c r="F75" t="s">
        <v>507</v>
      </c>
      <c r="G75">
        <v>2</v>
      </c>
      <c r="H75" t="s">
        <v>1162</v>
      </c>
      <c r="I75" t="s">
        <v>939</v>
      </c>
      <c r="J75" t="s">
        <v>160</v>
      </c>
      <c r="K75" s="14">
        <v>45946.736805555556</v>
      </c>
      <c r="L75" t="s">
        <v>29</v>
      </c>
      <c r="M75">
        <f>VLOOKUP(L75,Data!$J$1:$K$13,2,0)</f>
        <v>1</v>
      </c>
      <c r="N75" t="str">
        <f t="shared" si="4"/>
        <v>16/10/2025</v>
      </c>
      <c r="O75" t="str">
        <f t="shared" si="5"/>
        <v>16/10/2025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239</v>
      </c>
      <c r="C76" t="s">
        <v>1175</v>
      </c>
      <c r="D76" t="s">
        <v>1200</v>
      </c>
      <c r="E76" s="14">
        <v>45946.673611111109</v>
      </c>
      <c r="F76" t="s">
        <v>256</v>
      </c>
      <c r="G76" t="s">
        <v>857</v>
      </c>
      <c r="H76">
        <v>603</v>
      </c>
      <c r="I76" t="s">
        <v>1201</v>
      </c>
      <c r="J76" t="s">
        <v>263</v>
      </c>
      <c r="K76" s="14">
        <v>45946.777777777781</v>
      </c>
      <c r="L76" t="s">
        <v>23</v>
      </c>
      <c r="M76">
        <f>VLOOKUP(L76,Data!$J$1:$K$13,2,0)</f>
        <v>2</v>
      </c>
      <c r="N76" t="str">
        <f t="shared" si="4"/>
        <v>16/10/2025</v>
      </c>
      <c r="O76" t="str">
        <f t="shared" si="5"/>
        <v>16/10/2025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320</v>
      </c>
      <c r="D77" t="s">
        <v>1203</v>
      </c>
      <c r="E77" s="14">
        <v>45946.6875</v>
      </c>
      <c r="F77" t="s">
        <v>383</v>
      </c>
      <c r="G77">
        <v>2</v>
      </c>
      <c r="H77" t="s">
        <v>1157</v>
      </c>
      <c r="I77" t="s">
        <v>1204</v>
      </c>
      <c r="J77" t="s">
        <v>385</v>
      </c>
      <c r="K77" s="14">
        <v>45946.71875</v>
      </c>
      <c r="L77" t="s">
        <v>29</v>
      </c>
      <c r="M77">
        <f>VLOOKUP(L77,Data!$J$1:$K$13,2,0)</f>
        <v>1</v>
      </c>
      <c r="N77" t="str">
        <f t="shared" si="4"/>
        <v>16/10/2025</v>
      </c>
      <c r="O77" t="str">
        <f t="shared" si="5"/>
        <v>16/10/2025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1095</v>
      </c>
      <c r="E78" s="14">
        <v>45946.696527777778</v>
      </c>
      <c r="F78" t="s">
        <v>507</v>
      </c>
      <c r="G78">
        <v>3</v>
      </c>
      <c r="H78" t="s">
        <v>1174</v>
      </c>
      <c r="I78" t="s">
        <v>940</v>
      </c>
      <c r="J78" t="s">
        <v>337</v>
      </c>
      <c r="K78" s="14">
        <v>45946.727777777778</v>
      </c>
      <c r="L78" t="s">
        <v>29</v>
      </c>
      <c r="M78">
        <f>VLOOKUP(L78,Data!$J$1:$K$13,2,0)</f>
        <v>1</v>
      </c>
      <c r="N78" t="str">
        <f t="shared" si="4"/>
        <v>16/10/2025</v>
      </c>
      <c r="O78" t="str">
        <f t="shared" si="5"/>
        <v>16/10/2025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264</v>
      </c>
      <c r="C79">
        <v>332</v>
      </c>
      <c r="D79" t="s">
        <v>1016</v>
      </c>
      <c r="E79" s="14">
        <v>45946.697916666664</v>
      </c>
      <c r="F79" t="s">
        <v>32</v>
      </c>
      <c r="G79" t="s">
        <v>857</v>
      </c>
      <c r="H79">
        <v>602</v>
      </c>
      <c r="I79" t="s">
        <v>1243</v>
      </c>
      <c r="J79" t="s">
        <v>658</v>
      </c>
      <c r="K79" s="14">
        <v>45946.78125</v>
      </c>
      <c r="L79" t="s">
        <v>23</v>
      </c>
      <c r="M79">
        <f>VLOOKUP(L79,Data!$J$1:$K$13,2,0)</f>
        <v>2</v>
      </c>
      <c r="N79" t="str">
        <f t="shared" si="4"/>
        <v>16/10/2025</v>
      </c>
      <c r="O79" t="str">
        <f t="shared" si="5"/>
        <v>16/10/2025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943</v>
      </c>
      <c r="E80" s="14">
        <v>45946.708333333336</v>
      </c>
      <c r="F80" t="s">
        <v>158</v>
      </c>
      <c r="G80">
        <v>1</v>
      </c>
      <c r="H80" t="s">
        <v>1160</v>
      </c>
      <c r="I80" t="s">
        <v>943</v>
      </c>
      <c r="J80" t="s">
        <v>656</v>
      </c>
      <c r="K80" s="14">
        <v>45946.729166666664</v>
      </c>
      <c r="L80" t="s">
        <v>29</v>
      </c>
      <c r="M80">
        <f>VLOOKUP(L80,Data!$J$1:$K$13,2,0)</f>
        <v>1</v>
      </c>
      <c r="N80" t="str">
        <f t="shared" si="4"/>
        <v>16/10/2025</v>
      </c>
      <c r="O80" t="str">
        <f t="shared" si="5"/>
        <v>16/10/2025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116</v>
      </c>
      <c r="C81" t="s">
        <v>866</v>
      </c>
      <c r="D81" t="s">
        <v>1244</v>
      </c>
      <c r="E81" s="14">
        <v>45946.711805555555</v>
      </c>
      <c r="F81" t="s">
        <v>311</v>
      </c>
      <c r="G81" t="s">
        <v>857</v>
      </c>
      <c r="H81" t="s">
        <v>1177</v>
      </c>
      <c r="I81" t="s">
        <v>1245</v>
      </c>
      <c r="J81" t="s">
        <v>600</v>
      </c>
      <c r="K81" s="14">
        <v>45946.836805555555</v>
      </c>
      <c r="L81" t="s">
        <v>23</v>
      </c>
      <c r="M81">
        <f>VLOOKUP(L81,Data!$J$1:$K$13,2,0)</f>
        <v>2</v>
      </c>
      <c r="N81" t="str">
        <f t="shared" si="4"/>
        <v>16/10/2025</v>
      </c>
      <c r="O81" t="str">
        <f t="shared" si="5"/>
        <v>16/10/2025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321</v>
      </c>
      <c r="D82" t="s">
        <v>1173</v>
      </c>
      <c r="E82" s="14">
        <v>45946.711805555555</v>
      </c>
      <c r="F82" t="s">
        <v>153</v>
      </c>
      <c r="G82">
        <v>1</v>
      </c>
      <c r="H82" t="s">
        <v>1159</v>
      </c>
      <c r="I82" t="s">
        <v>1173</v>
      </c>
      <c r="J82" t="s">
        <v>160</v>
      </c>
      <c r="K82" s="14">
        <v>45946.739583333336</v>
      </c>
      <c r="L82" t="s">
        <v>29</v>
      </c>
      <c r="M82">
        <f>VLOOKUP(L82,Data!$J$1:$K$13,2,0)</f>
        <v>1</v>
      </c>
      <c r="N82" t="str">
        <f t="shared" si="4"/>
        <v>16/10/2025</v>
      </c>
      <c r="O82" t="str">
        <f t="shared" si="5"/>
        <v>16/10/2025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66</v>
      </c>
      <c r="C83" t="s">
        <v>895</v>
      </c>
      <c r="D83" t="s">
        <v>1098</v>
      </c>
      <c r="E83" s="14">
        <v>45946.717361111114</v>
      </c>
      <c r="F83" t="s">
        <v>492</v>
      </c>
      <c r="G83">
        <v>7</v>
      </c>
      <c r="H83" t="s">
        <v>1184</v>
      </c>
      <c r="I83" t="s">
        <v>942</v>
      </c>
      <c r="J83" t="s">
        <v>560</v>
      </c>
      <c r="K83" s="14">
        <v>45946.759027777778</v>
      </c>
      <c r="L83" t="s">
        <v>29</v>
      </c>
      <c r="M83">
        <f>VLOOKUP(L83,Data!$J$1:$K$13,2,0)</f>
        <v>1</v>
      </c>
      <c r="N83" t="str">
        <f t="shared" si="4"/>
        <v>16/10/2025</v>
      </c>
      <c r="O83" t="str">
        <f t="shared" si="5"/>
        <v>16/10/2025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66</v>
      </c>
      <c r="C84" t="s">
        <v>895</v>
      </c>
      <c r="D84" t="s">
        <v>1040</v>
      </c>
      <c r="E84" s="14">
        <v>45946.720833333333</v>
      </c>
      <c r="F84" t="s">
        <v>203</v>
      </c>
      <c r="G84">
        <v>3</v>
      </c>
      <c r="H84" t="s">
        <v>1166</v>
      </c>
      <c r="I84" t="s">
        <v>945</v>
      </c>
      <c r="J84" t="s">
        <v>715</v>
      </c>
      <c r="K84" s="14">
        <v>45946.748611111114</v>
      </c>
      <c r="L84" t="s">
        <v>29</v>
      </c>
      <c r="M84">
        <f>VLOOKUP(L84,Data!$J$1:$K$13,2,0)</f>
        <v>1</v>
      </c>
      <c r="N84" t="str">
        <f t="shared" si="4"/>
        <v>16/10/2025</v>
      </c>
      <c r="O84" t="str">
        <f t="shared" si="5"/>
        <v>16/10/2025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274</v>
      </c>
      <c r="C85">
        <v>738</v>
      </c>
      <c r="D85" t="s">
        <v>1218</v>
      </c>
      <c r="E85" s="14">
        <v>45946.729166666664</v>
      </c>
      <c r="F85" t="s">
        <v>261</v>
      </c>
      <c r="G85">
        <v>3</v>
      </c>
      <c r="H85" t="s">
        <v>1158</v>
      </c>
      <c r="I85" t="s">
        <v>1246</v>
      </c>
      <c r="J85" t="s">
        <v>540</v>
      </c>
      <c r="K85" s="14">
        <v>45947.357638888891</v>
      </c>
      <c r="L85" t="s">
        <v>29</v>
      </c>
      <c r="M85">
        <f>VLOOKUP(L85,Data!$J$1:$K$13,2,0)</f>
        <v>1</v>
      </c>
      <c r="N85" t="str">
        <f t="shared" si="4"/>
        <v>16/10/2025</v>
      </c>
      <c r="O85" t="str">
        <f t="shared" si="5"/>
        <v>17/10/2025</v>
      </c>
      <c r="P85">
        <f t="shared" si="6"/>
        <v>1</v>
      </c>
      <c r="Q85">
        <f t="shared" si="7"/>
        <v>0</v>
      </c>
    </row>
    <row r="86" spans="1:17" x14ac:dyDescent="0.25">
      <c r="A86" t="s">
        <v>951</v>
      </c>
      <c r="B86" t="s">
        <v>401</v>
      </c>
      <c r="C86">
        <v>320</v>
      </c>
      <c r="D86" t="s">
        <v>944</v>
      </c>
      <c r="E86" s="14">
        <v>45946.732638888891</v>
      </c>
      <c r="F86" t="s">
        <v>529</v>
      </c>
      <c r="G86">
        <v>1</v>
      </c>
      <c r="H86">
        <v>505</v>
      </c>
      <c r="I86" t="s">
        <v>944</v>
      </c>
      <c r="J86" t="s">
        <v>748</v>
      </c>
      <c r="K86" s="14">
        <v>45946.753472222219</v>
      </c>
      <c r="L86" t="s">
        <v>29</v>
      </c>
      <c r="M86">
        <f>VLOOKUP(L86,Data!$J$1:$K$13,2,0)</f>
        <v>1</v>
      </c>
      <c r="N86" t="str">
        <f t="shared" si="4"/>
        <v>16/10/2025</v>
      </c>
      <c r="O86" t="str">
        <f t="shared" si="5"/>
        <v>16/10/2025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320</v>
      </c>
      <c r="D87" t="s">
        <v>947</v>
      </c>
      <c r="E87" s="14">
        <v>45946.732638888891</v>
      </c>
      <c r="F87" t="s">
        <v>755</v>
      </c>
      <c r="G87">
        <v>1</v>
      </c>
      <c r="H87" t="s">
        <v>883</v>
      </c>
      <c r="I87" t="s">
        <v>947</v>
      </c>
      <c r="J87" t="s">
        <v>303</v>
      </c>
      <c r="K87" s="14">
        <v>45946.760416666664</v>
      </c>
      <c r="L87" t="s">
        <v>29</v>
      </c>
      <c r="M87">
        <f>VLOOKUP(L87,Data!$J$1:$K$13,2,0)</f>
        <v>1</v>
      </c>
      <c r="N87" t="str">
        <f t="shared" si="4"/>
        <v>16/10/2025</v>
      </c>
      <c r="O87" t="str">
        <f t="shared" si="5"/>
        <v>16/10/2025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321</v>
      </c>
      <c r="D88" t="s">
        <v>1165</v>
      </c>
      <c r="E88" s="14">
        <v>45946.736111111109</v>
      </c>
      <c r="F88" t="s">
        <v>689</v>
      </c>
      <c r="G88">
        <v>2</v>
      </c>
      <c r="H88" t="s">
        <v>1157</v>
      </c>
      <c r="I88" t="s">
        <v>1146</v>
      </c>
      <c r="J88" t="s">
        <v>263</v>
      </c>
      <c r="K88" s="14">
        <v>45946.854166666664</v>
      </c>
      <c r="L88" t="s">
        <v>29</v>
      </c>
      <c r="M88">
        <f>VLOOKUP(L88,Data!$J$1:$K$13,2,0)</f>
        <v>1</v>
      </c>
      <c r="N88" t="str">
        <f t="shared" ref="N88:N130" si="8">TEXT(E88,"dd/mm/aaaa")</f>
        <v>16/10/2025</v>
      </c>
      <c r="O88" t="str">
        <f t="shared" ref="O88:O130" si="9">TEXT(K88,"dd/mm/aaaa")</f>
        <v>16/10/2025</v>
      </c>
      <c r="P88">
        <f t="shared" ref="P88:P130" si="10">COUNTIFS($R$2,"="&amp;N88)</f>
        <v>1</v>
      </c>
      <c r="Q88">
        <f t="shared" ref="Q88:Q130" si="11">COUNTIFS($R$2,"="&amp;O88)</f>
        <v>1</v>
      </c>
    </row>
    <row r="89" spans="1:17" x14ac:dyDescent="0.25">
      <c r="A89" t="s">
        <v>951</v>
      </c>
      <c r="B89" t="s">
        <v>401</v>
      </c>
      <c r="C89">
        <v>320</v>
      </c>
      <c r="D89" t="s">
        <v>946</v>
      </c>
      <c r="E89" s="14">
        <v>45946.739583333336</v>
      </c>
      <c r="F89" t="s">
        <v>158</v>
      </c>
      <c r="G89">
        <v>2</v>
      </c>
      <c r="H89">
        <v>503</v>
      </c>
      <c r="I89" t="s">
        <v>946</v>
      </c>
      <c r="J89" t="s">
        <v>120</v>
      </c>
      <c r="K89" s="14">
        <v>45946.760416666664</v>
      </c>
      <c r="L89" t="s">
        <v>29</v>
      </c>
      <c r="M89">
        <f>VLOOKUP(L89,Data!$J$1:$K$13,2,0)</f>
        <v>1</v>
      </c>
      <c r="N89" t="str">
        <f t="shared" si="8"/>
        <v>16/10/2025</v>
      </c>
      <c r="O89" t="str">
        <f t="shared" si="9"/>
        <v>16/10/2025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401</v>
      </c>
      <c r="C90">
        <v>320</v>
      </c>
      <c r="D90" t="s">
        <v>1205</v>
      </c>
      <c r="E90" s="14">
        <v>45946.746527777781</v>
      </c>
      <c r="F90" t="s">
        <v>261</v>
      </c>
      <c r="G90">
        <v>1</v>
      </c>
      <c r="H90">
        <v>502</v>
      </c>
      <c r="I90" t="s">
        <v>1205</v>
      </c>
      <c r="J90" t="s">
        <v>682</v>
      </c>
      <c r="K90" s="14">
        <v>45946.767361111109</v>
      </c>
      <c r="L90" t="s">
        <v>29</v>
      </c>
      <c r="M90">
        <f>VLOOKUP(L90,Data!$J$1:$K$13,2,0)</f>
        <v>1</v>
      </c>
      <c r="N90" t="str">
        <f t="shared" si="8"/>
        <v>16/10/2025</v>
      </c>
      <c r="O90" t="str">
        <f t="shared" si="9"/>
        <v>16/10/2025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66</v>
      </c>
      <c r="C91" t="s">
        <v>895</v>
      </c>
      <c r="D91" t="s">
        <v>1099</v>
      </c>
      <c r="E91" s="14">
        <v>45946.750694444447</v>
      </c>
      <c r="F91" t="s">
        <v>601</v>
      </c>
      <c r="G91">
        <v>3</v>
      </c>
      <c r="H91" t="s">
        <v>1183</v>
      </c>
      <c r="I91" t="s">
        <v>959</v>
      </c>
      <c r="J91" t="s">
        <v>263</v>
      </c>
      <c r="K91" s="14">
        <v>45946.781944444447</v>
      </c>
      <c r="L91" t="s">
        <v>29</v>
      </c>
      <c r="M91">
        <f>VLOOKUP(L91,Data!$J$1:$K$13,2,0)</f>
        <v>1</v>
      </c>
      <c r="N91" t="str">
        <f t="shared" si="8"/>
        <v>16/10/2025</v>
      </c>
      <c r="O91" t="str">
        <f t="shared" si="9"/>
        <v>16/10/2025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401</v>
      </c>
      <c r="C92">
        <v>321</v>
      </c>
      <c r="D92" t="s">
        <v>934</v>
      </c>
      <c r="E92" s="14">
        <v>45946.756944444445</v>
      </c>
      <c r="F92" t="s">
        <v>507</v>
      </c>
      <c r="G92">
        <v>1</v>
      </c>
      <c r="H92" t="s">
        <v>1181</v>
      </c>
      <c r="I92" t="s">
        <v>934</v>
      </c>
      <c r="J92" t="s">
        <v>606</v>
      </c>
      <c r="K92" s="14">
        <v>45946.784722222219</v>
      </c>
      <c r="L92" t="s">
        <v>29</v>
      </c>
      <c r="M92">
        <f>VLOOKUP(L92,Data!$J$1:$K$13,2,0)</f>
        <v>1</v>
      </c>
      <c r="N92" t="str">
        <f t="shared" si="8"/>
        <v>16/10/2025</v>
      </c>
      <c r="O92" t="str">
        <f t="shared" si="9"/>
        <v>16/10/2025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401</v>
      </c>
      <c r="C93">
        <v>320</v>
      </c>
      <c r="D93" t="s">
        <v>1247</v>
      </c>
      <c r="E93" s="14">
        <v>45946.756944444445</v>
      </c>
      <c r="F93" t="s">
        <v>613</v>
      </c>
      <c r="G93">
        <v>2</v>
      </c>
      <c r="H93" t="s">
        <v>1171</v>
      </c>
      <c r="I93" t="s">
        <v>935</v>
      </c>
      <c r="J93" t="s">
        <v>80</v>
      </c>
      <c r="K93" s="14">
        <v>45946.798611111109</v>
      </c>
      <c r="L93" t="s">
        <v>29</v>
      </c>
      <c r="M93">
        <f>VLOOKUP(L93,Data!$J$1:$K$13,2,0)</f>
        <v>1</v>
      </c>
      <c r="N93" t="str">
        <f t="shared" si="8"/>
        <v>16/10/2025</v>
      </c>
      <c r="O93" t="str">
        <f t="shared" si="9"/>
        <v>16/10/2025</v>
      </c>
      <c r="P93">
        <f t="shared" si="10"/>
        <v>1</v>
      </c>
      <c r="Q93">
        <f t="shared" si="11"/>
        <v>1</v>
      </c>
    </row>
    <row r="94" spans="1:17" x14ac:dyDescent="0.25">
      <c r="A94" t="s">
        <v>951</v>
      </c>
      <c r="B94" t="s">
        <v>401</v>
      </c>
      <c r="C94">
        <v>320</v>
      </c>
      <c r="D94" t="s">
        <v>1199</v>
      </c>
      <c r="E94" s="14">
        <v>45946.760416666664</v>
      </c>
      <c r="F94" t="s">
        <v>558</v>
      </c>
      <c r="G94">
        <v>2</v>
      </c>
      <c r="H94" t="s">
        <v>1160</v>
      </c>
      <c r="I94" t="s">
        <v>952</v>
      </c>
      <c r="J94" t="s">
        <v>531</v>
      </c>
      <c r="K94" s="14">
        <v>45946.795138888891</v>
      </c>
      <c r="L94" t="s">
        <v>29</v>
      </c>
      <c r="M94">
        <f>VLOOKUP(L94,Data!$J$1:$K$13,2,0)</f>
        <v>1</v>
      </c>
      <c r="N94" t="str">
        <f t="shared" si="8"/>
        <v>16/10/2025</v>
      </c>
      <c r="O94" t="str">
        <f t="shared" si="9"/>
        <v>16/10/2025</v>
      </c>
      <c r="P94">
        <f t="shared" si="10"/>
        <v>1</v>
      </c>
      <c r="Q94">
        <f t="shared" si="11"/>
        <v>1</v>
      </c>
    </row>
    <row r="95" spans="1:17" x14ac:dyDescent="0.25">
      <c r="A95" t="s">
        <v>951</v>
      </c>
      <c r="B95" t="s">
        <v>401</v>
      </c>
      <c r="C95">
        <v>320</v>
      </c>
      <c r="D95" t="s">
        <v>1106</v>
      </c>
      <c r="E95" s="14">
        <v>45946.819444444445</v>
      </c>
      <c r="F95" t="s">
        <v>547</v>
      </c>
      <c r="G95">
        <v>2</v>
      </c>
      <c r="H95" t="s">
        <v>1171</v>
      </c>
      <c r="L95" t="s">
        <v>29</v>
      </c>
      <c r="M95">
        <f>VLOOKUP(L95,Data!$J$1:$K$13,2,0)</f>
        <v>1</v>
      </c>
      <c r="N95" t="str">
        <f t="shared" si="8"/>
        <v>16/10/2025</v>
      </c>
      <c r="O95" t="str">
        <f t="shared" si="9"/>
        <v>00/01/1900</v>
      </c>
      <c r="P95">
        <f t="shared" si="10"/>
        <v>1</v>
      </c>
      <c r="Q95">
        <f t="shared" si="11"/>
        <v>0</v>
      </c>
    </row>
    <row r="96" spans="1:17" x14ac:dyDescent="0.25">
      <c r="A96" t="s">
        <v>951</v>
      </c>
      <c r="B96" t="s">
        <v>451</v>
      </c>
      <c r="C96" t="s">
        <v>872</v>
      </c>
      <c r="D96" t="s">
        <v>1103</v>
      </c>
      <c r="E96" s="14">
        <v>45946.821527777778</v>
      </c>
      <c r="F96" t="s">
        <v>383</v>
      </c>
      <c r="G96">
        <v>1</v>
      </c>
      <c r="H96" t="s">
        <v>1162</v>
      </c>
      <c r="I96" t="s">
        <v>954</v>
      </c>
      <c r="J96" t="s">
        <v>263</v>
      </c>
      <c r="K96" s="14">
        <v>45946.881249999999</v>
      </c>
      <c r="L96" t="s">
        <v>29</v>
      </c>
      <c r="M96">
        <f>VLOOKUP(L96,Data!$J$1:$K$13,2,0)</f>
        <v>1</v>
      </c>
      <c r="N96" t="str">
        <f t="shared" si="8"/>
        <v>16/10/2025</v>
      </c>
      <c r="O96" t="str">
        <f t="shared" si="9"/>
        <v>16/10/2025</v>
      </c>
      <c r="P96">
        <f t="shared" si="10"/>
        <v>1</v>
      </c>
      <c r="Q96">
        <f t="shared" si="11"/>
        <v>1</v>
      </c>
    </row>
    <row r="97" spans="1:17" x14ac:dyDescent="0.25">
      <c r="A97" t="s">
        <v>951</v>
      </c>
      <c r="B97" t="s">
        <v>66</v>
      </c>
      <c r="C97" t="s">
        <v>895</v>
      </c>
      <c r="D97" t="s">
        <v>1104</v>
      </c>
      <c r="E97" s="14">
        <v>45946.829861111109</v>
      </c>
      <c r="F97" t="s">
        <v>529</v>
      </c>
      <c r="G97">
        <v>3</v>
      </c>
      <c r="H97" t="s">
        <v>1166</v>
      </c>
      <c r="I97" t="s">
        <v>955</v>
      </c>
      <c r="J97" t="s">
        <v>531</v>
      </c>
      <c r="K97" s="14">
        <v>45946.857638888891</v>
      </c>
      <c r="L97" t="s">
        <v>29</v>
      </c>
      <c r="M97">
        <f>VLOOKUP(L97,Data!$J$1:$K$13,2,0)</f>
        <v>1</v>
      </c>
      <c r="N97" t="str">
        <f t="shared" si="8"/>
        <v>16/10/2025</v>
      </c>
      <c r="O97" t="str">
        <f t="shared" si="9"/>
        <v>16/10/2025</v>
      </c>
      <c r="P97">
        <f t="shared" si="10"/>
        <v>1</v>
      </c>
      <c r="Q97">
        <f t="shared" si="11"/>
        <v>1</v>
      </c>
    </row>
    <row r="98" spans="1:17" x14ac:dyDescent="0.25">
      <c r="A98" t="s">
        <v>951</v>
      </c>
      <c r="B98" t="s">
        <v>274</v>
      </c>
      <c r="C98">
        <v>738</v>
      </c>
      <c r="D98" t="s">
        <v>1105</v>
      </c>
      <c r="E98" s="14">
        <v>45946.829861111109</v>
      </c>
      <c r="F98" t="s">
        <v>507</v>
      </c>
      <c r="G98">
        <v>2</v>
      </c>
      <c r="H98" t="s">
        <v>862</v>
      </c>
      <c r="I98" t="s">
        <v>1248</v>
      </c>
      <c r="J98" t="s">
        <v>603</v>
      </c>
      <c r="K98" s="14">
        <v>45947.364583333336</v>
      </c>
      <c r="L98" t="s">
        <v>29</v>
      </c>
      <c r="M98">
        <f>VLOOKUP(L98,Data!$J$1:$K$13,2,0)</f>
        <v>1</v>
      </c>
      <c r="N98" t="str">
        <f t="shared" si="8"/>
        <v>16/10/2025</v>
      </c>
      <c r="O98" t="str">
        <f t="shared" si="9"/>
        <v>17/10/2025</v>
      </c>
      <c r="P98">
        <f t="shared" si="10"/>
        <v>1</v>
      </c>
      <c r="Q98">
        <f t="shared" si="11"/>
        <v>0</v>
      </c>
    </row>
    <row r="99" spans="1:17" x14ac:dyDescent="0.25">
      <c r="A99" t="s">
        <v>881</v>
      </c>
      <c r="B99" t="s">
        <v>111</v>
      </c>
      <c r="C99" t="s">
        <v>931</v>
      </c>
      <c r="D99" t="s">
        <v>1082</v>
      </c>
      <c r="E99" s="14">
        <v>45946.833333333336</v>
      </c>
      <c r="F99" t="s">
        <v>32</v>
      </c>
      <c r="G99" t="s">
        <v>857</v>
      </c>
      <c r="H99">
        <v>603</v>
      </c>
      <c r="I99" t="s">
        <v>932</v>
      </c>
      <c r="J99" t="s">
        <v>34</v>
      </c>
      <c r="K99" s="14">
        <v>45946.916666666664</v>
      </c>
      <c r="L99" t="s">
        <v>23</v>
      </c>
      <c r="M99">
        <f>VLOOKUP(L99,Data!$J$1:$K$13,2,0)</f>
        <v>2</v>
      </c>
      <c r="N99" t="str">
        <f t="shared" si="8"/>
        <v>16/10/2025</v>
      </c>
      <c r="O99" t="str">
        <f t="shared" si="9"/>
        <v>16/10/2025</v>
      </c>
      <c r="P99">
        <f t="shared" si="10"/>
        <v>1</v>
      </c>
      <c r="Q99">
        <f t="shared" si="11"/>
        <v>1</v>
      </c>
    </row>
    <row r="100" spans="1:17" x14ac:dyDescent="0.25">
      <c r="A100" t="s">
        <v>951</v>
      </c>
      <c r="B100" t="s">
        <v>66</v>
      </c>
      <c r="C100" t="s">
        <v>895</v>
      </c>
      <c r="D100" t="s">
        <v>1107</v>
      </c>
      <c r="E100" s="14">
        <v>45946.862500000003</v>
      </c>
      <c r="F100" t="s">
        <v>558</v>
      </c>
      <c r="G100">
        <v>3</v>
      </c>
      <c r="H100" t="s">
        <v>1174</v>
      </c>
      <c r="I100" t="s">
        <v>916</v>
      </c>
      <c r="J100" t="s">
        <v>509</v>
      </c>
      <c r="K100" s="14">
        <v>45947.505555555559</v>
      </c>
      <c r="L100" t="s">
        <v>29</v>
      </c>
      <c r="M100">
        <f>VLOOKUP(L100,Data!$J$1:$K$13,2,0)</f>
        <v>1</v>
      </c>
      <c r="N100" t="str">
        <f t="shared" si="8"/>
        <v>16/10/2025</v>
      </c>
      <c r="O100" t="str">
        <f t="shared" si="9"/>
        <v>17/10/2025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401</v>
      </c>
      <c r="C101">
        <v>320</v>
      </c>
      <c r="D101" t="s">
        <v>957</v>
      </c>
      <c r="E101" s="14">
        <v>45946.875</v>
      </c>
      <c r="F101" t="s">
        <v>746</v>
      </c>
      <c r="G101">
        <v>1</v>
      </c>
      <c r="H101">
        <v>502</v>
      </c>
      <c r="I101" t="s">
        <v>957</v>
      </c>
      <c r="J101" t="s">
        <v>531</v>
      </c>
      <c r="K101" s="14">
        <v>45946.895833333336</v>
      </c>
      <c r="L101" t="s">
        <v>29</v>
      </c>
      <c r="M101">
        <f>VLOOKUP(L101,Data!$J$1:$K$13,2,0)</f>
        <v>1</v>
      </c>
      <c r="N101" t="str">
        <f t="shared" si="8"/>
        <v>16/10/2025</v>
      </c>
      <c r="O101" t="str">
        <f t="shared" si="9"/>
        <v>16/10/2025</v>
      </c>
      <c r="P101">
        <f t="shared" si="10"/>
        <v>1</v>
      </c>
      <c r="Q101">
        <f t="shared" si="11"/>
        <v>1</v>
      </c>
    </row>
    <row r="102" spans="1:17" x14ac:dyDescent="0.25">
      <c r="A102" t="s">
        <v>951</v>
      </c>
      <c r="B102" t="s">
        <v>126</v>
      </c>
      <c r="C102" t="s">
        <v>906</v>
      </c>
      <c r="D102" t="s">
        <v>1249</v>
      </c>
      <c r="E102" s="14">
        <v>45946.878472222219</v>
      </c>
      <c r="F102" t="s">
        <v>637</v>
      </c>
      <c r="G102">
        <v>6</v>
      </c>
      <c r="H102" t="s">
        <v>1224</v>
      </c>
      <c r="I102" t="s">
        <v>1250</v>
      </c>
      <c r="J102" t="s">
        <v>639</v>
      </c>
      <c r="K102" s="14">
        <v>45946.920138888891</v>
      </c>
      <c r="L102" t="s">
        <v>29</v>
      </c>
      <c r="M102">
        <f>VLOOKUP(L102,Data!$J$1:$K$13,2,0)</f>
        <v>1</v>
      </c>
      <c r="N102" t="str">
        <f t="shared" si="8"/>
        <v>16/10/2025</v>
      </c>
      <c r="O102" t="str">
        <f t="shared" si="9"/>
        <v>16/10/2025</v>
      </c>
      <c r="P102">
        <f t="shared" si="10"/>
        <v>1</v>
      </c>
      <c r="Q102">
        <f t="shared" si="11"/>
        <v>1</v>
      </c>
    </row>
    <row r="103" spans="1:17" x14ac:dyDescent="0.25">
      <c r="A103" t="s">
        <v>951</v>
      </c>
      <c r="B103" t="s">
        <v>66</v>
      </c>
      <c r="C103" t="s">
        <v>895</v>
      </c>
      <c r="D103" t="s">
        <v>1108</v>
      </c>
      <c r="E103" s="14">
        <v>45946.885416666664</v>
      </c>
      <c r="F103" t="s">
        <v>713</v>
      </c>
      <c r="G103">
        <v>3</v>
      </c>
      <c r="H103" t="s">
        <v>1183</v>
      </c>
      <c r="I103" t="s">
        <v>897</v>
      </c>
      <c r="J103" t="s">
        <v>757</v>
      </c>
      <c r="K103" s="14">
        <v>45947.354861111111</v>
      </c>
      <c r="L103" t="s">
        <v>29</v>
      </c>
      <c r="M103">
        <f>VLOOKUP(L103,Data!$J$1:$K$13,2,0)</f>
        <v>1</v>
      </c>
      <c r="N103" t="str">
        <f t="shared" si="8"/>
        <v>16/10/2025</v>
      </c>
      <c r="O103" t="str">
        <f t="shared" si="9"/>
        <v>17/10/2025</v>
      </c>
      <c r="P103">
        <f t="shared" si="10"/>
        <v>1</v>
      </c>
      <c r="Q103">
        <f t="shared" si="11"/>
        <v>0</v>
      </c>
    </row>
    <row r="104" spans="1:17" x14ac:dyDescent="0.25">
      <c r="A104" t="s">
        <v>951</v>
      </c>
      <c r="B104" t="s">
        <v>401</v>
      </c>
      <c r="C104">
        <v>320</v>
      </c>
      <c r="D104" t="s">
        <v>1207</v>
      </c>
      <c r="E104" s="14">
        <v>45946.895833333336</v>
      </c>
      <c r="F104" t="s">
        <v>680</v>
      </c>
      <c r="G104">
        <v>2</v>
      </c>
      <c r="H104">
        <v>505</v>
      </c>
      <c r="I104" t="s">
        <v>1207</v>
      </c>
      <c r="J104" t="s">
        <v>263</v>
      </c>
      <c r="K104" s="14">
        <v>45946.916666666664</v>
      </c>
      <c r="L104" t="s">
        <v>29</v>
      </c>
      <c r="M104">
        <f>VLOOKUP(L104,Data!$J$1:$K$13,2,0)</f>
        <v>1</v>
      </c>
      <c r="N104" t="str">
        <f t="shared" si="8"/>
        <v>16/10/2025</v>
      </c>
      <c r="O104" t="str">
        <f t="shared" si="9"/>
        <v>16/10/2025</v>
      </c>
      <c r="P104">
        <f t="shared" si="10"/>
        <v>1</v>
      </c>
      <c r="Q104">
        <f t="shared" si="11"/>
        <v>1</v>
      </c>
    </row>
    <row r="105" spans="1:17" x14ac:dyDescent="0.25">
      <c r="A105" t="s">
        <v>951</v>
      </c>
      <c r="B105" t="s">
        <v>401</v>
      </c>
      <c r="C105">
        <v>321</v>
      </c>
      <c r="D105" t="s">
        <v>962</v>
      </c>
      <c r="E105" s="14">
        <v>45946.923611111109</v>
      </c>
      <c r="F105" t="s">
        <v>604</v>
      </c>
      <c r="G105">
        <v>2</v>
      </c>
      <c r="H105" t="s">
        <v>1157</v>
      </c>
      <c r="I105" t="s">
        <v>962</v>
      </c>
      <c r="J105" t="s">
        <v>509</v>
      </c>
      <c r="K105" s="14">
        <v>45946.951388888891</v>
      </c>
      <c r="L105" t="s">
        <v>29</v>
      </c>
      <c r="M105">
        <f>VLOOKUP(L105,Data!$J$1:$K$13,2,0)</f>
        <v>1</v>
      </c>
      <c r="N105" t="str">
        <f t="shared" si="8"/>
        <v>16/10/2025</v>
      </c>
      <c r="O105" t="str">
        <f t="shared" si="9"/>
        <v>16/10/2025</v>
      </c>
      <c r="P105">
        <f t="shared" si="10"/>
        <v>1</v>
      </c>
      <c r="Q105">
        <f t="shared" si="11"/>
        <v>1</v>
      </c>
    </row>
    <row r="106" spans="1:17" x14ac:dyDescent="0.25">
      <c r="A106" t="s">
        <v>951</v>
      </c>
      <c r="B106" t="s">
        <v>451</v>
      </c>
      <c r="C106" t="s">
        <v>872</v>
      </c>
      <c r="D106" t="s">
        <v>1112</v>
      </c>
      <c r="E106" s="14">
        <v>45946.95</v>
      </c>
      <c r="F106" t="s">
        <v>158</v>
      </c>
      <c r="G106">
        <v>1</v>
      </c>
      <c r="H106" t="s">
        <v>1162</v>
      </c>
      <c r="I106" t="s">
        <v>873</v>
      </c>
      <c r="J106" t="s">
        <v>509</v>
      </c>
      <c r="K106" s="14">
        <v>45947.290277777778</v>
      </c>
      <c r="L106" t="s">
        <v>29</v>
      </c>
      <c r="M106">
        <f>VLOOKUP(L106,Data!$J$1:$K$13,2,0)</f>
        <v>1</v>
      </c>
      <c r="N106" t="str">
        <f t="shared" si="8"/>
        <v>16/10/2025</v>
      </c>
      <c r="O106" t="str">
        <f t="shared" si="9"/>
        <v>17/10/2025</v>
      </c>
      <c r="P106">
        <f t="shared" si="10"/>
        <v>1</v>
      </c>
      <c r="Q106">
        <f t="shared" si="11"/>
        <v>0</v>
      </c>
    </row>
    <row r="107" spans="1:17" x14ac:dyDescent="0.25">
      <c r="A107" t="s">
        <v>951</v>
      </c>
      <c r="B107" t="s">
        <v>131</v>
      </c>
      <c r="C107">
        <v>734</v>
      </c>
      <c r="D107" t="s">
        <v>875</v>
      </c>
      <c r="E107" s="14">
        <v>45946.961805555555</v>
      </c>
      <c r="F107" t="s">
        <v>507</v>
      </c>
      <c r="G107" t="s">
        <v>857</v>
      </c>
      <c r="H107" t="s">
        <v>1187</v>
      </c>
      <c r="I107" t="s">
        <v>875</v>
      </c>
      <c r="J107" t="s">
        <v>670</v>
      </c>
      <c r="K107" s="14">
        <v>45947.041666666664</v>
      </c>
      <c r="L107" t="s">
        <v>23</v>
      </c>
      <c r="M107">
        <f>VLOOKUP(L107,Data!$J$1:$K$13,2,0)</f>
        <v>2</v>
      </c>
      <c r="N107" t="str">
        <f t="shared" si="8"/>
        <v>16/10/2025</v>
      </c>
      <c r="O107" t="str">
        <f t="shared" si="9"/>
        <v>17/10/2025</v>
      </c>
      <c r="P107">
        <f t="shared" si="10"/>
        <v>1</v>
      </c>
      <c r="Q107">
        <f t="shared" si="11"/>
        <v>0</v>
      </c>
    </row>
    <row r="108" spans="1:17" x14ac:dyDescent="0.25">
      <c r="A108" t="s">
        <v>951</v>
      </c>
      <c r="B108" t="s">
        <v>401</v>
      </c>
      <c r="C108">
        <v>320</v>
      </c>
      <c r="D108" t="s">
        <v>1111</v>
      </c>
      <c r="E108" s="14">
        <v>45946.961805555555</v>
      </c>
      <c r="F108" t="s">
        <v>529</v>
      </c>
      <c r="G108">
        <v>2</v>
      </c>
      <c r="H108" t="s">
        <v>883</v>
      </c>
      <c r="I108" t="s">
        <v>1188</v>
      </c>
      <c r="J108" t="s">
        <v>509</v>
      </c>
      <c r="K108" s="14">
        <v>45947.25</v>
      </c>
      <c r="L108" t="s">
        <v>29</v>
      </c>
      <c r="M108">
        <f>VLOOKUP(L108,Data!$J$1:$K$13,2,0)</f>
        <v>1</v>
      </c>
      <c r="N108" t="str">
        <f t="shared" si="8"/>
        <v>16/10/2025</v>
      </c>
      <c r="O108" t="str">
        <f t="shared" si="9"/>
        <v>17/10/2025</v>
      </c>
      <c r="P108">
        <f t="shared" si="10"/>
        <v>1</v>
      </c>
      <c r="Q108">
        <f t="shared" si="11"/>
        <v>0</v>
      </c>
    </row>
    <row r="109" spans="1:17" x14ac:dyDescent="0.25">
      <c r="A109" t="s">
        <v>951</v>
      </c>
      <c r="B109" t="s">
        <v>401</v>
      </c>
      <c r="C109">
        <v>321</v>
      </c>
      <c r="D109" t="s">
        <v>1114</v>
      </c>
      <c r="E109" s="14">
        <v>45946.975694444445</v>
      </c>
      <c r="F109" t="s">
        <v>158</v>
      </c>
      <c r="G109">
        <v>1</v>
      </c>
      <c r="H109">
        <v>505</v>
      </c>
      <c r="I109" t="s">
        <v>1251</v>
      </c>
      <c r="J109" t="s">
        <v>531</v>
      </c>
      <c r="K109" s="14">
        <v>45947.25</v>
      </c>
      <c r="L109" t="s">
        <v>29</v>
      </c>
      <c r="M109">
        <f>VLOOKUP(L109,Data!$J$1:$K$13,2,0)</f>
        <v>1</v>
      </c>
      <c r="N109" t="str">
        <f t="shared" si="8"/>
        <v>16/10/2025</v>
      </c>
      <c r="O109" t="str">
        <f t="shared" si="9"/>
        <v>17/10/2025</v>
      </c>
      <c r="P109">
        <f t="shared" si="10"/>
        <v>1</v>
      </c>
      <c r="Q109">
        <f t="shared" si="11"/>
        <v>0</v>
      </c>
    </row>
    <row r="110" spans="1:17" x14ac:dyDescent="0.25">
      <c r="A110" t="s">
        <v>951</v>
      </c>
      <c r="B110" t="s">
        <v>401</v>
      </c>
      <c r="C110">
        <v>321</v>
      </c>
      <c r="D110" t="s">
        <v>1115</v>
      </c>
      <c r="E110" s="14">
        <v>45946.986111111109</v>
      </c>
      <c r="F110" t="s">
        <v>529</v>
      </c>
      <c r="G110">
        <v>2</v>
      </c>
      <c r="H110" t="s">
        <v>1157</v>
      </c>
      <c r="I110" t="s">
        <v>878</v>
      </c>
      <c r="J110" t="s">
        <v>160</v>
      </c>
      <c r="K110" s="14">
        <v>45947.260416666664</v>
      </c>
      <c r="L110" t="s">
        <v>29</v>
      </c>
      <c r="M110">
        <f>VLOOKUP(L110,Data!$J$1:$K$13,2,0)</f>
        <v>1</v>
      </c>
      <c r="N110" t="str">
        <f t="shared" si="8"/>
        <v>16/10/2025</v>
      </c>
      <c r="O110" t="str">
        <f t="shared" si="9"/>
        <v>17/10/2025</v>
      </c>
      <c r="P110">
        <f t="shared" si="10"/>
        <v>1</v>
      </c>
      <c r="Q110">
        <f t="shared" si="11"/>
        <v>0</v>
      </c>
    </row>
    <row r="111" spans="1:17" x14ac:dyDescent="0.25">
      <c r="A111" t="s">
        <v>951</v>
      </c>
      <c r="B111" t="s">
        <v>401</v>
      </c>
      <c r="C111">
        <v>321</v>
      </c>
      <c r="D111" t="s">
        <v>1163</v>
      </c>
      <c r="E111" s="14">
        <v>45946.996527777781</v>
      </c>
      <c r="F111" t="s">
        <v>261</v>
      </c>
      <c r="G111">
        <v>1</v>
      </c>
      <c r="H111" t="s">
        <v>1160</v>
      </c>
      <c r="I111" t="s">
        <v>864</v>
      </c>
      <c r="J111" t="s">
        <v>606</v>
      </c>
      <c r="K111" s="14">
        <v>45947.298611111109</v>
      </c>
      <c r="L111" t="s">
        <v>29</v>
      </c>
      <c r="M111">
        <f>VLOOKUP(L111,Data!$J$1:$K$13,2,0)</f>
        <v>1</v>
      </c>
      <c r="N111" t="str">
        <f t="shared" si="8"/>
        <v>16/10/2025</v>
      </c>
      <c r="O111" t="str">
        <f t="shared" si="9"/>
        <v>17/10/2025</v>
      </c>
      <c r="P111">
        <f t="shared" si="10"/>
        <v>1</v>
      </c>
      <c r="Q111">
        <f t="shared" si="11"/>
        <v>0</v>
      </c>
    </row>
    <row r="112" spans="1:17" x14ac:dyDescent="0.25">
      <c r="M112" t="e">
        <f>VLOOKUP(L112,Data!$J$1:$K$13,2,0)</f>
        <v>#N/A</v>
      </c>
      <c r="N112" t="str">
        <f t="shared" si="8"/>
        <v>00/01/1900</v>
      </c>
      <c r="O112" t="str">
        <f t="shared" si="9"/>
        <v>00/01/1900</v>
      </c>
      <c r="P112">
        <f t="shared" si="10"/>
        <v>0</v>
      </c>
      <c r="Q112">
        <f t="shared" si="11"/>
        <v>0</v>
      </c>
    </row>
    <row r="113" spans="13:17" x14ac:dyDescent="0.25">
      <c r="M113" t="e">
        <f>VLOOKUP(L113,Data!$J$1:$K$13,2,0)</f>
        <v>#N/A</v>
      </c>
      <c r="N113" t="str">
        <f t="shared" si="8"/>
        <v>00/01/1900</v>
      </c>
      <c r="O113" t="str">
        <f t="shared" si="9"/>
        <v>00/01/1900</v>
      </c>
      <c r="P113">
        <f t="shared" si="10"/>
        <v>0</v>
      </c>
      <c r="Q113">
        <f t="shared" si="11"/>
        <v>0</v>
      </c>
    </row>
    <row r="114" spans="13:17" x14ac:dyDescent="0.25">
      <c r="M114" t="e">
        <f>VLOOKUP(L114,Data!$J$1:$K$13,2,0)</f>
        <v>#N/A</v>
      </c>
      <c r="N114" t="str">
        <f t="shared" si="8"/>
        <v>00/01/1900</v>
      </c>
      <c r="O114" t="str">
        <f t="shared" si="9"/>
        <v>00/01/1900</v>
      </c>
      <c r="P114">
        <f t="shared" si="10"/>
        <v>0</v>
      </c>
      <c r="Q114">
        <f t="shared" si="11"/>
        <v>0</v>
      </c>
    </row>
    <row r="115" spans="13:17" x14ac:dyDescent="0.25">
      <c r="M115" t="e">
        <f>VLOOKUP(L115,Data!$J$1:$K$13,2,0)</f>
        <v>#N/A</v>
      </c>
      <c r="N115" t="str">
        <f t="shared" si="8"/>
        <v>00/01/1900</v>
      </c>
      <c r="O115" t="str">
        <f t="shared" si="9"/>
        <v>00/01/1900</v>
      </c>
      <c r="P115">
        <f t="shared" si="10"/>
        <v>0</v>
      </c>
      <c r="Q115">
        <f t="shared" si="11"/>
        <v>0</v>
      </c>
    </row>
    <row r="116" spans="13:17" x14ac:dyDescent="0.25">
      <c r="M116" t="e">
        <f>VLOOKUP(L116,Data!$J$1:$K$13,2,0)</f>
        <v>#N/A</v>
      </c>
      <c r="N116" t="str">
        <f t="shared" si="8"/>
        <v>00/01/1900</v>
      </c>
      <c r="O116" t="str">
        <f t="shared" si="9"/>
        <v>00/01/1900</v>
      </c>
      <c r="P116">
        <f t="shared" si="10"/>
        <v>0</v>
      </c>
      <c r="Q116">
        <f t="shared" si="11"/>
        <v>0</v>
      </c>
    </row>
    <row r="117" spans="13:17" x14ac:dyDescent="0.25">
      <c r="M117" t="e">
        <f>VLOOKUP(L117,Data!$J$1:$K$13,2,0)</f>
        <v>#N/A</v>
      </c>
      <c r="N117" t="str">
        <f t="shared" si="8"/>
        <v>00/01/1900</v>
      </c>
      <c r="O117" t="str">
        <f t="shared" si="9"/>
        <v>00/01/1900</v>
      </c>
      <c r="P117">
        <f t="shared" si="10"/>
        <v>0</v>
      </c>
      <c r="Q117">
        <f t="shared" si="11"/>
        <v>0</v>
      </c>
    </row>
    <row r="118" spans="13:17" x14ac:dyDescent="0.25">
      <c r="M118" t="e">
        <f>VLOOKUP(L118,Data!$J$1:$K$13,2,0)</f>
        <v>#N/A</v>
      </c>
      <c r="N118" t="str">
        <f t="shared" si="8"/>
        <v>00/01/1900</v>
      </c>
      <c r="O118" t="str">
        <f t="shared" si="9"/>
        <v>00/01/1900</v>
      </c>
      <c r="P118">
        <f t="shared" si="10"/>
        <v>0</v>
      </c>
      <c r="Q118">
        <f t="shared" si="11"/>
        <v>0</v>
      </c>
    </row>
    <row r="119" spans="13:17" x14ac:dyDescent="0.25">
      <c r="M119" t="e">
        <f>VLOOKUP(L119,Data!$J$1:$K$13,2,0)</f>
        <v>#N/A</v>
      </c>
      <c r="N119" t="str">
        <f t="shared" si="8"/>
        <v>00/01/1900</v>
      </c>
      <c r="O119" t="str">
        <f t="shared" si="9"/>
        <v>00/01/1900</v>
      </c>
      <c r="P119">
        <f t="shared" si="10"/>
        <v>0</v>
      </c>
      <c r="Q119">
        <f t="shared" si="11"/>
        <v>0</v>
      </c>
    </row>
    <row r="120" spans="13:17" x14ac:dyDescent="0.25">
      <c r="M120" t="e">
        <f>VLOOKUP(L120,Data!$J$1:$K$13,2,0)</f>
        <v>#N/A</v>
      </c>
      <c r="N120" t="str">
        <f t="shared" si="8"/>
        <v>00/01/1900</v>
      </c>
      <c r="O120" t="str">
        <f t="shared" si="9"/>
        <v>00/01/1900</v>
      </c>
      <c r="P120">
        <f t="shared" si="10"/>
        <v>0</v>
      </c>
      <c r="Q120">
        <f t="shared" si="11"/>
        <v>0</v>
      </c>
    </row>
    <row r="121" spans="13:17" x14ac:dyDescent="0.25">
      <c r="M121" t="e">
        <f>VLOOKUP(L121,Data!$J$1:$K$13,2,0)</f>
        <v>#N/A</v>
      </c>
      <c r="N121" t="str">
        <f t="shared" si="8"/>
        <v>00/01/1900</v>
      </c>
      <c r="O121" t="str">
        <f t="shared" si="9"/>
        <v>00/01/1900</v>
      </c>
      <c r="P121">
        <f t="shared" si="10"/>
        <v>0</v>
      </c>
      <c r="Q121">
        <f t="shared" si="11"/>
        <v>0</v>
      </c>
    </row>
    <row r="122" spans="13:17" x14ac:dyDescent="0.25">
      <c r="M122" t="e">
        <f>VLOOKUP(L122,Data!$J$1:$K$13,2,0)</f>
        <v>#N/A</v>
      </c>
      <c r="N122" t="str">
        <f t="shared" si="8"/>
        <v>00/01/1900</v>
      </c>
      <c r="O122" t="str">
        <f t="shared" si="9"/>
        <v>00/01/1900</v>
      </c>
      <c r="P122">
        <f t="shared" si="10"/>
        <v>0</v>
      </c>
      <c r="Q122">
        <f t="shared" si="11"/>
        <v>0</v>
      </c>
    </row>
    <row r="123" spans="13:17" x14ac:dyDescent="0.25">
      <c r="M123" t="e">
        <f>VLOOKUP(L123,Data!$J$1:$K$13,2,0)</f>
        <v>#N/A</v>
      </c>
      <c r="N123" t="str">
        <f t="shared" si="8"/>
        <v>00/01/1900</v>
      </c>
      <c r="O123" t="str">
        <f t="shared" si="9"/>
        <v>00/01/1900</v>
      </c>
      <c r="P123">
        <f t="shared" si="10"/>
        <v>0</v>
      </c>
      <c r="Q123">
        <f t="shared" si="11"/>
        <v>0</v>
      </c>
    </row>
    <row r="124" spans="13:17" x14ac:dyDescent="0.25">
      <c r="M124" t="e">
        <f>VLOOKUP(L124,Data!$J$1:$K$13,2,0)</f>
        <v>#N/A</v>
      </c>
      <c r="N124" t="str">
        <f t="shared" si="8"/>
        <v>00/01/1900</v>
      </c>
      <c r="O124" t="str">
        <f t="shared" si="9"/>
        <v>00/01/1900</v>
      </c>
      <c r="P124">
        <f t="shared" si="10"/>
        <v>0</v>
      </c>
      <c r="Q124">
        <f t="shared" si="11"/>
        <v>0</v>
      </c>
    </row>
    <row r="125" spans="13:17" x14ac:dyDescent="0.25">
      <c r="M125" t="e">
        <f>VLOOKUP(L125,Data!$J$1:$K$13,2,0)</f>
        <v>#N/A</v>
      </c>
      <c r="N125" t="str">
        <f t="shared" si="8"/>
        <v>00/01/1900</v>
      </c>
      <c r="O125" t="str">
        <f t="shared" si="9"/>
        <v>00/01/1900</v>
      </c>
      <c r="P125">
        <f t="shared" si="10"/>
        <v>0</v>
      </c>
      <c r="Q125">
        <f t="shared" si="11"/>
        <v>0</v>
      </c>
    </row>
    <row r="126" spans="13:17" x14ac:dyDescent="0.25">
      <c r="M126" t="e">
        <f>VLOOKUP(L126,Data!$J$1:$K$13,2,0)</f>
        <v>#N/A</v>
      </c>
      <c r="N126" t="str">
        <f t="shared" si="8"/>
        <v>00/01/1900</v>
      </c>
      <c r="O126" t="str">
        <f t="shared" si="9"/>
        <v>00/01/1900</v>
      </c>
      <c r="P126">
        <f t="shared" si="10"/>
        <v>0</v>
      </c>
      <c r="Q126">
        <f t="shared" si="11"/>
        <v>0</v>
      </c>
    </row>
    <row r="127" spans="13:17" x14ac:dyDescent="0.25">
      <c r="M127" t="e">
        <f>VLOOKUP(L127,Data!$J$1:$K$13,2,0)</f>
        <v>#N/A</v>
      </c>
      <c r="N127" t="str">
        <f t="shared" si="8"/>
        <v>00/01/1900</v>
      </c>
      <c r="O127" t="str">
        <f t="shared" si="9"/>
        <v>00/01/1900</v>
      </c>
      <c r="P127">
        <f t="shared" si="10"/>
        <v>0</v>
      </c>
      <c r="Q127">
        <f t="shared" si="11"/>
        <v>0</v>
      </c>
    </row>
    <row r="128" spans="13:17" x14ac:dyDescent="0.25">
      <c r="M128" t="e">
        <f>VLOOKUP(L128,Data!$J$1:$K$13,2,0)</f>
        <v>#N/A</v>
      </c>
      <c r="N128" t="str">
        <f t="shared" si="8"/>
        <v>00/01/1900</v>
      </c>
      <c r="O128" t="str">
        <f t="shared" si="9"/>
        <v>00/01/1900</v>
      </c>
      <c r="P128">
        <f t="shared" si="10"/>
        <v>0</v>
      </c>
      <c r="Q128">
        <f t="shared" si="11"/>
        <v>0</v>
      </c>
    </row>
    <row r="129" spans="13:17" x14ac:dyDescent="0.25">
      <c r="M129" t="e">
        <f>VLOOKUP(L129,Data!$J$1:$K$13,2,0)</f>
        <v>#N/A</v>
      </c>
      <c r="N129" t="str">
        <f t="shared" si="8"/>
        <v>00/01/1900</v>
      </c>
      <c r="O129" t="str">
        <f t="shared" si="9"/>
        <v>00/01/1900</v>
      </c>
      <c r="P129">
        <f t="shared" si="10"/>
        <v>0</v>
      </c>
      <c r="Q129">
        <f t="shared" si="11"/>
        <v>0</v>
      </c>
    </row>
    <row r="130" spans="13:17" x14ac:dyDescent="0.25">
      <c r="M130" t="e">
        <f>VLOOKUP(L130,Data!$J$1:$K$13,2,0)</f>
        <v>#N/A</v>
      </c>
      <c r="N130" t="str">
        <f t="shared" si="8"/>
        <v>00/01/1900</v>
      </c>
      <c r="O130" t="str">
        <f t="shared" si="9"/>
        <v>00/01/1900</v>
      </c>
      <c r="P130">
        <f t="shared" si="10"/>
        <v>0</v>
      </c>
      <c r="Q130">
        <f t="shared" si="11"/>
        <v>0</v>
      </c>
    </row>
    <row r="131" spans="13:17" x14ac:dyDescent="0.25">
      <c r="M131" t="e">
        <f>VLOOKUP(L131,Data!$J$1:$K$13,2,0)</f>
        <v>#N/A</v>
      </c>
      <c r="N131" t="str">
        <f t="shared" ref="N131:N194" si="12">TEXT(E131,"dd/mm/aaaa")</f>
        <v>00/01/1900</v>
      </c>
      <c r="O131" t="str">
        <f t="shared" ref="O131:O194" si="13">TEXT(K131,"dd/mm/aaaa")</f>
        <v>00/01/1900</v>
      </c>
      <c r="P131">
        <f t="shared" ref="P131:P194" si="14">COUNTIFS($R$2,"="&amp;N131)</f>
        <v>0</v>
      </c>
      <c r="Q131">
        <f t="shared" ref="Q131:Q194" si="15">COUNTIFS($R$2,"="&amp;O131)</f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si="12"/>
        <v>00/01/1900</v>
      </c>
      <c r="O173" t="str">
        <f t="shared" si="13"/>
        <v>00/01/1900</v>
      </c>
      <c r="P173">
        <f t="shared" si="14"/>
        <v>0</v>
      </c>
      <c r="Q173">
        <f t="shared" si="15"/>
        <v>0</v>
      </c>
    </row>
    <row r="174" spans="13:17" x14ac:dyDescent="0.25">
      <c r="M174" t="e">
        <f>VLOOKUP(L174,Data!$J$1:$K$13,2,0)</f>
        <v>#N/A</v>
      </c>
      <c r="N174" t="str">
        <f t="shared" si="12"/>
        <v>00/01/1900</v>
      </c>
      <c r="O174" t="str">
        <f t="shared" si="13"/>
        <v>00/01/1900</v>
      </c>
      <c r="P174">
        <f t="shared" si="14"/>
        <v>0</v>
      </c>
      <c r="Q174">
        <f t="shared" si="15"/>
        <v>0</v>
      </c>
    </row>
    <row r="175" spans="13:17" x14ac:dyDescent="0.25">
      <c r="M175" t="e">
        <f>VLOOKUP(L175,Data!$J$1:$K$13,2,0)</f>
        <v>#N/A</v>
      </c>
      <c r="N175" t="str">
        <f t="shared" si="12"/>
        <v>00/01/1900</v>
      </c>
      <c r="O175" t="str">
        <f t="shared" si="13"/>
        <v>00/01/1900</v>
      </c>
      <c r="P175">
        <f t="shared" si="14"/>
        <v>0</v>
      </c>
      <c r="Q175">
        <f t="shared" si="15"/>
        <v>0</v>
      </c>
    </row>
    <row r="176" spans="13:17" x14ac:dyDescent="0.25">
      <c r="M176" t="e">
        <f>VLOOKUP(L176,Data!$J$1:$K$13,2,0)</f>
        <v>#N/A</v>
      </c>
      <c r="N176" t="str">
        <f t="shared" si="12"/>
        <v>00/01/1900</v>
      </c>
      <c r="O176" t="str">
        <f t="shared" si="13"/>
        <v>00/01/1900</v>
      </c>
      <c r="P176">
        <f t="shared" si="14"/>
        <v>0</v>
      </c>
      <c r="Q176">
        <f t="shared" si="15"/>
        <v>0</v>
      </c>
    </row>
    <row r="177" spans="13:17" x14ac:dyDescent="0.25">
      <c r="M177" t="e">
        <f>VLOOKUP(L177,Data!$J$1:$K$13,2,0)</f>
        <v>#N/A</v>
      </c>
      <c r="N177" t="str">
        <f t="shared" si="12"/>
        <v>00/01/1900</v>
      </c>
      <c r="O177" t="str">
        <f t="shared" si="13"/>
        <v>00/01/1900</v>
      </c>
      <c r="P177">
        <f t="shared" si="14"/>
        <v>0</v>
      </c>
      <c r="Q177">
        <f t="shared" si="15"/>
        <v>0</v>
      </c>
    </row>
    <row r="178" spans="13:17" x14ac:dyDescent="0.25">
      <c r="M178" t="e">
        <f>VLOOKUP(L178,Data!$J$1:$K$13,2,0)</f>
        <v>#N/A</v>
      </c>
      <c r="N178" t="str">
        <f t="shared" si="12"/>
        <v>00/01/1900</v>
      </c>
      <c r="O178" t="str">
        <f t="shared" si="13"/>
        <v>00/01/1900</v>
      </c>
      <c r="P178">
        <f t="shared" si="14"/>
        <v>0</v>
      </c>
      <c r="Q178">
        <f t="shared" si="15"/>
        <v>0</v>
      </c>
    </row>
    <row r="179" spans="13:17" x14ac:dyDescent="0.25">
      <c r="M179" t="e">
        <f>VLOOKUP(L179,Data!$J$1:$K$13,2,0)</f>
        <v>#N/A</v>
      </c>
      <c r="N179" t="str">
        <f t="shared" si="12"/>
        <v>00/01/1900</v>
      </c>
      <c r="O179" t="str">
        <f t="shared" si="13"/>
        <v>00/01/1900</v>
      </c>
      <c r="P179">
        <f t="shared" si="14"/>
        <v>0</v>
      </c>
      <c r="Q179">
        <f t="shared" si="15"/>
        <v>0</v>
      </c>
    </row>
    <row r="180" spans="13:17" x14ac:dyDescent="0.25">
      <c r="M180" t="e">
        <f>VLOOKUP(L180,Data!$J$1:$K$13,2,0)</f>
        <v>#N/A</v>
      </c>
      <c r="N180" t="str">
        <f t="shared" si="12"/>
        <v>00/01/1900</v>
      </c>
      <c r="O180" t="str">
        <f t="shared" si="13"/>
        <v>00/01/1900</v>
      </c>
      <c r="P180">
        <f t="shared" si="14"/>
        <v>0</v>
      </c>
      <c r="Q180">
        <f t="shared" si="15"/>
        <v>0</v>
      </c>
    </row>
    <row r="181" spans="13:17" x14ac:dyDescent="0.25">
      <c r="M181" t="e">
        <f>VLOOKUP(L181,Data!$J$1:$K$13,2,0)</f>
        <v>#N/A</v>
      </c>
      <c r="N181" t="str">
        <f t="shared" si="12"/>
        <v>00/01/1900</v>
      </c>
      <c r="O181" t="str">
        <f t="shared" si="13"/>
        <v>00/01/1900</v>
      </c>
      <c r="P181">
        <f t="shared" si="14"/>
        <v>0</v>
      </c>
      <c r="Q181">
        <f t="shared" si="15"/>
        <v>0</v>
      </c>
    </row>
    <row r="182" spans="13:17" x14ac:dyDescent="0.25">
      <c r="M182" t="e">
        <f>VLOOKUP(L182,Data!$J$1:$K$13,2,0)</f>
        <v>#N/A</v>
      </c>
      <c r="N182" t="str">
        <f t="shared" si="12"/>
        <v>00/01/1900</v>
      </c>
      <c r="O182" t="str">
        <f t="shared" si="13"/>
        <v>00/01/1900</v>
      </c>
      <c r="P182">
        <f t="shared" si="14"/>
        <v>0</v>
      </c>
      <c r="Q182">
        <f t="shared" si="15"/>
        <v>0</v>
      </c>
    </row>
    <row r="183" spans="13:17" x14ac:dyDescent="0.25">
      <c r="M183" t="e">
        <f>VLOOKUP(L183,Data!$J$1:$K$13,2,0)</f>
        <v>#N/A</v>
      </c>
      <c r="N183" t="str">
        <f t="shared" si="12"/>
        <v>00/01/1900</v>
      </c>
      <c r="O183" t="str">
        <f t="shared" si="13"/>
        <v>00/01/1900</v>
      </c>
      <c r="P183">
        <f t="shared" si="14"/>
        <v>0</v>
      </c>
      <c r="Q183">
        <f t="shared" si="15"/>
        <v>0</v>
      </c>
    </row>
    <row r="184" spans="13:17" x14ac:dyDescent="0.25">
      <c r="M184" t="e">
        <f>VLOOKUP(L184,Data!$J$1:$K$13,2,0)</f>
        <v>#N/A</v>
      </c>
      <c r="N184" t="str">
        <f t="shared" si="12"/>
        <v>00/01/1900</v>
      </c>
      <c r="O184" t="str">
        <f t="shared" si="13"/>
        <v>00/01/1900</v>
      </c>
      <c r="P184">
        <f t="shared" si="14"/>
        <v>0</v>
      </c>
      <c r="Q184">
        <f t="shared" si="15"/>
        <v>0</v>
      </c>
    </row>
    <row r="185" spans="13:17" x14ac:dyDescent="0.25">
      <c r="M185" t="e">
        <f>VLOOKUP(L185,Data!$J$1:$K$13,2,0)</f>
        <v>#N/A</v>
      </c>
      <c r="N185" t="str">
        <f t="shared" si="12"/>
        <v>00/01/1900</v>
      </c>
      <c r="O185" t="str">
        <f t="shared" si="13"/>
        <v>00/01/1900</v>
      </c>
      <c r="P185">
        <f t="shared" si="14"/>
        <v>0</v>
      </c>
      <c r="Q185">
        <f t="shared" si="15"/>
        <v>0</v>
      </c>
    </row>
    <row r="186" spans="13:17" x14ac:dyDescent="0.25">
      <c r="M186" t="e">
        <f>VLOOKUP(L186,Data!$J$1:$K$13,2,0)</f>
        <v>#N/A</v>
      </c>
      <c r="N186" t="str">
        <f t="shared" si="12"/>
        <v>00/01/1900</v>
      </c>
      <c r="O186" t="str">
        <f t="shared" si="13"/>
        <v>00/01/1900</v>
      </c>
      <c r="P186">
        <f t="shared" si="14"/>
        <v>0</v>
      </c>
      <c r="Q186">
        <f t="shared" si="15"/>
        <v>0</v>
      </c>
    </row>
    <row r="187" spans="13:17" x14ac:dyDescent="0.25">
      <c r="M187" t="e">
        <f>VLOOKUP(L187,Data!$J$1:$K$13,2,0)</f>
        <v>#N/A</v>
      </c>
      <c r="N187" t="str">
        <f t="shared" si="12"/>
        <v>00/01/1900</v>
      </c>
      <c r="O187" t="str">
        <f t="shared" si="13"/>
        <v>00/01/1900</v>
      </c>
      <c r="P187">
        <f t="shared" si="14"/>
        <v>0</v>
      </c>
      <c r="Q187">
        <f t="shared" si="15"/>
        <v>0</v>
      </c>
    </row>
    <row r="188" spans="13:17" x14ac:dyDescent="0.25">
      <c r="M188" t="e">
        <f>VLOOKUP(L188,Data!$J$1:$K$13,2,0)</f>
        <v>#N/A</v>
      </c>
      <c r="N188" t="str">
        <f t="shared" si="12"/>
        <v>00/01/1900</v>
      </c>
      <c r="O188" t="str">
        <f t="shared" si="13"/>
        <v>00/01/1900</v>
      </c>
      <c r="P188">
        <f t="shared" si="14"/>
        <v>0</v>
      </c>
      <c r="Q188">
        <f t="shared" si="15"/>
        <v>0</v>
      </c>
    </row>
    <row r="189" spans="13:17" x14ac:dyDescent="0.25">
      <c r="M189" t="e">
        <f>VLOOKUP(L189,Data!$J$1:$K$13,2,0)</f>
        <v>#N/A</v>
      </c>
      <c r="N189" t="str">
        <f t="shared" si="12"/>
        <v>00/01/1900</v>
      </c>
      <c r="O189" t="str">
        <f t="shared" si="13"/>
        <v>00/01/1900</v>
      </c>
      <c r="P189">
        <f t="shared" si="14"/>
        <v>0</v>
      </c>
      <c r="Q189">
        <f t="shared" si="15"/>
        <v>0</v>
      </c>
    </row>
    <row r="190" spans="13:17" x14ac:dyDescent="0.25">
      <c r="M190" t="e">
        <f>VLOOKUP(L190,Data!$J$1:$K$13,2,0)</f>
        <v>#N/A</v>
      </c>
      <c r="N190" t="str">
        <f t="shared" si="12"/>
        <v>00/01/1900</v>
      </c>
      <c r="O190" t="str">
        <f t="shared" si="13"/>
        <v>00/01/1900</v>
      </c>
      <c r="P190">
        <f t="shared" si="14"/>
        <v>0</v>
      </c>
      <c r="Q190">
        <f t="shared" si="15"/>
        <v>0</v>
      </c>
    </row>
    <row r="191" spans="13:17" x14ac:dyDescent="0.25">
      <c r="M191" t="e">
        <f>VLOOKUP(L191,Data!$J$1:$K$13,2,0)</f>
        <v>#N/A</v>
      </c>
      <c r="N191" t="str">
        <f t="shared" si="12"/>
        <v>00/01/1900</v>
      </c>
      <c r="O191" t="str">
        <f t="shared" si="13"/>
        <v>00/01/1900</v>
      </c>
      <c r="P191">
        <f t="shared" si="14"/>
        <v>0</v>
      </c>
      <c r="Q191">
        <f t="shared" si="15"/>
        <v>0</v>
      </c>
    </row>
    <row r="192" spans="13:17" x14ac:dyDescent="0.25">
      <c r="M192" t="e">
        <f>VLOOKUP(L192,Data!$J$1:$K$13,2,0)</f>
        <v>#N/A</v>
      </c>
      <c r="N192" t="str">
        <f t="shared" si="12"/>
        <v>00/01/1900</v>
      </c>
      <c r="O192" t="str">
        <f t="shared" si="13"/>
        <v>00/01/1900</v>
      </c>
      <c r="P192">
        <f t="shared" si="14"/>
        <v>0</v>
      </c>
      <c r="Q192">
        <f t="shared" si="15"/>
        <v>0</v>
      </c>
    </row>
    <row r="193" spans="13:17" x14ac:dyDescent="0.25">
      <c r="M193" t="e">
        <f>VLOOKUP(L193,Data!$J$1:$K$13,2,0)</f>
        <v>#N/A</v>
      </c>
      <c r="N193" t="str">
        <f t="shared" si="12"/>
        <v>00/01/1900</v>
      </c>
      <c r="O193" t="str">
        <f t="shared" si="13"/>
        <v>00/01/1900</v>
      </c>
      <c r="P193">
        <f t="shared" si="14"/>
        <v>0</v>
      </c>
      <c r="Q193">
        <f t="shared" si="15"/>
        <v>0</v>
      </c>
    </row>
    <row r="194" spans="13:17" x14ac:dyDescent="0.25">
      <c r="M194" t="e">
        <f>VLOOKUP(L194,Data!$J$1:$K$13,2,0)</f>
        <v>#N/A</v>
      </c>
      <c r="N194" t="str">
        <f t="shared" si="12"/>
        <v>00/01/1900</v>
      </c>
      <c r="O194" t="str">
        <f t="shared" si="13"/>
        <v>00/01/1900</v>
      </c>
      <c r="P194">
        <f t="shared" si="14"/>
        <v>0</v>
      </c>
      <c r="Q194">
        <f t="shared" si="15"/>
        <v>0</v>
      </c>
    </row>
    <row r="195" spans="13:17" x14ac:dyDescent="0.25">
      <c r="M195" t="e">
        <f>VLOOKUP(L195,Data!$J$1:$K$13,2,0)</f>
        <v>#N/A</v>
      </c>
      <c r="N195" t="str">
        <f t="shared" ref="N195:N258" si="16">TEXT(E195,"dd/mm/aaaa")</f>
        <v>00/01/1900</v>
      </c>
      <c r="O195" t="str">
        <f t="shared" ref="O195:O258" si="17">TEXT(K195,"dd/mm/aaaa")</f>
        <v>00/01/1900</v>
      </c>
      <c r="P195">
        <f t="shared" ref="P195:P258" si="18">COUNTIFS($R$2,"="&amp;N195)</f>
        <v>0</v>
      </c>
      <c r="Q195">
        <f t="shared" ref="Q195:Q258" si="19">COUNTIFS($R$2,"="&amp;O195)</f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si="16"/>
        <v>00/01/1900</v>
      </c>
      <c r="O237" t="str">
        <f t="shared" si="17"/>
        <v>00/01/1900</v>
      </c>
      <c r="P237">
        <f t="shared" si="18"/>
        <v>0</v>
      </c>
      <c r="Q237">
        <f t="shared" si="19"/>
        <v>0</v>
      </c>
    </row>
    <row r="238" spans="13:17" x14ac:dyDescent="0.25">
      <c r="M238" t="e">
        <f>VLOOKUP(L238,Data!$J$1:$K$13,2,0)</f>
        <v>#N/A</v>
      </c>
      <c r="N238" t="str">
        <f t="shared" si="16"/>
        <v>00/01/1900</v>
      </c>
      <c r="O238" t="str">
        <f t="shared" si="17"/>
        <v>00/01/1900</v>
      </c>
      <c r="P238">
        <f t="shared" si="18"/>
        <v>0</v>
      </c>
      <c r="Q238">
        <f t="shared" si="19"/>
        <v>0</v>
      </c>
    </row>
    <row r="239" spans="13:17" x14ac:dyDescent="0.25">
      <c r="M239" t="e">
        <f>VLOOKUP(L239,Data!$J$1:$K$13,2,0)</f>
        <v>#N/A</v>
      </c>
      <c r="N239" t="str">
        <f t="shared" si="16"/>
        <v>00/01/1900</v>
      </c>
      <c r="O239" t="str">
        <f t="shared" si="17"/>
        <v>00/01/1900</v>
      </c>
      <c r="P239">
        <f t="shared" si="18"/>
        <v>0</v>
      </c>
      <c r="Q239">
        <f t="shared" si="19"/>
        <v>0</v>
      </c>
    </row>
    <row r="240" spans="13:17" x14ac:dyDescent="0.25">
      <c r="M240" t="e">
        <f>VLOOKUP(L240,Data!$J$1:$K$13,2,0)</f>
        <v>#N/A</v>
      </c>
      <c r="N240" t="str">
        <f t="shared" si="16"/>
        <v>00/01/1900</v>
      </c>
      <c r="O240" t="str">
        <f t="shared" si="17"/>
        <v>00/01/1900</v>
      </c>
      <c r="P240">
        <f t="shared" si="18"/>
        <v>0</v>
      </c>
      <c r="Q240">
        <f t="shared" si="19"/>
        <v>0</v>
      </c>
    </row>
    <row r="241" spans="13:17" x14ac:dyDescent="0.25">
      <c r="M241" t="e">
        <f>VLOOKUP(L241,Data!$J$1:$K$13,2,0)</f>
        <v>#N/A</v>
      </c>
      <c r="N241" t="str">
        <f t="shared" si="16"/>
        <v>00/01/1900</v>
      </c>
      <c r="O241" t="str">
        <f t="shared" si="17"/>
        <v>00/01/1900</v>
      </c>
      <c r="P241">
        <f t="shared" si="18"/>
        <v>0</v>
      </c>
      <c r="Q241">
        <f t="shared" si="19"/>
        <v>0</v>
      </c>
    </row>
    <row r="242" spans="13:17" x14ac:dyDescent="0.25">
      <c r="M242" t="e">
        <f>VLOOKUP(L242,Data!$J$1:$K$13,2,0)</f>
        <v>#N/A</v>
      </c>
      <c r="N242" t="str">
        <f t="shared" si="16"/>
        <v>00/01/1900</v>
      </c>
      <c r="O242" t="str">
        <f t="shared" si="17"/>
        <v>00/01/1900</v>
      </c>
      <c r="P242">
        <f t="shared" si="18"/>
        <v>0</v>
      </c>
      <c r="Q242">
        <f t="shared" si="19"/>
        <v>0</v>
      </c>
    </row>
    <row r="243" spans="13:17" x14ac:dyDescent="0.25">
      <c r="M243" t="e">
        <f>VLOOKUP(L243,Data!$J$1:$K$13,2,0)</f>
        <v>#N/A</v>
      </c>
      <c r="N243" t="str">
        <f t="shared" si="16"/>
        <v>00/01/1900</v>
      </c>
      <c r="O243" t="str">
        <f t="shared" si="17"/>
        <v>00/01/1900</v>
      </c>
      <c r="P243">
        <f t="shared" si="18"/>
        <v>0</v>
      </c>
      <c r="Q243">
        <f t="shared" si="19"/>
        <v>0</v>
      </c>
    </row>
    <row r="244" spans="13:17" x14ac:dyDescent="0.25">
      <c r="M244" t="e">
        <f>VLOOKUP(L244,Data!$J$1:$K$13,2,0)</f>
        <v>#N/A</v>
      </c>
      <c r="N244" t="str">
        <f t="shared" si="16"/>
        <v>00/01/1900</v>
      </c>
      <c r="O244" t="str">
        <f t="shared" si="17"/>
        <v>00/01/1900</v>
      </c>
      <c r="P244">
        <f t="shared" si="18"/>
        <v>0</v>
      </c>
      <c r="Q244">
        <f t="shared" si="19"/>
        <v>0</v>
      </c>
    </row>
    <row r="245" spans="13:17" x14ac:dyDescent="0.25">
      <c r="M245" t="e">
        <f>VLOOKUP(L245,Data!$J$1:$K$13,2,0)</f>
        <v>#N/A</v>
      </c>
      <c r="N245" t="str">
        <f t="shared" si="16"/>
        <v>00/01/1900</v>
      </c>
      <c r="O245" t="str">
        <f t="shared" si="17"/>
        <v>00/01/1900</v>
      </c>
      <c r="P245">
        <f t="shared" si="18"/>
        <v>0</v>
      </c>
      <c r="Q245">
        <f t="shared" si="19"/>
        <v>0</v>
      </c>
    </row>
    <row r="246" spans="13:17" x14ac:dyDescent="0.25">
      <c r="M246" t="e">
        <f>VLOOKUP(L246,Data!$J$1:$K$13,2,0)</f>
        <v>#N/A</v>
      </c>
      <c r="N246" t="str">
        <f t="shared" si="16"/>
        <v>00/01/1900</v>
      </c>
      <c r="O246" t="str">
        <f t="shared" si="17"/>
        <v>00/01/1900</v>
      </c>
      <c r="P246">
        <f t="shared" si="18"/>
        <v>0</v>
      </c>
      <c r="Q246">
        <f t="shared" si="19"/>
        <v>0</v>
      </c>
    </row>
    <row r="247" spans="13:17" x14ac:dyDescent="0.25">
      <c r="M247" t="e">
        <f>VLOOKUP(L247,Data!$J$1:$K$13,2,0)</f>
        <v>#N/A</v>
      </c>
      <c r="N247" t="str">
        <f t="shared" si="16"/>
        <v>00/01/1900</v>
      </c>
      <c r="O247" t="str">
        <f t="shared" si="17"/>
        <v>00/01/1900</v>
      </c>
      <c r="P247">
        <f t="shared" si="18"/>
        <v>0</v>
      </c>
      <c r="Q247">
        <f t="shared" si="19"/>
        <v>0</v>
      </c>
    </row>
    <row r="248" spans="13:17" x14ac:dyDescent="0.25">
      <c r="M248" t="e">
        <f>VLOOKUP(L248,Data!$J$1:$K$13,2,0)</f>
        <v>#N/A</v>
      </c>
      <c r="N248" t="str">
        <f t="shared" si="16"/>
        <v>00/01/1900</v>
      </c>
      <c r="O248" t="str">
        <f t="shared" si="17"/>
        <v>00/01/1900</v>
      </c>
      <c r="P248">
        <f t="shared" si="18"/>
        <v>0</v>
      </c>
      <c r="Q248">
        <f t="shared" si="19"/>
        <v>0</v>
      </c>
    </row>
    <row r="249" spans="13:17" x14ac:dyDescent="0.25">
      <c r="M249" t="e">
        <f>VLOOKUP(L249,Data!$J$1:$K$13,2,0)</f>
        <v>#N/A</v>
      </c>
      <c r="N249" t="str">
        <f t="shared" si="16"/>
        <v>00/01/1900</v>
      </c>
      <c r="O249" t="str">
        <f t="shared" si="17"/>
        <v>00/01/1900</v>
      </c>
      <c r="P249">
        <f t="shared" si="18"/>
        <v>0</v>
      </c>
      <c r="Q249">
        <f t="shared" si="19"/>
        <v>0</v>
      </c>
    </row>
    <row r="250" spans="13:17" x14ac:dyDescent="0.25">
      <c r="M250" t="e">
        <f>VLOOKUP(L250,Data!$J$1:$K$13,2,0)</f>
        <v>#N/A</v>
      </c>
      <c r="N250" t="str">
        <f t="shared" si="16"/>
        <v>00/01/1900</v>
      </c>
      <c r="O250" t="str">
        <f t="shared" si="17"/>
        <v>00/01/1900</v>
      </c>
      <c r="P250">
        <f t="shared" si="18"/>
        <v>0</v>
      </c>
      <c r="Q250">
        <f t="shared" si="19"/>
        <v>0</v>
      </c>
    </row>
    <row r="251" spans="13:17" x14ac:dyDescent="0.25">
      <c r="M251" t="e">
        <f>VLOOKUP(L251,Data!$J$1:$K$13,2,0)</f>
        <v>#N/A</v>
      </c>
      <c r="N251" t="str">
        <f t="shared" si="16"/>
        <v>00/01/1900</v>
      </c>
      <c r="O251" t="str">
        <f t="shared" si="17"/>
        <v>00/01/1900</v>
      </c>
      <c r="P251">
        <f t="shared" si="18"/>
        <v>0</v>
      </c>
      <c r="Q251">
        <f t="shared" si="19"/>
        <v>0</v>
      </c>
    </row>
    <row r="252" spans="13:17" x14ac:dyDescent="0.25">
      <c r="M252" t="e">
        <f>VLOOKUP(L252,Data!$J$1:$K$13,2,0)</f>
        <v>#N/A</v>
      </c>
      <c r="N252" t="str">
        <f t="shared" si="16"/>
        <v>00/01/1900</v>
      </c>
      <c r="O252" t="str">
        <f t="shared" si="17"/>
        <v>00/01/1900</v>
      </c>
      <c r="P252">
        <f t="shared" si="18"/>
        <v>0</v>
      </c>
      <c r="Q252">
        <f t="shared" si="19"/>
        <v>0</v>
      </c>
    </row>
    <row r="253" spans="13:17" x14ac:dyDescent="0.25">
      <c r="M253" t="e">
        <f>VLOOKUP(L253,Data!$J$1:$K$13,2,0)</f>
        <v>#N/A</v>
      </c>
      <c r="N253" t="str">
        <f t="shared" si="16"/>
        <v>00/01/1900</v>
      </c>
      <c r="O253" t="str">
        <f t="shared" si="17"/>
        <v>00/01/1900</v>
      </c>
      <c r="P253">
        <f t="shared" si="18"/>
        <v>0</v>
      </c>
      <c r="Q253">
        <f t="shared" si="19"/>
        <v>0</v>
      </c>
    </row>
    <row r="254" spans="13:17" x14ac:dyDescent="0.25">
      <c r="M254" t="e">
        <f>VLOOKUP(L254,Data!$J$1:$K$13,2,0)</f>
        <v>#N/A</v>
      </c>
      <c r="N254" t="str">
        <f t="shared" si="16"/>
        <v>00/01/1900</v>
      </c>
      <c r="O254" t="str">
        <f t="shared" si="17"/>
        <v>00/01/1900</v>
      </c>
      <c r="P254">
        <f t="shared" si="18"/>
        <v>0</v>
      </c>
      <c r="Q254">
        <f t="shared" si="19"/>
        <v>0</v>
      </c>
    </row>
    <row r="255" spans="13:17" x14ac:dyDescent="0.25">
      <c r="M255" t="e">
        <f>VLOOKUP(L255,Data!$J$1:$K$13,2,0)</f>
        <v>#N/A</v>
      </c>
      <c r="N255" t="str">
        <f t="shared" si="16"/>
        <v>00/01/1900</v>
      </c>
      <c r="O255" t="str">
        <f t="shared" si="17"/>
        <v>00/01/1900</v>
      </c>
      <c r="P255">
        <f t="shared" si="18"/>
        <v>0</v>
      </c>
      <c r="Q255">
        <f t="shared" si="19"/>
        <v>0</v>
      </c>
    </row>
    <row r="256" spans="13:17" x14ac:dyDescent="0.25">
      <c r="M256" t="e">
        <f>VLOOKUP(L256,Data!$J$1:$K$13,2,0)</f>
        <v>#N/A</v>
      </c>
      <c r="N256" t="str">
        <f t="shared" si="16"/>
        <v>00/01/1900</v>
      </c>
      <c r="O256" t="str">
        <f t="shared" si="17"/>
        <v>00/01/1900</v>
      </c>
      <c r="P256">
        <f t="shared" si="18"/>
        <v>0</v>
      </c>
      <c r="Q256">
        <f t="shared" si="19"/>
        <v>0</v>
      </c>
    </row>
    <row r="257" spans="13:17" x14ac:dyDescent="0.25">
      <c r="M257" t="e">
        <f>VLOOKUP(L257,Data!$J$1:$K$13,2,0)</f>
        <v>#N/A</v>
      </c>
      <c r="N257" t="str">
        <f t="shared" si="16"/>
        <v>00/01/1900</v>
      </c>
      <c r="O257" t="str">
        <f t="shared" si="17"/>
        <v>00/01/1900</v>
      </c>
      <c r="P257">
        <f t="shared" si="18"/>
        <v>0</v>
      </c>
      <c r="Q257">
        <f t="shared" si="19"/>
        <v>0</v>
      </c>
    </row>
    <row r="258" spans="13:17" x14ac:dyDescent="0.25">
      <c r="M258" t="e">
        <f>VLOOKUP(L258,Data!$J$1:$K$13,2,0)</f>
        <v>#N/A</v>
      </c>
      <c r="N258" t="str">
        <f t="shared" si="16"/>
        <v>00/01/1900</v>
      </c>
      <c r="O258" t="str">
        <f t="shared" si="17"/>
        <v>00/01/1900</v>
      </c>
      <c r="P258">
        <f t="shared" si="18"/>
        <v>0</v>
      </c>
      <c r="Q258">
        <f t="shared" si="19"/>
        <v>0</v>
      </c>
    </row>
    <row r="259" spans="13:17" x14ac:dyDescent="0.25">
      <c r="M259" t="e">
        <f>VLOOKUP(L259,Data!$J$1:$K$13,2,0)</f>
        <v>#N/A</v>
      </c>
      <c r="N259" t="str">
        <f t="shared" ref="N259:N322" si="20">TEXT(E259,"dd/mm/aaaa")</f>
        <v>00/01/1900</v>
      </c>
      <c r="O259" t="str">
        <f t="shared" ref="O259:O322" si="21">TEXT(K259,"dd/mm/aaaa")</f>
        <v>00/01/1900</v>
      </c>
      <c r="P259">
        <f t="shared" ref="P259:P322" si="22">COUNTIFS($R$2,"="&amp;N259)</f>
        <v>0</v>
      </c>
      <c r="Q259">
        <f t="shared" ref="Q259:Q322" si="23">COUNTIFS($R$2,"="&amp;O259)</f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si="20"/>
        <v>00/01/1900</v>
      </c>
      <c r="O301" t="str">
        <f t="shared" si="21"/>
        <v>00/01/1900</v>
      </c>
      <c r="P301">
        <f t="shared" si="22"/>
        <v>0</v>
      </c>
      <c r="Q301">
        <f t="shared" si="23"/>
        <v>0</v>
      </c>
    </row>
    <row r="302" spans="13:17" x14ac:dyDescent="0.25">
      <c r="M302" t="e">
        <f>VLOOKUP(L302,Data!$J$1:$K$13,2,0)</f>
        <v>#N/A</v>
      </c>
      <c r="N302" t="str">
        <f t="shared" si="20"/>
        <v>00/01/1900</v>
      </c>
      <c r="O302" t="str">
        <f t="shared" si="21"/>
        <v>00/01/1900</v>
      </c>
      <c r="P302">
        <f t="shared" si="22"/>
        <v>0</v>
      </c>
      <c r="Q302">
        <f t="shared" si="23"/>
        <v>0</v>
      </c>
    </row>
    <row r="303" spans="13:17" x14ac:dyDescent="0.25">
      <c r="M303" t="e">
        <f>VLOOKUP(L303,Data!$J$1:$K$13,2,0)</f>
        <v>#N/A</v>
      </c>
      <c r="N303" t="str">
        <f t="shared" si="20"/>
        <v>00/01/1900</v>
      </c>
      <c r="O303" t="str">
        <f t="shared" si="21"/>
        <v>00/01/1900</v>
      </c>
      <c r="P303">
        <f t="shared" si="22"/>
        <v>0</v>
      </c>
      <c r="Q303">
        <f t="shared" si="23"/>
        <v>0</v>
      </c>
    </row>
    <row r="304" spans="13:17" x14ac:dyDescent="0.25">
      <c r="M304" t="e">
        <f>VLOOKUP(L304,Data!$J$1:$K$13,2,0)</f>
        <v>#N/A</v>
      </c>
      <c r="N304" t="str">
        <f t="shared" si="20"/>
        <v>00/01/1900</v>
      </c>
      <c r="O304" t="str">
        <f t="shared" si="21"/>
        <v>00/01/1900</v>
      </c>
      <c r="P304">
        <f t="shared" si="22"/>
        <v>0</v>
      </c>
      <c r="Q304">
        <f t="shared" si="23"/>
        <v>0</v>
      </c>
    </row>
    <row r="305" spans="13:17" x14ac:dyDescent="0.25">
      <c r="M305" t="e">
        <f>VLOOKUP(L305,Data!$J$1:$K$13,2,0)</f>
        <v>#N/A</v>
      </c>
      <c r="N305" t="str">
        <f t="shared" si="20"/>
        <v>00/01/1900</v>
      </c>
      <c r="O305" t="str">
        <f t="shared" si="21"/>
        <v>00/01/1900</v>
      </c>
      <c r="P305">
        <f t="shared" si="22"/>
        <v>0</v>
      </c>
      <c r="Q305">
        <f t="shared" si="23"/>
        <v>0</v>
      </c>
    </row>
    <row r="306" spans="13:17" x14ac:dyDescent="0.25">
      <c r="M306" t="e">
        <f>VLOOKUP(L306,Data!$J$1:$K$13,2,0)</f>
        <v>#N/A</v>
      </c>
      <c r="N306" t="str">
        <f t="shared" si="20"/>
        <v>00/01/1900</v>
      </c>
      <c r="O306" t="str">
        <f t="shared" si="21"/>
        <v>00/01/1900</v>
      </c>
      <c r="P306">
        <f t="shared" si="22"/>
        <v>0</v>
      </c>
      <c r="Q306">
        <f t="shared" si="23"/>
        <v>0</v>
      </c>
    </row>
    <row r="307" spans="13:17" x14ac:dyDescent="0.25">
      <c r="M307" t="e">
        <f>VLOOKUP(L307,Data!$J$1:$K$13,2,0)</f>
        <v>#N/A</v>
      </c>
      <c r="N307" t="str">
        <f t="shared" si="20"/>
        <v>00/01/1900</v>
      </c>
      <c r="O307" t="str">
        <f t="shared" si="21"/>
        <v>00/01/1900</v>
      </c>
      <c r="P307">
        <f t="shared" si="22"/>
        <v>0</v>
      </c>
      <c r="Q307">
        <f t="shared" si="23"/>
        <v>0</v>
      </c>
    </row>
    <row r="308" spans="13:17" x14ac:dyDescent="0.25">
      <c r="M308" t="e">
        <f>VLOOKUP(L308,Data!$J$1:$K$13,2,0)</f>
        <v>#N/A</v>
      </c>
      <c r="N308" t="str">
        <f t="shared" si="20"/>
        <v>00/01/1900</v>
      </c>
      <c r="O308" t="str">
        <f t="shared" si="21"/>
        <v>00/01/1900</v>
      </c>
      <c r="P308">
        <f t="shared" si="22"/>
        <v>0</v>
      </c>
      <c r="Q308">
        <f t="shared" si="23"/>
        <v>0</v>
      </c>
    </row>
    <row r="309" spans="13:17" x14ac:dyDescent="0.25">
      <c r="M309" t="e">
        <f>VLOOKUP(L309,Data!$J$1:$K$13,2,0)</f>
        <v>#N/A</v>
      </c>
      <c r="N309" t="str">
        <f t="shared" si="20"/>
        <v>00/01/1900</v>
      </c>
      <c r="O309" t="str">
        <f t="shared" si="21"/>
        <v>00/01/1900</v>
      </c>
      <c r="P309">
        <f t="shared" si="22"/>
        <v>0</v>
      </c>
      <c r="Q309">
        <f t="shared" si="23"/>
        <v>0</v>
      </c>
    </row>
    <row r="310" spans="13:17" x14ac:dyDescent="0.25">
      <c r="M310" t="e">
        <f>VLOOKUP(L310,Data!$J$1:$K$13,2,0)</f>
        <v>#N/A</v>
      </c>
      <c r="N310" t="str">
        <f t="shared" si="20"/>
        <v>00/01/1900</v>
      </c>
      <c r="O310" t="str">
        <f t="shared" si="21"/>
        <v>00/01/1900</v>
      </c>
      <c r="P310">
        <f t="shared" si="22"/>
        <v>0</v>
      </c>
      <c r="Q310">
        <f t="shared" si="23"/>
        <v>0</v>
      </c>
    </row>
    <row r="311" spans="13:17" x14ac:dyDescent="0.25">
      <c r="M311" t="e">
        <f>VLOOKUP(L311,Data!$J$1:$K$13,2,0)</f>
        <v>#N/A</v>
      </c>
      <c r="N311" t="str">
        <f t="shared" si="20"/>
        <v>00/01/1900</v>
      </c>
      <c r="O311" t="str">
        <f t="shared" si="21"/>
        <v>00/01/1900</v>
      </c>
      <c r="P311">
        <f t="shared" si="22"/>
        <v>0</v>
      </c>
      <c r="Q311">
        <f t="shared" si="23"/>
        <v>0</v>
      </c>
    </row>
    <row r="312" spans="13:17" x14ac:dyDescent="0.25">
      <c r="M312" t="e">
        <f>VLOOKUP(L312,Data!$J$1:$K$13,2,0)</f>
        <v>#N/A</v>
      </c>
      <c r="N312" t="str">
        <f t="shared" si="20"/>
        <v>00/01/1900</v>
      </c>
      <c r="O312" t="str">
        <f t="shared" si="21"/>
        <v>00/01/1900</v>
      </c>
      <c r="P312">
        <f t="shared" si="22"/>
        <v>0</v>
      </c>
      <c r="Q312">
        <f t="shared" si="23"/>
        <v>0</v>
      </c>
    </row>
    <row r="313" spans="13:17" x14ac:dyDescent="0.25">
      <c r="M313" t="e">
        <f>VLOOKUP(L313,Data!$J$1:$K$13,2,0)</f>
        <v>#N/A</v>
      </c>
      <c r="N313" t="str">
        <f t="shared" si="20"/>
        <v>00/01/1900</v>
      </c>
      <c r="O313" t="str">
        <f t="shared" si="21"/>
        <v>00/01/1900</v>
      </c>
      <c r="P313">
        <f t="shared" si="22"/>
        <v>0</v>
      </c>
      <c r="Q313">
        <f t="shared" si="23"/>
        <v>0</v>
      </c>
    </row>
    <row r="314" spans="13:17" x14ac:dyDescent="0.25">
      <c r="M314" t="e">
        <f>VLOOKUP(L314,Data!$J$1:$K$13,2,0)</f>
        <v>#N/A</v>
      </c>
      <c r="N314" t="str">
        <f t="shared" si="20"/>
        <v>00/01/1900</v>
      </c>
      <c r="O314" t="str">
        <f t="shared" si="21"/>
        <v>00/01/1900</v>
      </c>
      <c r="P314">
        <f t="shared" si="22"/>
        <v>0</v>
      </c>
      <c r="Q314">
        <f t="shared" si="23"/>
        <v>0</v>
      </c>
    </row>
    <row r="315" spans="13:17" x14ac:dyDescent="0.25">
      <c r="M315" t="e">
        <f>VLOOKUP(L315,Data!$J$1:$K$13,2,0)</f>
        <v>#N/A</v>
      </c>
      <c r="N315" t="str">
        <f t="shared" si="20"/>
        <v>00/01/1900</v>
      </c>
      <c r="O315" t="str">
        <f t="shared" si="21"/>
        <v>00/01/1900</v>
      </c>
      <c r="P315">
        <f t="shared" si="22"/>
        <v>0</v>
      </c>
      <c r="Q315">
        <f t="shared" si="23"/>
        <v>0</v>
      </c>
    </row>
    <row r="316" spans="13:17" x14ac:dyDescent="0.25">
      <c r="M316" t="e">
        <f>VLOOKUP(L316,Data!$J$1:$K$13,2,0)</f>
        <v>#N/A</v>
      </c>
      <c r="N316" t="str">
        <f t="shared" si="20"/>
        <v>00/01/1900</v>
      </c>
      <c r="O316" t="str">
        <f t="shared" si="21"/>
        <v>00/01/1900</v>
      </c>
      <c r="P316">
        <f t="shared" si="22"/>
        <v>0</v>
      </c>
      <c r="Q316">
        <f t="shared" si="23"/>
        <v>0</v>
      </c>
    </row>
    <row r="317" spans="13:17" x14ac:dyDescent="0.25">
      <c r="M317" t="e">
        <f>VLOOKUP(L317,Data!$J$1:$K$13,2,0)</f>
        <v>#N/A</v>
      </c>
      <c r="N317" t="str">
        <f t="shared" si="20"/>
        <v>00/01/1900</v>
      </c>
      <c r="O317" t="str">
        <f t="shared" si="21"/>
        <v>00/01/1900</v>
      </c>
      <c r="P317">
        <f t="shared" si="22"/>
        <v>0</v>
      </c>
      <c r="Q317">
        <f t="shared" si="23"/>
        <v>0</v>
      </c>
    </row>
    <row r="318" spans="13:17" x14ac:dyDescent="0.25">
      <c r="M318" t="e">
        <f>VLOOKUP(L318,Data!$J$1:$K$13,2,0)</f>
        <v>#N/A</v>
      </c>
      <c r="N318" t="str">
        <f t="shared" si="20"/>
        <v>00/01/1900</v>
      </c>
      <c r="O318" t="str">
        <f t="shared" si="21"/>
        <v>00/01/1900</v>
      </c>
      <c r="P318">
        <f t="shared" si="22"/>
        <v>0</v>
      </c>
      <c r="Q318">
        <f t="shared" si="23"/>
        <v>0</v>
      </c>
    </row>
    <row r="319" spans="13:17" x14ac:dyDescent="0.25">
      <c r="M319" t="e">
        <f>VLOOKUP(L319,Data!$J$1:$K$13,2,0)</f>
        <v>#N/A</v>
      </c>
      <c r="N319" t="str">
        <f t="shared" si="20"/>
        <v>00/01/1900</v>
      </c>
      <c r="O319" t="str">
        <f t="shared" si="21"/>
        <v>00/01/1900</v>
      </c>
      <c r="P319">
        <f t="shared" si="22"/>
        <v>0</v>
      </c>
      <c r="Q319">
        <f t="shared" si="23"/>
        <v>0</v>
      </c>
    </row>
    <row r="320" spans="13:17" x14ac:dyDescent="0.25">
      <c r="M320" t="e">
        <f>VLOOKUP(L320,Data!$J$1:$K$13,2,0)</f>
        <v>#N/A</v>
      </c>
      <c r="N320" t="str">
        <f t="shared" si="20"/>
        <v>00/01/1900</v>
      </c>
      <c r="O320" t="str">
        <f t="shared" si="21"/>
        <v>00/01/1900</v>
      </c>
      <c r="P320">
        <f t="shared" si="22"/>
        <v>0</v>
      </c>
      <c r="Q320">
        <f t="shared" si="23"/>
        <v>0</v>
      </c>
    </row>
    <row r="321" spans="13:17" x14ac:dyDescent="0.25">
      <c r="M321" t="e">
        <f>VLOOKUP(L321,Data!$J$1:$K$13,2,0)</f>
        <v>#N/A</v>
      </c>
      <c r="N321" t="str">
        <f t="shared" si="20"/>
        <v>00/01/1900</v>
      </c>
      <c r="O321" t="str">
        <f t="shared" si="21"/>
        <v>00/01/1900</v>
      </c>
      <c r="P321">
        <f t="shared" si="22"/>
        <v>0</v>
      </c>
      <c r="Q321">
        <f t="shared" si="23"/>
        <v>0</v>
      </c>
    </row>
    <row r="322" spans="13:17" x14ac:dyDescent="0.25">
      <c r="M322" t="e">
        <f>VLOOKUP(L322,Data!$J$1:$K$13,2,0)</f>
        <v>#N/A</v>
      </c>
      <c r="N322" t="str">
        <f t="shared" si="20"/>
        <v>00/01/1900</v>
      </c>
      <c r="O322" t="str">
        <f t="shared" si="21"/>
        <v>00/01/1900</v>
      </c>
      <c r="P322">
        <f t="shared" si="22"/>
        <v>0</v>
      </c>
      <c r="Q322">
        <f t="shared" si="23"/>
        <v>0</v>
      </c>
    </row>
    <row r="323" spans="13:17" x14ac:dyDescent="0.25">
      <c r="M323" t="e">
        <f>VLOOKUP(L323,Data!$J$1:$K$13,2,0)</f>
        <v>#N/A</v>
      </c>
      <c r="N323" t="str">
        <f t="shared" ref="N323:N386" si="24">TEXT(E323,"dd/mm/aaaa")</f>
        <v>00/01/1900</v>
      </c>
      <c r="O323" t="str">
        <f t="shared" ref="O323:O386" si="25">TEXT(K323,"dd/mm/aaaa")</f>
        <v>00/01/1900</v>
      </c>
      <c r="P323">
        <f t="shared" ref="P323:P386" si="26">COUNTIFS($R$2,"="&amp;N323)</f>
        <v>0</v>
      </c>
      <c r="Q323">
        <f t="shared" ref="Q323:Q386" si="27">COUNTIFS($R$2,"="&amp;O323)</f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si="24"/>
        <v>00/01/1900</v>
      </c>
      <c r="O365" t="str">
        <f t="shared" si="25"/>
        <v>00/01/1900</v>
      </c>
      <c r="P365">
        <f t="shared" si="26"/>
        <v>0</v>
      </c>
      <c r="Q365">
        <f t="shared" si="27"/>
        <v>0</v>
      </c>
    </row>
    <row r="366" spans="13:17" x14ac:dyDescent="0.25">
      <c r="M366" t="e">
        <f>VLOOKUP(L366,Data!$J$1:$K$13,2,0)</f>
        <v>#N/A</v>
      </c>
      <c r="N366" t="str">
        <f t="shared" si="24"/>
        <v>00/01/1900</v>
      </c>
      <c r="O366" t="str">
        <f t="shared" si="25"/>
        <v>00/01/1900</v>
      </c>
      <c r="P366">
        <f t="shared" si="26"/>
        <v>0</v>
      </c>
      <c r="Q366">
        <f t="shared" si="27"/>
        <v>0</v>
      </c>
    </row>
    <row r="367" spans="13:17" x14ac:dyDescent="0.25">
      <c r="M367" t="e">
        <f>VLOOKUP(L367,Data!$J$1:$K$13,2,0)</f>
        <v>#N/A</v>
      </c>
      <c r="N367" t="str">
        <f t="shared" si="24"/>
        <v>00/01/1900</v>
      </c>
      <c r="O367" t="str">
        <f t="shared" si="25"/>
        <v>00/01/1900</v>
      </c>
      <c r="P367">
        <f t="shared" si="26"/>
        <v>0</v>
      </c>
      <c r="Q367">
        <f t="shared" si="27"/>
        <v>0</v>
      </c>
    </row>
    <row r="368" spans="13:17" x14ac:dyDescent="0.25">
      <c r="M368" t="e">
        <f>VLOOKUP(L368,Data!$J$1:$K$13,2,0)</f>
        <v>#N/A</v>
      </c>
      <c r="N368" t="str">
        <f t="shared" si="24"/>
        <v>00/01/1900</v>
      </c>
      <c r="O368" t="str">
        <f t="shared" si="25"/>
        <v>00/01/1900</v>
      </c>
      <c r="P368">
        <f t="shared" si="26"/>
        <v>0</v>
      </c>
      <c r="Q368">
        <f t="shared" si="27"/>
        <v>0</v>
      </c>
    </row>
    <row r="369" spans="13:17" x14ac:dyDescent="0.25">
      <c r="M369" t="e">
        <f>VLOOKUP(L369,Data!$J$1:$K$13,2,0)</f>
        <v>#N/A</v>
      </c>
      <c r="N369" t="str">
        <f t="shared" si="24"/>
        <v>00/01/1900</v>
      </c>
      <c r="O369" t="str">
        <f t="shared" si="25"/>
        <v>00/01/1900</v>
      </c>
      <c r="P369">
        <f t="shared" si="26"/>
        <v>0</v>
      </c>
      <c r="Q369">
        <f t="shared" si="27"/>
        <v>0</v>
      </c>
    </row>
    <row r="370" spans="13:17" x14ac:dyDescent="0.25">
      <c r="M370" t="e">
        <f>VLOOKUP(L370,Data!$J$1:$K$13,2,0)</f>
        <v>#N/A</v>
      </c>
      <c r="N370" t="str">
        <f t="shared" si="24"/>
        <v>00/01/1900</v>
      </c>
      <c r="O370" t="str">
        <f t="shared" si="25"/>
        <v>00/01/1900</v>
      </c>
      <c r="P370">
        <f t="shared" si="26"/>
        <v>0</v>
      </c>
      <c r="Q370">
        <f t="shared" si="27"/>
        <v>0</v>
      </c>
    </row>
    <row r="371" spans="13:17" x14ac:dyDescent="0.25">
      <c r="M371" t="e">
        <f>VLOOKUP(L371,Data!$J$1:$K$13,2,0)</f>
        <v>#N/A</v>
      </c>
      <c r="N371" t="str">
        <f t="shared" si="24"/>
        <v>00/01/1900</v>
      </c>
      <c r="O371" t="str">
        <f t="shared" si="25"/>
        <v>00/01/1900</v>
      </c>
      <c r="P371">
        <f t="shared" si="26"/>
        <v>0</v>
      </c>
      <c r="Q371">
        <f t="shared" si="27"/>
        <v>0</v>
      </c>
    </row>
    <row r="372" spans="13:17" x14ac:dyDescent="0.25">
      <c r="M372" t="e">
        <f>VLOOKUP(L372,Data!$J$1:$K$13,2,0)</f>
        <v>#N/A</v>
      </c>
      <c r="N372" t="str">
        <f t="shared" si="24"/>
        <v>00/01/1900</v>
      </c>
      <c r="O372" t="str">
        <f t="shared" si="25"/>
        <v>00/01/1900</v>
      </c>
      <c r="P372">
        <f t="shared" si="26"/>
        <v>0</v>
      </c>
      <c r="Q372">
        <f t="shared" si="27"/>
        <v>0</v>
      </c>
    </row>
    <row r="373" spans="13:17" x14ac:dyDescent="0.25">
      <c r="M373" t="e">
        <f>VLOOKUP(L373,Data!$J$1:$K$13,2,0)</f>
        <v>#N/A</v>
      </c>
      <c r="N373" t="str">
        <f t="shared" si="24"/>
        <v>00/01/1900</v>
      </c>
      <c r="O373" t="str">
        <f t="shared" si="25"/>
        <v>00/01/1900</v>
      </c>
      <c r="P373">
        <f t="shared" si="26"/>
        <v>0</v>
      </c>
      <c r="Q373">
        <f t="shared" si="27"/>
        <v>0</v>
      </c>
    </row>
    <row r="374" spans="13:17" x14ac:dyDescent="0.25">
      <c r="M374" t="e">
        <f>VLOOKUP(L374,Data!$J$1:$K$13,2,0)</f>
        <v>#N/A</v>
      </c>
      <c r="N374" t="str">
        <f t="shared" si="24"/>
        <v>00/01/1900</v>
      </c>
      <c r="O374" t="str">
        <f t="shared" si="25"/>
        <v>00/01/1900</v>
      </c>
      <c r="P374">
        <f t="shared" si="26"/>
        <v>0</v>
      </c>
      <c r="Q374">
        <f t="shared" si="27"/>
        <v>0</v>
      </c>
    </row>
    <row r="375" spans="13:17" x14ac:dyDescent="0.25">
      <c r="M375" t="e">
        <f>VLOOKUP(L375,Data!$J$1:$K$13,2,0)</f>
        <v>#N/A</v>
      </c>
      <c r="N375" t="str">
        <f t="shared" si="24"/>
        <v>00/01/1900</v>
      </c>
      <c r="O375" t="str">
        <f t="shared" si="25"/>
        <v>00/01/1900</v>
      </c>
      <c r="P375">
        <f t="shared" si="26"/>
        <v>0</v>
      </c>
      <c r="Q375">
        <f t="shared" si="27"/>
        <v>0</v>
      </c>
    </row>
    <row r="376" spans="13:17" x14ac:dyDescent="0.25">
      <c r="M376" t="e">
        <f>VLOOKUP(L376,Data!$J$1:$K$13,2,0)</f>
        <v>#N/A</v>
      </c>
      <c r="N376" t="str">
        <f t="shared" si="24"/>
        <v>00/01/1900</v>
      </c>
      <c r="O376" t="str">
        <f t="shared" si="25"/>
        <v>00/01/1900</v>
      </c>
      <c r="P376">
        <f t="shared" si="26"/>
        <v>0</v>
      </c>
      <c r="Q376">
        <f t="shared" si="27"/>
        <v>0</v>
      </c>
    </row>
    <row r="377" spans="13:17" x14ac:dyDescent="0.25">
      <c r="M377" t="e">
        <f>VLOOKUP(L377,Data!$J$1:$K$13,2,0)</f>
        <v>#N/A</v>
      </c>
      <c r="N377" t="str">
        <f t="shared" si="24"/>
        <v>00/01/1900</v>
      </c>
      <c r="O377" t="str">
        <f t="shared" si="25"/>
        <v>00/01/1900</v>
      </c>
      <c r="P377">
        <f t="shared" si="26"/>
        <v>0</v>
      </c>
      <c r="Q377">
        <f t="shared" si="27"/>
        <v>0</v>
      </c>
    </row>
    <row r="378" spans="13:17" x14ac:dyDescent="0.25">
      <c r="M378" t="e">
        <f>VLOOKUP(L378,Data!$J$1:$K$13,2,0)</f>
        <v>#N/A</v>
      </c>
      <c r="N378" t="str">
        <f t="shared" si="24"/>
        <v>00/01/1900</v>
      </c>
      <c r="O378" t="str">
        <f t="shared" si="25"/>
        <v>00/01/1900</v>
      </c>
      <c r="P378">
        <f t="shared" si="26"/>
        <v>0</v>
      </c>
      <c r="Q378">
        <f t="shared" si="27"/>
        <v>0</v>
      </c>
    </row>
    <row r="379" spans="13:17" x14ac:dyDescent="0.25">
      <c r="M379" t="e">
        <f>VLOOKUP(L379,Data!$J$1:$K$13,2,0)</f>
        <v>#N/A</v>
      </c>
      <c r="N379" t="str">
        <f t="shared" si="24"/>
        <v>00/01/1900</v>
      </c>
      <c r="O379" t="str">
        <f t="shared" si="25"/>
        <v>00/01/1900</v>
      </c>
      <c r="P379">
        <f t="shared" si="26"/>
        <v>0</v>
      </c>
      <c r="Q379">
        <f t="shared" si="27"/>
        <v>0</v>
      </c>
    </row>
    <row r="380" spans="13:17" x14ac:dyDescent="0.25">
      <c r="M380" t="e">
        <f>VLOOKUP(L380,Data!$J$1:$K$13,2,0)</f>
        <v>#N/A</v>
      </c>
      <c r="N380" t="str">
        <f t="shared" si="24"/>
        <v>00/01/1900</v>
      </c>
      <c r="O380" t="str">
        <f t="shared" si="25"/>
        <v>00/01/1900</v>
      </c>
      <c r="P380">
        <f t="shared" si="26"/>
        <v>0</v>
      </c>
      <c r="Q380">
        <f t="shared" si="27"/>
        <v>0</v>
      </c>
    </row>
    <row r="381" spans="13:17" x14ac:dyDescent="0.25">
      <c r="M381" t="e">
        <f>VLOOKUP(L381,Data!$J$1:$K$13,2,0)</f>
        <v>#N/A</v>
      </c>
      <c r="N381" t="str">
        <f t="shared" si="24"/>
        <v>00/01/1900</v>
      </c>
      <c r="O381" t="str">
        <f t="shared" si="25"/>
        <v>00/01/1900</v>
      </c>
      <c r="P381">
        <f t="shared" si="26"/>
        <v>0</v>
      </c>
      <c r="Q381">
        <f t="shared" si="27"/>
        <v>0</v>
      </c>
    </row>
    <row r="382" spans="13:17" x14ac:dyDescent="0.25">
      <c r="M382" t="e">
        <f>VLOOKUP(L382,Data!$J$1:$K$13,2,0)</f>
        <v>#N/A</v>
      </c>
      <c r="N382" t="str">
        <f t="shared" si="24"/>
        <v>00/01/1900</v>
      </c>
      <c r="O382" t="str">
        <f t="shared" si="25"/>
        <v>00/01/1900</v>
      </c>
      <c r="P382">
        <f t="shared" si="26"/>
        <v>0</v>
      </c>
      <c r="Q382">
        <f t="shared" si="27"/>
        <v>0</v>
      </c>
    </row>
    <row r="383" spans="13:17" x14ac:dyDescent="0.25">
      <c r="M383" t="e">
        <f>VLOOKUP(L383,Data!$J$1:$K$13,2,0)</f>
        <v>#N/A</v>
      </c>
      <c r="N383" t="str">
        <f t="shared" si="24"/>
        <v>00/01/1900</v>
      </c>
      <c r="O383" t="str">
        <f t="shared" si="25"/>
        <v>00/01/1900</v>
      </c>
      <c r="P383">
        <f t="shared" si="26"/>
        <v>0</v>
      </c>
      <c r="Q383">
        <f t="shared" si="27"/>
        <v>0</v>
      </c>
    </row>
    <row r="384" spans="13:17" x14ac:dyDescent="0.25">
      <c r="M384" t="e">
        <f>VLOOKUP(L384,Data!$J$1:$K$13,2,0)</f>
        <v>#N/A</v>
      </c>
      <c r="N384" t="str">
        <f t="shared" si="24"/>
        <v>00/01/1900</v>
      </c>
      <c r="O384" t="str">
        <f t="shared" si="25"/>
        <v>00/01/1900</v>
      </c>
      <c r="P384">
        <f t="shared" si="26"/>
        <v>0</v>
      </c>
      <c r="Q384">
        <f t="shared" si="27"/>
        <v>0</v>
      </c>
    </row>
    <row r="385" spans="13:17" x14ac:dyDescent="0.25">
      <c r="M385" t="e">
        <f>VLOOKUP(L385,Data!$J$1:$K$13,2,0)</f>
        <v>#N/A</v>
      </c>
      <c r="N385" t="str">
        <f t="shared" si="24"/>
        <v>00/01/1900</v>
      </c>
      <c r="O385" t="str">
        <f t="shared" si="25"/>
        <v>00/01/1900</v>
      </c>
      <c r="P385">
        <f t="shared" si="26"/>
        <v>0</v>
      </c>
      <c r="Q385">
        <f t="shared" si="27"/>
        <v>0</v>
      </c>
    </row>
    <row r="386" spans="13:17" x14ac:dyDescent="0.25">
      <c r="M386" t="e">
        <f>VLOOKUP(L386,Data!$J$1:$K$13,2,0)</f>
        <v>#N/A</v>
      </c>
      <c r="N386" t="str">
        <f t="shared" si="24"/>
        <v>00/01/1900</v>
      </c>
      <c r="O386" t="str">
        <f t="shared" si="25"/>
        <v>00/01/1900</v>
      </c>
      <c r="P386">
        <f t="shared" si="26"/>
        <v>0</v>
      </c>
      <c r="Q386">
        <f t="shared" si="27"/>
        <v>0</v>
      </c>
    </row>
    <row r="387" spans="13:17" x14ac:dyDescent="0.25">
      <c r="M387" t="e">
        <f>VLOOKUP(L387,Data!$J$1:$K$13,2,0)</f>
        <v>#N/A</v>
      </c>
      <c r="N387" t="str">
        <f t="shared" ref="N387:N432" si="28">TEXT(E387,"dd/mm/aaaa")</f>
        <v>00/01/1900</v>
      </c>
      <c r="O387" t="str">
        <f t="shared" ref="O387:O432" si="29">TEXT(K387,"dd/mm/aaaa")</f>
        <v>00/01/1900</v>
      </c>
      <c r="P387">
        <f t="shared" ref="P387:P432" si="30">COUNTIFS($R$2,"="&amp;N387)</f>
        <v>0</v>
      </c>
      <c r="Q387">
        <f t="shared" ref="Q387:Q432" si="31">COUNTIFS($R$2,"="&amp;O387)</f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  <row r="411" spans="13:17" x14ac:dyDescent="0.25">
      <c r="M411" t="e">
        <f>VLOOKUP(L411,Data!$J$1:$K$13,2,0)</f>
        <v>#N/A</v>
      </c>
      <c r="N411" t="str">
        <f t="shared" si="28"/>
        <v>00/01/1900</v>
      </c>
      <c r="O411" t="str">
        <f t="shared" si="29"/>
        <v>00/01/1900</v>
      </c>
      <c r="P411">
        <f t="shared" si="30"/>
        <v>0</v>
      </c>
      <c r="Q411">
        <f t="shared" si="31"/>
        <v>0</v>
      </c>
    </row>
    <row r="412" spans="13:17" x14ac:dyDescent="0.25">
      <c r="M412" t="e">
        <f>VLOOKUP(L412,Data!$J$1:$K$13,2,0)</f>
        <v>#N/A</v>
      </c>
      <c r="N412" t="str">
        <f t="shared" si="28"/>
        <v>00/01/1900</v>
      </c>
      <c r="O412" t="str">
        <f t="shared" si="29"/>
        <v>00/01/1900</v>
      </c>
      <c r="P412">
        <f t="shared" si="30"/>
        <v>0</v>
      </c>
      <c r="Q412">
        <f t="shared" si="31"/>
        <v>0</v>
      </c>
    </row>
    <row r="413" spans="13:17" x14ac:dyDescent="0.25">
      <c r="M413" t="e">
        <f>VLOOKUP(L413,Data!$J$1:$K$13,2,0)</f>
        <v>#N/A</v>
      </c>
      <c r="N413" t="str">
        <f t="shared" si="28"/>
        <v>00/01/1900</v>
      </c>
      <c r="O413" t="str">
        <f t="shared" si="29"/>
        <v>00/01/1900</v>
      </c>
      <c r="P413">
        <f t="shared" si="30"/>
        <v>0</v>
      </c>
      <c r="Q413">
        <f t="shared" si="31"/>
        <v>0</v>
      </c>
    </row>
    <row r="414" spans="13:17" x14ac:dyDescent="0.25">
      <c r="M414" t="e">
        <f>VLOOKUP(L414,Data!$J$1:$K$13,2,0)</f>
        <v>#N/A</v>
      </c>
      <c r="N414" t="str">
        <f t="shared" si="28"/>
        <v>00/01/1900</v>
      </c>
      <c r="O414" t="str">
        <f t="shared" si="29"/>
        <v>00/01/1900</v>
      </c>
      <c r="P414">
        <f t="shared" si="30"/>
        <v>0</v>
      </c>
      <c r="Q414">
        <f t="shared" si="31"/>
        <v>0</v>
      </c>
    </row>
    <row r="415" spans="13:17" x14ac:dyDescent="0.25">
      <c r="M415" t="e">
        <f>VLOOKUP(L415,Data!$J$1:$K$13,2,0)</f>
        <v>#N/A</v>
      </c>
      <c r="N415" t="str">
        <f t="shared" si="28"/>
        <v>00/01/1900</v>
      </c>
      <c r="O415" t="str">
        <f t="shared" si="29"/>
        <v>00/01/1900</v>
      </c>
      <c r="P415">
        <f t="shared" si="30"/>
        <v>0</v>
      </c>
      <c r="Q415">
        <f t="shared" si="31"/>
        <v>0</v>
      </c>
    </row>
    <row r="416" spans="13:17" x14ac:dyDescent="0.25">
      <c r="M416" t="e">
        <f>VLOOKUP(L416,Data!$J$1:$K$13,2,0)</f>
        <v>#N/A</v>
      </c>
      <c r="N416" t="str">
        <f t="shared" si="28"/>
        <v>00/01/1900</v>
      </c>
      <c r="O416" t="str">
        <f t="shared" si="29"/>
        <v>00/01/1900</v>
      </c>
      <c r="P416">
        <f t="shared" si="30"/>
        <v>0</v>
      </c>
      <c r="Q416">
        <f t="shared" si="31"/>
        <v>0</v>
      </c>
    </row>
    <row r="417" spans="13:17" x14ac:dyDescent="0.25">
      <c r="M417" t="e">
        <f>VLOOKUP(L417,Data!$J$1:$K$13,2,0)</f>
        <v>#N/A</v>
      </c>
      <c r="N417" t="str">
        <f t="shared" si="28"/>
        <v>00/01/1900</v>
      </c>
      <c r="O417" t="str">
        <f t="shared" si="29"/>
        <v>00/01/1900</v>
      </c>
      <c r="P417">
        <f t="shared" si="30"/>
        <v>0</v>
      </c>
      <c r="Q417">
        <f t="shared" si="31"/>
        <v>0</v>
      </c>
    </row>
    <row r="418" spans="13:17" x14ac:dyDescent="0.25">
      <c r="M418" t="e">
        <f>VLOOKUP(L418,Data!$J$1:$K$13,2,0)</f>
        <v>#N/A</v>
      </c>
      <c r="N418" t="str">
        <f t="shared" si="28"/>
        <v>00/01/1900</v>
      </c>
      <c r="O418" t="str">
        <f t="shared" si="29"/>
        <v>00/01/1900</v>
      </c>
      <c r="P418">
        <f t="shared" si="30"/>
        <v>0</v>
      </c>
      <c r="Q418">
        <f t="shared" si="31"/>
        <v>0</v>
      </c>
    </row>
    <row r="419" spans="13:17" x14ac:dyDescent="0.25">
      <c r="M419" t="e">
        <f>VLOOKUP(L419,Data!$J$1:$K$13,2,0)</f>
        <v>#N/A</v>
      </c>
      <c r="N419" t="str">
        <f t="shared" si="28"/>
        <v>00/01/1900</v>
      </c>
      <c r="O419" t="str">
        <f t="shared" si="29"/>
        <v>00/01/1900</v>
      </c>
      <c r="P419">
        <f t="shared" si="30"/>
        <v>0</v>
      </c>
      <c r="Q419">
        <f t="shared" si="31"/>
        <v>0</v>
      </c>
    </row>
    <row r="420" spans="13:17" x14ac:dyDescent="0.25">
      <c r="M420" t="e">
        <f>VLOOKUP(L420,Data!$J$1:$K$13,2,0)</f>
        <v>#N/A</v>
      </c>
      <c r="N420" t="str">
        <f t="shared" si="28"/>
        <v>00/01/1900</v>
      </c>
      <c r="O420" t="str">
        <f t="shared" si="29"/>
        <v>00/01/1900</v>
      </c>
      <c r="P420">
        <f t="shared" si="30"/>
        <v>0</v>
      </c>
      <c r="Q420">
        <f t="shared" si="31"/>
        <v>0</v>
      </c>
    </row>
    <row r="421" spans="13:17" x14ac:dyDescent="0.25">
      <c r="M421" t="e">
        <f>VLOOKUP(L421,Data!$J$1:$K$13,2,0)</f>
        <v>#N/A</v>
      </c>
      <c r="N421" t="str">
        <f t="shared" si="28"/>
        <v>00/01/1900</v>
      </c>
      <c r="O421" t="str">
        <f t="shared" si="29"/>
        <v>00/01/1900</v>
      </c>
      <c r="P421">
        <f t="shared" si="30"/>
        <v>0</v>
      </c>
      <c r="Q421">
        <f t="shared" si="31"/>
        <v>0</v>
      </c>
    </row>
    <row r="422" spans="13:17" x14ac:dyDescent="0.25">
      <c r="M422" t="e">
        <f>VLOOKUP(L422,Data!$J$1:$K$13,2,0)</f>
        <v>#N/A</v>
      </c>
      <c r="N422" t="str">
        <f t="shared" si="28"/>
        <v>00/01/1900</v>
      </c>
      <c r="O422" t="str">
        <f t="shared" si="29"/>
        <v>00/01/1900</v>
      </c>
      <c r="P422">
        <f t="shared" si="30"/>
        <v>0</v>
      </c>
      <c r="Q422">
        <f t="shared" si="31"/>
        <v>0</v>
      </c>
    </row>
    <row r="423" spans="13:17" x14ac:dyDescent="0.25">
      <c r="M423" t="e">
        <f>VLOOKUP(L423,Data!$J$1:$K$13,2,0)</f>
        <v>#N/A</v>
      </c>
      <c r="N423" t="str">
        <f t="shared" si="28"/>
        <v>00/01/1900</v>
      </c>
      <c r="O423" t="str">
        <f t="shared" si="29"/>
        <v>00/01/1900</v>
      </c>
      <c r="P423">
        <f t="shared" si="30"/>
        <v>0</v>
      </c>
      <c r="Q423">
        <f t="shared" si="31"/>
        <v>0</v>
      </c>
    </row>
    <row r="424" spans="13:17" x14ac:dyDescent="0.25">
      <c r="M424" t="e">
        <f>VLOOKUP(L424,Data!$J$1:$K$13,2,0)</f>
        <v>#N/A</v>
      </c>
      <c r="N424" t="str">
        <f t="shared" si="28"/>
        <v>00/01/1900</v>
      </c>
      <c r="O424" t="str">
        <f t="shared" si="29"/>
        <v>00/01/1900</v>
      </c>
      <c r="P424">
        <f t="shared" si="30"/>
        <v>0</v>
      </c>
      <c r="Q424">
        <f t="shared" si="31"/>
        <v>0</v>
      </c>
    </row>
    <row r="425" spans="13:17" x14ac:dyDescent="0.25">
      <c r="M425" t="e">
        <f>VLOOKUP(L425,Data!$J$1:$K$13,2,0)</f>
        <v>#N/A</v>
      </c>
      <c r="N425" t="str">
        <f t="shared" si="28"/>
        <v>00/01/1900</v>
      </c>
      <c r="O425" t="str">
        <f t="shared" si="29"/>
        <v>00/01/1900</v>
      </c>
      <c r="P425">
        <f t="shared" si="30"/>
        <v>0</v>
      </c>
      <c r="Q425">
        <f t="shared" si="31"/>
        <v>0</v>
      </c>
    </row>
    <row r="426" spans="13:17" x14ac:dyDescent="0.25">
      <c r="M426" t="e">
        <f>VLOOKUP(L426,Data!$J$1:$K$13,2,0)</f>
        <v>#N/A</v>
      </c>
      <c r="N426" t="str">
        <f t="shared" si="28"/>
        <v>00/01/1900</v>
      </c>
      <c r="O426" t="str">
        <f t="shared" si="29"/>
        <v>00/01/1900</v>
      </c>
      <c r="P426">
        <f t="shared" si="30"/>
        <v>0</v>
      </c>
      <c r="Q426">
        <f t="shared" si="31"/>
        <v>0</v>
      </c>
    </row>
    <row r="427" spans="13:17" x14ac:dyDescent="0.25">
      <c r="M427" t="e">
        <f>VLOOKUP(L427,Data!$J$1:$K$13,2,0)</f>
        <v>#N/A</v>
      </c>
      <c r="N427" t="str">
        <f t="shared" si="28"/>
        <v>00/01/1900</v>
      </c>
      <c r="O427" t="str">
        <f t="shared" si="29"/>
        <v>00/01/1900</v>
      </c>
      <c r="P427">
        <f t="shared" si="30"/>
        <v>0</v>
      </c>
      <c r="Q427">
        <f t="shared" si="31"/>
        <v>0</v>
      </c>
    </row>
    <row r="428" spans="13:17" x14ac:dyDescent="0.25">
      <c r="M428" t="e">
        <f>VLOOKUP(L428,Data!$J$1:$K$13,2,0)</f>
        <v>#N/A</v>
      </c>
      <c r="N428" t="str">
        <f t="shared" si="28"/>
        <v>00/01/1900</v>
      </c>
      <c r="O428" t="str">
        <f t="shared" si="29"/>
        <v>00/01/1900</v>
      </c>
      <c r="P428">
        <f t="shared" si="30"/>
        <v>0</v>
      </c>
      <c r="Q428">
        <f t="shared" si="31"/>
        <v>0</v>
      </c>
    </row>
    <row r="429" spans="13:17" x14ac:dyDescent="0.25">
      <c r="M429" t="e">
        <f>VLOOKUP(L429,Data!$J$1:$K$13,2,0)</f>
        <v>#N/A</v>
      </c>
      <c r="N429" t="str">
        <f t="shared" si="28"/>
        <v>00/01/1900</v>
      </c>
      <c r="O429" t="str">
        <f t="shared" si="29"/>
        <v>00/01/1900</v>
      </c>
      <c r="P429">
        <f t="shared" si="30"/>
        <v>0</v>
      </c>
      <c r="Q429">
        <f t="shared" si="31"/>
        <v>0</v>
      </c>
    </row>
    <row r="430" spans="13:17" x14ac:dyDescent="0.25">
      <c r="M430" t="e">
        <f>VLOOKUP(L430,Data!$J$1:$K$13,2,0)</f>
        <v>#N/A</v>
      </c>
      <c r="N430" t="str">
        <f t="shared" si="28"/>
        <v>00/01/1900</v>
      </c>
      <c r="O430" t="str">
        <f t="shared" si="29"/>
        <v>00/01/1900</v>
      </c>
      <c r="P430">
        <f t="shared" si="30"/>
        <v>0</v>
      </c>
      <c r="Q430">
        <f t="shared" si="31"/>
        <v>0</v>
      </c>
    </row>
    <row r="431" spans="13:17" x14ac:dyDescent="0.25">
      <c r="M431" t="e">
        <f>VLOOKUP(L431,Data!$J$1:$K$13,2,0)</f>
        <v>#N/A</v>
      </c>
      <c r="N431" t="str">
        <f t="shared" si="28"/>
        <v>00/01/1900</v>
      </c>
      <c r="O431" t="str">
        <f t="shared" si="29"/>
        <v>00/01/1900</v>
      </c>
      <c r="P431">
        <f t="shared" si="30"/>
        <v>0</v>
      </c>
      <c r="Q431">
        <f t="shared" si="31"/>
        <v>0</v>
      </c>
    </row>
    <row r="432" spans="13:17" x14ac:dyDescent="0.25">
      <c r="M432" t="e">
        <f>VLOOKUP(L432,Data!$J$1:$K$13,2,0)</f>
        <v>#N/A</v>
      </c>
      <c r="N432" t="str">
        <f t="shared" si="28"/>
        <v>00/01/1900</v>
      </c>
      <c r="O432" t="str">
        <f t="shared" si="29"/>
        <v>00/01/1900</v>
      </c>
      <c r="P432">
        <f t="shared" si="30"/>
        <v>0</v>
      </c>
      <c r="Q432">
        <f t="shared" si="31"/>
        <v>0</v>
      </c>
    </row>
  </sheetData>
  <autoFilter ref="A1:AA432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73H/73K</v>
      </c>
      <c r="E2" s="16" t="str">
        <f>IFERROR(INDEX('Pasajeros Pre'!$D$2:D4995,MATCH(ROW()-ROW($B$1),'Pasajeros Pre'!$O$2:$O$4995,0)),"")</f>
        <v>XN 1105</v>
      </c>
      <c r="F2" s="25">
        <f>IFERROR(INDEX('Pasajeros Pre'!$E$2:E4995,MATCH(ROW()-ROW($B$1),'Pasajeros Pre'!$O$2:$O$4995,0)),"")</f>
        <v>45943.930555555555</v>
      </c>
      <c r="G2" s="16" t="str">
        <f>IFERROR(INDEX('Pasajeros Pre'!$F$2:F4995,MATCH(ROW()-ROW($B$1),'Pasajeros Pre'!$O$2:$O$4995,0)),"")</f>
        <v>Monterrey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108B</v>
      </c>
      <c r="J2" s="16" t="str">
        <f>IFERROR(INDEX('Pasajeros Pre'!$I$2:I4995,MATCH(ROW()-ROW($B$1),'Pasajeros Pre'!$O$2:$O$4995,0)),"")</f>
        <v>XN 1140</v>
      </c>
      <c r="K2" s="16" t="str">
        <f>IFERROR(INDEX('Pasajeros Pre'!$J$2:J4995,MATCH(ROW()-ROW($B$1),'Pasajeros Pre'!$O$2:$O$4995,0)),"")</f>
        <v>Ciudad Victoria</v>
      </c>
      <c r="L2" s="25">
        <f>IFERROR(INDEX('Pasajeros Pre'!$K$2:K4995,MATCH(ROW()-ROW($B$1),'Pasajeros Pre'!$O$2:$O$4995,0)),"")</f>
        <v>45946.333333333336</v>
      </c>
      <c r="M2" s="16" t="str">
        <f>IFERROR(INDEX('Pasajeros Pre'!$L$2:L4995,MATCH(ROW()-ROW($B$1),'Pasajeros Pre'!$O$2:$O$4995,0)),"")</f>
        <v>J</v>
      </c>
      <c r="N2" s="25">
        <f>ROUNDDOWN(HOUR(F2),1)+1</f>
        <v>23</v>
      </c>
      <c r="O2" s="15" t="str">
        <f>VLOOKUP(N2,'Time Chart'!$A$2:$D$25,4,0)</f>
        <v>22:00 A 22:59</v>
      </c>
      <c r="P2" s="25">
        <f>ROUNDDOWN(HOUR(L2),1)+1</f>
        <v>9</v>
      </c>
      <c r="Q2" s="15" t="str">
        <f>VLOOKUP(P2,'Time Chart'!$A$2:$D$25,4,0)</f>
        <v>08:00 A 08:59</v>
      </c>
      <c r="R2" s="15" t="str">
        <f>TEXT(F2,"dd/mm/aaaa")</f>
        <v>13/10/2025</v>
      </c>
      <c r="S2" s="16">
        <f>COUNTIFS(Hoja1!$R$2,"="&amp;R2)</f>
        <v>0</v>
      </c>
      <c r="T2" s="15" t="str">
        <f>TEXT(L2,"dd/mm/aaaa")</f>
        <v>16/10/2025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Last bag</v>
      </c>
      <c r="C3" s="16" t="str">
        <f>IFERROR(INDEX('Pasajeros Pre'!$B$2:$B$195,MATCH(ROW()-ROW($A$1),'Pasajeros Pre'!$O$2:$O$195,0)),"")</f>
        <v xml:space="preserve">Mexicana de Aviación </v>
      </c>
      <c r="D3" s="16" t="str">
        <f>IFERROR(INDEX('Pasajeros Pre'!$C$2:C4996,MATCH(ROW()-ROW($B$1),'Pasajeros Pre'!$O$2:$O$4995,0)),"")</f>
        <v>E95</v>
      </c>
      <c r="E3" s="16" t="str">
        <f>IFERROR(INDEX('Pasajeros Pre'!$D$2:D4996,MATCH(ROW()-ROW($B$1),'Pasajeros Pre'!$O$2:$O$4995,0)),"")</f>
        <v>XN 1763</v>
      </c>
      <c r="F3" s="25">
        <f>IFERROR(INDEX('Pasajeros Pre'!$E$2:E4996,MATCH(ROW()-ROW($B$1),'Pasajeros Pre'!$O$2:$O$4995,0)),"")</f>
        <v>45944.829861111109</v>
      </c>
      <c r="G3" s="16" t="str">
        <f>IFERROR(INDEX('Pasajeros Pre'!$F$2:F4996,MATCH(ROW()-ROW($B$1),'Pasajeros Pre'!$O$2:$O$4995,0)),"")</f>
        <v>Merida</v>
      </c>
      <c r="H3" s="16">
        <f>IFERROR(INDEX('Pasajeros Pre'!$G$2:G4996,MATCH(ROW()-ROW($B$1),'Pasajeros Pre'!$O$2:$O$4995,0)),"")</f>
        <v>2</v>
      </c>
      <c r="I3" s="16" t="str">
        <f>IFERROR(INDEX('Pasajeros Pre'!$H$2:H4996,MATCH(ROW()-ROW($B$1),'Pasajeros Pre'!$O$2:$O$4995,0)),"")</f>
        <v>108A</v>
      </c>
      <c r="J3" s="16" t="str">
        <f>IFERROR(INDEX('Pasajeros Pre'!$I$2:I4996,MATCH(ROW()-ROW($B$1),'Pasajeros Pre'!$O$2:$O$4995,0)),"")</f>
        <v>XN 1780</v>
      </c>
      <c r="K3" s="16" t="str">
        <f>IFERROR(INDEX('Pasajeros Pre'!$J$2:J4996,MATCH(ROW()-ROW($B$1),'Pasajeros Pre'!$O$2:$O$4995,0)),"")</f>
        <v>Tulum</v>
      </c>
      <c r="L3" s="25">
        <f>IFERROR(INDEX('Pasajeros Pre'!$K$2:K4996,MATCH(ROW()-ROW($B$1),'Pasajeros Pre'!$O$2:$O$4995,0)),"")</f>
        <v>45946.416666666664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20</v>
      </c>
      <c r="O3" s="15" t="str">
        <f>VLOOKUP(N3,'Time Chart'!$A$2:$D$25,4,0)</f>
        <v>19:00 A 19:59</v>
      </c>
      <c r="P3" s="25">
        <f t="shared" ref="P3:P66" si="2">ROUNDDOWN(HOUR(L3),1)+1</f>
        <v>11</v>
      </c>
      <c r="Q3" s="15" t="str">
        <f>VLOOKUP(P3,'Time Chart'!$A$2:$D$25,4,0)</f>
        <v>10:00 A 10:59</v>
      </c>
      <c r="R3" s="15" t="str">
        <f t="shared" ref="R3:R66" si="3">TEXT(F3,"dd/mm/aaaa")</f>
        <v>14/10/2025</v>
      </c>
      <c r="S3" s="16">
        <f>COUNTIFS(Hoja1!$R$2,"="&amp;R3)</f>
        <v>0</v>
      </c>
      <c r="T3" s="15" t="str">
        <f t="shared" ref="T3:T66" si="4">TEXT(L3,"dd/mm/aaaa")</f>
        <v>16/10/2025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>Aeromexico</v>
      </c>
      <c r="D4" s="16" t="str">
        <f>IFERROR(INDEX('Pasajeros Pre'!$C$2:C4997,MATCH(ROW()-ROW($B$1),'Pasajeros Pre'!$O$2:$O$4995,0)),"")</f>
        <v>E90</v>
      </c>
      <c r="E4" s="16" t="str">
        <f>IFERROR(INDEX('Pasajeros Pre'!$D$2:D4997,MATCH(ROW()-ROW($B$1),'Pasajeros Pre'!$O$2:$O$4995,0)),"")</f>
        <v>AM 995</v>
      </c>
      <c r="F4" s="25">
        <f>IFERROR(INDEX('Pasajeros Pre'!$E$2:E4997,MATCH(ROW()-ROW($B$1),'Pasajeros Pre'!$O$2:$O$4995,0)),"")</f>
        <v>45945.72152777778</v>
      </c>
      <c r="G4" s="16" t="str">
        <f>IFERROR(INDEX('Pasajeros Pre'!$F$2:F4997,MATCH(ROW()-ROW($B$1),'Pasajeros Pre'!$O$2:$O$4995,0)),"")</f>
        <v>Monterrey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111B</v>
      </c>
      <c r="J4" s="16" t="str">
        <f>IFERROR(INDEX('Pasajeros Pre'!$I$2:I4997,MATCH(ROW()-ROW($B$1),'Pasajeros Pre'!$O$2:$O$4995,0)),"")</f>
        <v>AM 878</v>
      </c>
      <c r="K4" s="16" t="str">
        <f>IFERROR(INDEX('Pasajeros Pre'!$J$2:J4997,MATCH(ROW()-ROW($B$1),'Pasajeros Pre'!$O$2:$O$4995,0)),"")</f>
        <v>Merida</v>
      </c>
      <c r="L4" s="25">
        <f>IFERROR(INDEX('Pasajeros Pre'!$K$2:K4997,MATCH(ROW()-ROW($B$1),'Pasajeros Pre'!$O$2:$O$4995,0)),"")</f>
        <v>45946.505555555559</v>
      </c>
      <c r="M4" s="16" t="str">
        <f>IFERROR(INDEX('Pasajeros Pre'!$L$2:L4997,MATCH(ROW()-ROW($B$1),'Pasajeros Pre'!$O$2:$O$4995,0)),"")</f>
        <v>J</v>
      </c>
      <c r="N4" s="25">
        <f t="shared" si="1"/>
        <v>18</v>
      </c>
      <c r="O4" s="15" t="str">
        <f>VLOOKUP(N4,'Time Chart'!$A$2:$D$25,4,0)</f>
        <v>17:00 A 17:59</v>
      </c>
      <c r="P4" s="25">
        <f t="shared" si="2"/>
        <v>13</v>
      </c>
      <c r="Q4" s="15" t="str">
        <f>VLOOKUP(P4,'Time Chart'!$A$2:$D$25,4,0)</f>
        <v>12:00 A 12:59</v>
      </c>
      <c r="R4" s="15" t="str">
        <f t="shared" si="3"/>
        <v>15/10/2025</v>
      </c>
      <c r="S4" s="16">
        <f>COUNTIFS(Hoja1!$R$2,"="&amp;R4)</f>
        <v>0</v>
      </c>
      <c r="T4" s="15" t="str">
        <f t="shared" si="4"/>
        <v>16/10/2025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Mexicana de Aviación </v>
      </c>
      <c r="D5" s="16" t="str">
        <f>IFERROR(INDEX('Pasajeros Pre'!$C$2:C4998,MATCH(ROW()-ROW($B$1),'Pasajeros Pre'!$O$2:$O$4995,0)),"")</f>
        <v>E95</v>
      </c>
      <c r="E5" s="16" t="str">
        <f>IFERROR(INDEX('Pasajeros Pre'!$D$2:D4998,MATCH(ROW()-ROW($B$1),'Pasajeros Pre'!$O$2:$O$4995,0)),"")</f>
        <v>XN 1433</v>
      </c>
      <c r="F5" s="25">
        <f>IFERROR(INDEX('Pasajeros Pre'!$E$2:E4998,MATCH(ROW()-ROW($B$1),'Pasajeros Pre'!$O$2:$O$4995,0)),"")</f>
        <v>45945.729166666664</v>
      </c>
      <c r="G5" s="16" t="str">
        <f>IFERROR(INDEX('Pasajeros Pre'!$F$2:F4998,MATCH(ROW()-ROW($B$1),'Pasajeros Pre'!$O$2:$O$4995,0)),"")</f>
        <v>Guadalajara</v>
      </c>
      <c r="H5" s="16" t="str">
        <f>IFERROR(INDEX('Pasajeros Pre'!$G$2:G4998,MATCH(ROW()-ROW($B$1),'Pasajeros Pre'!$O$2:$O$4995,0)),"")</f>
        <v>---</v>
      </c>
      <c r="I5" s="16" t="str">
        <f>IFERROR(INDEX('Pasajeros Pre'!$H$2:H4998,MATCH(ROW()-ROW($B$1),'Pasajeros Pre'!$O$2:$O$4995,0)),"")</f>
        <v>---</v>
      </c>
      <c r="J5" s="16" t="str">
        <f>IFERROR(INDEX('Pasajeros Pre'!$I$2:I4998,MATCH(ROW()-ROW($B$1),'Pasajeros Pre'!$O$2:$O$4995,0)),"")</f>
        <v>XN 1204</v>
      </c>
      <c r="K5" s="16" t="str">
        <f>IFERROR(INDEX('Pasajeros Pre'!$J$2:J4998,MATCH(ROW()-ROW($B$1),'Pasajeros Pre'!$O$2:$O$4995,0)),"")</f>
        <v>Tijuana</v>
      </c>
      <c r="L5" s="25">
        <f>IFERROR(INDEX('Pasajeros Pre'!$K$2:K4998,MATCH(ROW()-ROW($B$1),'Pasajeros Pre'!$O$2:$O$4995,0)),"")</f>
        <v>45946.819444444445</v>
      </c>
      <c r="M5" s="16" t="str">
        <f>IFERROR(INDEX('Pasajeros Pre'!$L$2:L4998,MATCH(ROW()-ROW($B$1),'Pasajeros Pre'!$O$2:$O$4995,0)),"")</f>
        <v>J</v>
      </c>
      <c r="N5" s="25">
        <f t="shared" si="1"/>
        <v>18</v>
      </c>
      <c r="O5" s="15" t="str">
        <f>VLOOKUP(N5,'Time Chart'!$A$2:$D$25,4,0)</f>
        <v>17:00 A 17:59</v>
      </c>
      <c r="P5" s="25">
        <f t="shared" si="2"/>
        <v>20</v>
      </c>
      <c r="Q5" s="15" t="str">
        <f>VLOOKUP(P5,'Time Chart'!$A$2:$D$25,4,0)</f>
        <v>19:00 A 19:59</v>
      </c>
      <c r="R5" s="15" t="str">
        <f t="shared" si="3"/>
        <v>15/10/2025</v>
      </c>
      <c r="S5" s="16">
        <f>COUNTIFS(Hoja1!$R$2,"="&amp;R5)</f>
        <v>0</v>
      </c>
      <c r="T5" s="15" t="str">
        <f t="shared" si="4"/>
        <v>16/10/2025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 xml:space="preserve">Viva </v>
      </c>
      <c r="D6" s="16" t="str">
        <f>IFERROR(INDEX('Pasajeros Pre'!$C$2:C4999,MATCH(ROW()-ROW($B$1),'Pasajeros Pre'!$O$2:$O$4995,0)),"")</f>
        <v>32A</v>
      </c>
      <c r="E6" s="16" t="str">
        <f>IFERROR(INDEX('Pasajeros Pre'!$D$2:D4999,MATCH(ROW()-ROW($B$1),'Pasajeros Pre'!$O$2:$O$4995,0)),"")</f>
        <v>VB 5070</v>
      </c>
      <c r="F6" s="25">
        <f>IFERROR(INDEX('Pasajeros Pre'!$E$2:E4999,MATCH(ROW()-ROW($B$1),'Pasajeros Pre'!$O$2:$O$4995,0)),"")</f>
        <v>45945.736111111109</v>
      </c>
      <c r="G6" s="16" t="str">
        <f>IFERROR(INDEX('Pasajeros Pre'!$F$2:F4999,MATCH(ROW()-ROW($B$1),'Pasajeros Pre'!$O$2:$O$4995,0)),"")</f>
        <v>Tijuana</v>
      </c>
      <c r="H6" s="16">
        <f>IFERROR(INDEX('Pasajeros Pre'!$G$2:G4999,MATCH(ROW()-ROW($B$1),'Pasajeros Pre'!$O$2:$O$4995,0)),"")</f>
        <v>2</v>
      </c>
      <c r="I6" s="16" t="str">
        <f>IFERROR(INDEX('Pasajeros Pre'!$H$2:H4999,MATCH(ROW()-ROW($B$1),'Pasajeros Pre'!$O$2:$O$4995,0)),"")</f>
        <v>107A</v>
      </c>
      <c r="J6" s="16" t="str">
        <f>IFERROR(INDEX('Pasajeros Pre'!$I$2:I4999,MATCH(ROW()-ROW($B$1),'Pasajeros Pre'!$O$2:$O$4995,0)),"")</f>
        <v>VB 7378</v>
      </c>
      <c r="K6" s="16" t="str">
        <f>IFERROR(INDEX('Pasajeros Pre'!$J$2:J4999,MATCH(ROW()-ROW($B$1),'Pasajeros Pre'!$O$2:$O$4995,0)),"")</f>
        <v>Monterrey</v>
      </c>
      <c r="L6" s="25">
        <f>IFERROR(INDEX('Pasajeros Pre'!$K$2:K4999,MATCH(ROW()-ROW($B$1),'Pasajeros Pre'!$O$2:$O$4995,0)),"")</f>
        <v>45946.25</v>
      </c>
      <c r="M6" s="16" t="str">
        <f>IFERROR(INDEX('Pasajeros Pre'!$L$2:L4999,MATCH(ROW()-ROW($B$1),'Pasajeros Pre'!$O$2:$O$4995,0)),"")</f>
        <v>J</v>
      </c>
      <c r="N6" s="25">
        <f t="shared" si="1"/>
        <v>18</v>
      </c>
      <c r="O6" s="15" t="str">
        <f>VLOOKUP(N6,'Time Chart'!$A$2:$D$25,4,0)</f>
        <v>17:00 A 17:59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15/10/2025</v>
      </c>
      <c r="S6" s="16">
        <f>COUNTIFS(Hoja1!$R$2,"="&amp;R6)</f>
        <v>0</v>
      </c>
      <c r="T6" s="15" t="str">
        <f t="shared" si="4"/>
        <v>16/10/2025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 xml:space="preserve">Viva </v>
      </c>
      <c r="D7" s="16" t="str">
        <f>IFERROR(INDEX('Pasajeros Pre'!$C$2:C5000,MATCH(ROW()-ROW($B$1),'Pasajeros Pre'!$O$2:$O$4995,0)),"")</f>
        <v>32A</v>
      </c>
      <c r="E7" s="16" t="str">
        <f>IFERROR(INDEX('Pasajeros Pre'!$D$2:D5000,MATCH(ROW()-ROW($B$1),'Pasajeros Pre'!$O$2:$O$4995,0)),"")</f>
        <v>VB 9293</v>
      </c>
      <c r="F7" s="25">
        <f>IFERROR(INDEX('Pasajeros Pre'!$E$2:E5000,MATCH(ROW()-ROW($B$1),'Pasajeros Pre'!$O$2:$O$4995,0)),"")</f>
        <v>45945.847222222219</v>
      </c>
      <c r="G7" s="16" t="str">
        <f>IFERROR(INDEX('Pasajeros Pre'!$F$2:F5000,MATCH(ROW()-ROW($B$1),'Pasajeros Pre'!$O$2:$O$4995,0)),"")</f>
        <v>Huatulco</v>
      </c>
      <c r="H7" s="16">
        <f>IFERROR(INDEX('Pasajeros Pre'!$G$2:G5000,MATCH(ROW()-ROW($B$1),'Pasajeros Pre'!$O$2:$O$4995,0)),"")</f>
        <v>2</v>
      </c>
      <c r="I7" s="16">
        <f>IFERROR(INDEX('Pasajeros Pre'!$H$2:H5000,MATCH(ROW()-ROW($B$1),'Pasajeros Pre'!$O$2:$O$4995,0)),"")</f>
        <v>502</v>
      </c>
      <c r="J7" s="16" t="str">
        <f>IFERROR(INDEX('Pasajeros Pre'!$I$2:I5000,MATCH(ROW()-ROW($B$1),'Pasajeros Pre'!$O$2:$O$4995,0)),"")</f>
        <v>VB 9532</v>
      </c>
      <c r="K7" s="16" t="str">
        <f>IFERROR(INDEX('Pasajeros Pre'!$J$2:J5000,MATCH(ROW()-ROW($B$1),'Pasajeros Pre'!$O$2:$O$4995,0)),"")</f>
        <v>Matamoros</v>
      </c>
      <c r="L7" s="25">
        <f>IFERROR(INDEX('Pasajeros Pre'!$K$2:K5000,MATCH(ROW()-ROW($B$1),'Pasajeros Pre'!$O$2:$O$4995,0)),"")</f>
        <v>45946.277777777781</v>
      </c>
      <c r="M7" s="16" t="str">
        <f>IFERROR(INDEX('Pasajeros Pre'!$L$2:L5000,MATCH(ROW()-ROW($B$1),'Pasajeros Pre'!$O$2:$O$4995,0)),"")</f>
        <v>J</v>
      </c>
      <c r="N7" s="25">
        <f t="shared" si="1"/>
        <v>21</v>
      </c>
      <c r="O7" s="15" t="str">
        <f>VLOOKUP(N7,'Time Chart'!$A$2:$D$25,4,0)</f>
        <v>20:00 A 20:59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15/10/2025</v>
      </c>
      <c r="S7" s="16">
        <f>COUNTIFS(Hoja1!$R$2,"="&amp;R7)</f>
        <v>0</v>
      </c>
      <c r="T7" s="15" t="str">
        <f t="shared" si="4"/>
        <v>16/10/2025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Aeromexico</v>
      </c>
      <c r="D8" s="16" t="str">
        <f>IFERROR(INDEX('Pasajeros Pre'!$C$2:C5001,MATCH(ROW()-ROW($B$1),'Pasajeros Pre'!$O$2:$O$4995,0)),"")</f>
        <v>E90</v>
      </c>
      <c r="E8" s="16" t="str">
        <f>IFERROR(INDEX('Pasajeros Pre'!$D$2:D5001,MATCH(ROW()-ROW($B$1),'Pasajeros Pre'!$O$2:$O$4995,0)),"")</f>
        <v>AM 2041</v>
      </c>
      <c r="F8" s="25">
        <f>IFERROR(INDEX('Pasajeros Pre'!$E$2:E5001,MATCH(ROW()-ROW($B$1),'Pasajeros Pre'!$O$2:$O$4995,0)),"")</f>
        <v>45945.862500000003</v>
      </c>
      <c r="G8" s="16" t="str">
        <f>IFERROR(INDEX('Pasajeros Pre'!$F$2:F5001,MATCH(ROW()-ROW($B$1),'Pasajeros Pre'!$O$2:$O$4995,0)),"")</f>
        <v>Oaxaca</v>
      </c>
      <c r="H8" s="16">
        <f>IFERROR(INDEX('Pasajeros Pre'!$G$2:G5001,MATCH(ROW()-ROW($B$1),'Pasajeros Pre'!$O$2:$O$4995,0)),"")</f>
        <v>3</v>
      </c>
      <c r="I8" s="16" t="str">
        <f>IFERROR(INDEX('Pasajeros Pre'!$H$2:H5001,MATCH(ROW()-ROW($B$1),'Pasajeros Pre'!$O$2:$O$4995,0)),"")</f>
        <v>110B</v>
      </c>
      <c r="J8" s="16" t="str">
        <f>IFERROR(INDEX('Pasajeros Pre'!$I$2:I5001,MATCH(ROW()-ROW($B$1),'Pasajeros Pre'!$O$2:$O$4995,0)),"")</f>
        <v>AM 592</v>
      </c>
      <c r="K8" s="16" t="str">
        <f>IFERROR(INDEX('Pasajeros Pre'!$J$2:J5001,MATCH(ROW()-ROW($B$1),'Pasajeros Pre'!$O$2:$O$4995,0)),"")</f>
        <v>Tulum</v>
      </c>
      <c r="L8" s="25">
        <f>IFERROR(INDEX('Pasajeros Pre'!$K$2:K5001,MATCH(ROW()-ROW($B$1),'Pasajeros Pre'!$O$2:$O$4995,0)),"")</f>
        <v>45946.354861111111</v>
      </c>
      <c r="M8" s="16" t="str">
        <f>IFERROR(INDEX('Pasajeros Pre'!$L$2:L5001,MATCH(ROW()-ROW($B$1),'Pasajeros Pre'!$O$2:$O$4995,0)),"")</f>
        <v>J</v>
      </c>
      <c r="N8" s="25">
        <f t="shared" si="1"/>
        <v>21</v>
      </c>
      <c r="O8" s="15" t="str">
        <f>VLOOKUP(N8,'Time Chart'!$A$2:$D$25,4,0)</f>
        <v>20:00 A 20:59</v>
      </c>
      <c r="P8" s="25">
        <f t="shared" si="2"/>
        <v>9</v>
      </c>
      <c r="Q8" s="15" t="str">
        <f>VLOOKUP(P8,'Time Chart'!$A$2:$D$25,4,0)</f>
        <v>08:00 A 08:59</v>
      </c>
      <c r="R8" s="15" t="str">
        <f t="shared" si="3"/>
        <v>15/10/2025</v>
      </c>
      <c r="S8" s="16">
        <f>COUNTIFS(Hoja1!$R$2,"="&amp;R8)</f>
        <v>0</v>
      </c>
      <c r="T8" s="15" t="str">
        <f t="shared" si="4"/>
        <v>16/10/2025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Departed from previous airport</v>
      </c>
      <c r="C9" s="16" t="str">
        <f>IFERROR(INDEX('Pasajeros Pre'!$B$2:$B$195,MATCH(ROW()-ROW($A$1),'Pasajeros Pre'!$O$2:$O$195,0)),"")</f>
        <v xml:space="preserve">Mexicana de Aviación </v>
      </c>
      <c r="D9" s="16" t="str">
        <f>IFERROR(INDEX('Pasajeros Pre'!$C$2:C5002,MATCH(ROW()-ROW($B$1),'Pasajeros Pre'!$O$2:$O$4995,0)),"")</f>
        <v>E95</v>
      </c>
      <c r="E9" s="16" t="str">
        <f>IFERROR(INDEX('Pasajeros Pre'!$D$2:D5002,MATCH(ROW()-ROW($B$1),'Pasajeros Pre'!$O$2:$O$4995,0)),"")</f>
        <v>XN 1105</v>
      </c>
      <c r="F9" s="25">
        <f>IFERROR(INDEX('Pasajeros Pre'!$E$2:E5002,MATCH(ROW()-ROW($B$1),'Pasajeros Pre'!$O$2:$O$4995,0)),"")</f>
        <v>45945.930555555555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3</v>
      </c>
      <c r="I9" s="16" t="str">
        <f>IFERROR(INDEX('Pasajeros Pre'!$H$2:H5002,MATCH(ROW()-ROW($B$1),'Pasajeros Pre'!$O$2:$O$4995,0)),"")</f>
        <v>108A</v>
      </c>
      <c r="J9" s="16" t="str">
        <f>IFERROR(INDEX('Pasajeros Pre'!$I$2:I5002,MATCH(ROW()-ROW($B$1),'Pasajeros Pre'!$O$2:$O$4995,0)),"")</f>
        <v>XN 1432</v>
      </c>
      <c r="K9" s="16" t="str">
        <f>IFERROR(INDEX('Pasajeros Pre'!$J$2:J5002,MATCH(ROW()-ROW($B$1),'Pasajeros Pre'!$O$2:$O$4995,0)),"")</f>
        <v>Guadalajara</v>
      </c>
      <c r="L9" s="25">
        <f>IFERROR(INDEX('Pasajeros Pre'!$K$2:K5002,MATCH(ROW()-ROW($B$1),'Pasajeros Pre'!$O$2:$O$4995,0)),"")</f>
        <v>45946.4375</v>
      </c>
      <c r="M9" s="16" t="str">
        <f>IFERROR(INDEX('Pasajeros Pre'!$L$2:L5002,MATCH(ROW()-ROW($B$1),'Pasajeros Pre'!$O$2:$O$4995,0)),"")</f>
        <v>J</v>
      </c>
      <c r="N9" s="25">
        <f t="shared" si="1"/>
        <v>23</v>
      </c>
      <c r="O9" s="15" t="str">
        <f>VLOOKUP(N9,'Time Chart'!$A$2:$D$25,4,0)</f>
        <v>22:00 A 22:59</v>
      </c>
      <c r="P9" s="25">
        <f t="shared" si="2"/>
        <v>11</v>
      </c>
      <c r="Q9" s="15" t="str">
        <f>VLOOKUP(P9,'Time Chart'!$A$2:$D$25,4,0)</f>
        <v>10:00 A 10:59</v>
      </c>
      <c r="R9" s="15" t="str">
        <f t="shared" si="3"/>
        <v>15/10/2025</v>
      </c>
      <c r="S9" s="16">
        <f>COUNTIFS(Hoja1!$R$2,"="&amp;R9)</f>
        <v>0</v>
      </c>
      <c r="T9" s="15" t="str">
        <f t="shared" si="4"/>
        <v>16/10/2025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Departed from previous airport</v>
      </c>
      <c r="C10" s="16" t="str">
        <f>IFERROR(INDEX('Pasajeros Pre'!$B$2:$B$195,MATCH(ROW()-ROW($A$1),'Pasajeros Pre'!$O$2:$O$195,0)),"")</f>
        <v>Volaris</v>
      </c>
      <c r="D10" s="16" t="str">
        <f>IFERROR(INDEX('Pasajeros Pre'!$C$2:C5003,MATCH(ROW()-ROW($B$1),'Pasajeros Pre'!$O$2:$O$4995,0)),"")</f>
        <v>32N</v>
      </c>
      <c r="E10" s="16" t="str">
        <f>IFERROR(INDEX('Pasajeros Pre'!$D$2:D5003,MATCH(ROW()-ROW($B$1),'Pasajeros Pre'!$O$2:$O$4995,0)),"")</f>
        <v>Y4 3534</v>
      </c>
      <c r="F10" s="25">
        <f>IFERROR(INDEX('Pasajeros Pre'!$E$2:E5003,MATCH(ROW()-ROW($B$1),'Pasajeros Pre'!$O$2:$O$4995,0)),"")</f>
        <v>45945.95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3</v>
      </c>
      <c r="I10" s="16" t="str">
        <f>IFERROR(INDEX('Pasajeros Pre'!$H$2:H5003,MATCH(ROW()-ROW($B$1),'Pasajeros Pre'!$O$2:$O$4995,0)),"")</f>
        <v>109A</v>
      </c>
      <c r="J10" s="16" t="str">
        <f>IFERROR(INDEX('Pasajeros Pre'!$I$2:I5003,MATCH(ROW()-ROW($B$1),'Pasajeros Pre'!$O$2:$O$4995,0)),"")</f>
        <v>Y4 7110</v>
      </c>
      <c r="K10" s="16" t="str">
        <f>IFERROR(INDEX('Pasajeros Pre'!$J$2:J5003,MATCH(ROW()-ROW($B$1),'Pasajeros Pre'!$O$2:$O$4995,0)),"")</f>
        <v>Merida</v>
      </c>
      <c r="L10" s="25">
        <f>IFERROR(INDEX('Pasajeros Pre'!$K$2:K5003,MATCH(ROW()-ROW($B$1),'Pasajeros Pre'!$O$2:$O$4995,0)),"")</f>
        <v>45946.290277777778</v>
      </c>
      <c r="M10" s="16" t="str">
        <f>IFERROR(INDEX('Pasajeros Pre'!$L$2:L5003,MATCH(ROW()-ROW($B$1),'Pasajeros Pre'!$O$2:$O$4995,0)),"")</f>
        <v>J</v>
      </c>
      <c r="N10" s="25">
        <f t="shared" si="1"/>
        <v>23</v>
      </c>
      <c r="O10" s="15" t="str">
        <f>VLOOKUP(N10,'Time Chart'!$A$2:$D$25,4,0)</f>
        <v>22:00 A 22:59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15/10/2025</v>
      </c>
      <c r="S10" s="16">
        <f>COUNTIFS(Hoja1!$R$2,"="&amp;R10)</f>
        <v>0</v>
      </c>
      <c r="T10" s="15" t="str">
        <f t="shared" si="4"/>
        <v>16/10/2025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 t="str">
        <f>IFERROR(INDEX('Pasajeros Pre'!$C$2:C5004,MATCH(ROW()-ROW($B$1),'Pasajeros Pre'!$O$2:$O$4995,0)),"")</f>
        <v>32Q</v>
      </c>
      <c r="E11" s="16" t="str">
        <f>IFERROR(INDEX('Pasajeros Pre'!$D$2:D5004,MATCH(ROW()-ROW($B$1),'Pasajeros Pre'!$O$2:$O$4995,0)),"")</f>
        <v>VB 2288</v>
      </c>
      <c r="F11" s="25">
        <f>IFERROR(INDEX('Pasajeros Pre'!$E$2:E5004,MATCH(ROW()-ROW($B$1),'Pasajeros Pre'!$O$2:$O$4995,0)),"")</f>
        <v>45945.975694444445</v>
      </c>
      <c r="G11" s="16" t="str">
        <f>IFERROR(INDEX('Pasajeros Pre'!$F$2:F5004,MATCH(ROW()-ROW($B$1),'Pasajeros Pre'!$O$2:$O$4995,0)),"")</f>
        <v>Cancun</v>
      </c>
      <c r="H11" s="16">
        <f>IFERROR(INDEX('Pasajeros Pre'!$G$2:G5004,MATCH(ROW()-ROW($B$1),'Pasajeros Pre'!$O$2:$O$4995,0)),"")</f>
        <v>1</v>
      </c>
      <c r="I11" s="16">
        <f>IFERROR(INDEX('Pasajeros Pre'!$H$2:H5004,MATCH(ROW()-ROW($B$1),'Pasajeros Pre'!$O$2:$O$4995,0)),"")</f>
        <v>505</v>
      </c>
      <c r="J11" s="16" t="str">
        <f>IFERROR(INDEX('Pasajeros Pre'!$I$2:I5004,MATCH(ROW()-ROW($B$1),'Pasajeros Pre'!$O$2:$O$4995,0)),"")</f>
        <v>VB 2281</v>
      </c>
      <c r="K11" s="16" t="str">
        <f>IFERROR(INDEX('Pasajeros Pre'!$J$2:J5004,MATCH(ROW()-ROW($B$1),'Pasajeros Pre'!$O$2:$O$4995,0)),"")</f>
        <v>Cancun</v>
      </c>
      <c r="L11" s="25">
        <f>IFERROR(INDEX('Pasajeros Pre'!$K$2:K5004,MATCH(ROW()-ROW($B$1),'Pasajeros Pre'!$O$2:$O$4995,0)),"")</f>
        <v>45946.260416666664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15/10/2025</v>
      </c>
      <c r="S11" s="16">
        <f>COUNTIFS(Hoja1!$R$2,"="&amp;R11)</f>
        <v>0</v>
      </c>
      <c r="T11" s="15" t="str">
        <f t="shared" si="4"/>
        <v>16/10/2025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 t="str">
        <f>IFERROR(INDEX('Pasajeros Pre'!$C$2:C5005,MATCH(ROW()-ROW($B$1),'Pasajeros Pre'!$O$2:$O$4995,0)),"")</f>
        <v>32N</v>
      </c>
      <c r="E12" s="16" t="str">
        <f>IFERROR(INDEX('Pasajeros Pre'!$D$2:D5005,MATCH(ROW()-ROW($B$1),'Pasajeros Pre'!$O$2:$O$4995,0)),"")</f>
        <v>VB 9405</v>
      </c>
      <c r="F12" s="25">
        <f>IFERROR(INDEX('Pasajeros Pre'!$E$2:E5005,MATCH(ROW()-ROW($B$1),'Pasajeros Pre'!$O$2:$O$4995,0)),"")</f>
        <v>45945.986111111109</v>
      </c>
      <c r="G12" s="16" t="str">
        <f>IFERROR(INDEX('Pasajeros Pre'!$F$2:F5005,MATCH(ROW()-ROW($B$1),'Pasajeros Pre'!$O$2:$O$4995,0)),"")</f>
        <v>Monterrey</v>
      </c>
      <c r="H12" s="16">
        <f>IFERROR(INDEX('Pasajeros Pre'!$G$2:G5005,MATCH(ROW()-ROW($B$1),'Pasajeros Pre'!$O$2:$O$4995,0)),"")</f>
        <v>2</v>
      </c>
      <c r="I12" s="16" t="str">
        <f>IFERROR(INDEX('Pasajeros Pre'!$H$2:H5005,MATCH(ROW()-ROW($B$1),'Pasajeros Pre'!$O$2:$O$4995,0)),"")</f>
        <v>112A</v>
      </c>
      <c r="J12" s="16" t="str">
        <f>IFERROR(INDEX('Pasajeros Pre'!$I$2:I5005,MATCH(ROW()-ROW($B$1),'Pasajeros Pre'!$O$2:$O$4995,0)),"")</f>
        <v>VB 842</v>
      </c>
      <c r="K12" s="16" t="str">
        <f>IFERROR(INDEX('Pasajeros Pre'!$J$2:J5005,MATCH(ROW()-ROW($B$1),'Pasajeros Pre'!$O$2:$O$4995,0)),"")</f>
        <v xml:space="preserve">Jose Marti </v>
      </c>
      <c r="L12" s="25">
        <f>IFERROR(INDEX('Pasajeros Pre'!$K$2:K5005,MATCH(ROW()-ROW($B$1),'Pasajeros Pre'!$O$2:$O$4995,0)),"")</f>
        <v>45946.277777777781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15/10/2025</v>
      </c>
      <c r="S12" s="16">
        <f>COUNTIFS(Hoja1!$R$2,"="&amp;R12)</f>
        <v>0</v>
      </c>
      <c r="T12" s="15" t="str">
        <f t="shared" si="4"/>
        <v>16/10/2025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321</v>
      </c>
      <c r="E13" s="16" t="str">
        <f>IFERROR(INDEX('Pasajeros Pre'!$D$2:D5006,MATCH(ROW()-ROW($B$1),'Pasajeros Pre'!$O$2:$O$4995,0)),"")</f>
        <v>VB 9523</v>
      </c>
      <c r="F13" s="25">
        <f>IFERROR(INDEX('Pasajeros Pre'!$E$2:E5006,MATCH(ROW()-ROW($B$1),'Pasajeros Pre'!$O$2:$O$4995,0)),"")</f>
        <v>45945.996527777781</v>
      </c>
      <c r="G13" s="16" t="str">
        <f>IFERROR(INDEX('Pasajeros Pre'!$F$2:F5006,MATCH(ROW()-ROW($B$1),'Pasajeros Pre'!$O$2:$O$4995,0)),"")</f>
        <v>Guadalajara</v>
      </c>
      <c r="H13" s="16">
        <f>IFERROR(INDEX('Pasajeros Pre'!$G$2:G5006,MATCH(ROW()-ROW($B$1),'Pasajeros Pre'!$O$2:$O$4995,0)),"")</f>
        <v>3</v>
      </c>
      <c r="I13" s="16" t="str">
        <f>IFERROR(INDEX('Pasajeros Pre'!$H$2:H5006,MATCH(ROW()-ROW($B$1),'Pasajeros Pre'!$O$2:$O$4995,0)),"")</f>
        <v>106A</v>
      </c>
      <c r="J13" s="16" t="str">
        <f>IFERROR(INDEX('Pasajeros Pre'!$I$2:I5006,MATCH(ROW()-ROW($B$1),'Pasajeros Pre'!$O$2:$O$4995,0)),"")</f>
        <v>VB 9520</v>
      </c>
      <c r="K13" s="16" t="str">
        <f>IFERROR(INDEX('Pasajeros Pre'!$J$2:J5006,MATCH(ROW()-ROW($B$1),'Pasajeros Pre'!$O$2:$O$4995,0)),"")</f>
        <v>Guadalajara</v>
      </c>
      <c r="L13" s="25">
        <f>IFERROR(INDEX('Pasajeros Pre'!$K$2:K5006,MATCH(ROW()-ROW($B$1),'Pasajeros Pre'!$O$2:$O$4995,0)),"")</f>
        <v>45946.25</v>
      </c>
      <c r="M13" s="16" t="str">
        <f>IFERROR(INDEX('Pasajeros Pre'!$L$2:L5006,MATCH(ROW()-ROW($B$1),'Pasajeros Pre'!$O$2:$O$4995,0)),"")</f>
        <v>J</v>
      </c>
      <c r="N13" s="25">
        <f t="shared" si="1"/>
        <v>24</v>
      </c>
      <c r="O13" s="15" t="str">
        <f>VLOOKUP(N13,'Time Chart'!$A$2:$D$25,4,0)</f>
        <v>23:00 A 23:59</v>
      </c>
      <c r="P13" s="25">
        <f t="shared" si="2"/>
        <v>7</v>
      </c>
      <c r="Q13" s="15" t="str">
        <f>VLOOKUP(P13,'Time Chart'!$A$2:$D$25,4,0)</f>
        <v>06:00 A 06:59</v>
      </c>
      <c r="R13" s="15" t="str">
        <f t="shared" si="3"/>
        <v>15/10/2025</v>
      </c>
      <c r="S13" s="16">
        <f>COUNTIFS(Hoja1!$R$2,"="&amp;R13)</f>
        <v>0</v>
      </c>
      <c r="T13" s="15" t="str">
        <f t="shared" si="4"/>
        <v>16/10/2025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Volaris</v>
      </c>
      <c r="D14" s="16" t="str">
        <f>IFERROR(INDEX('Pasajeros Pre'!$C$2:C5007,MATCH(ROW()-ROW($B$1),'Pasajeros Pre'!$O$2:$O$4995,0)),"")</f>
        <v>32N</v>
      </c>
      <c r="E14" s="16" t="str">
        <f>IFERROR(INDEX('Pasajeros Pre'!$D$2:D5007,MATCH(ROW()-ROW($B$1),'Pasajeros Pre'!$O$2:$O$4995,0)),"")</f>
        <v>Y4 3296</v>
      </c>
      <c r="F14" s="25">
        <f>IFERROR(INDEX('Pasajeros Pre'!$E$2:E5007,MATCH(ROW()-ROW($B$1),'Pasajeros Pre'!$O$2:$O$4995,0)),"")</f>
        <v>45946.039583333331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2</v>
      </c>
      <c r="I14" s="16" t="str">
        <f>IFERROR(INDEX('Pasajeros Pre'!$H$2:H5007,MATCH(ROW()-ROW($B$1),'Pasajeros Pre'!$O$2:$O$4995,0)),"")</f>
        <v>109B</v>
      </c>
      <c r="J14" s="16" t="str">
        <f>IFERROR(INDEX('Pasajeros Pre'!$I$2:I5007,MATCH(ROW()-ROW($B$1),'Pasajeros Pre'!$O$2:$O$4995,0)),"")</f>
        <v>Y4 3297</v>
      </c>
      <c r="K14" s="16" t="str">
        <f>IFERROR(INDEX('Pasajeros Pre'!$J$2:J5007,MATCH(ROW()-ROW($B$1),'Pasajeros Pre'!$O$2:$O$4995,0)),"")</f>
        <v>Tijuana</v>
      </c>
      <c r="L14" s="25">
        <f>IFERROR(INDEX('Pasajeros Pre'!$K$2:K5007,MATCH(ROW()-ROW($B$1),'Pasajeros Pre'!$O$2:$O$4995,0)),"")</f>
        <v>45946.099305555559</v>
      </c>
      <c r="M14" s="16" t="str">
        <f>IFERROR(INDEX('Pasajeros Pre'!$L$2:L5007,MATCH(ROW()-ROW($B$1),'Pasajeros Pre'!$O$2:$O$4995,0)),"")</f>
        <v>J</v>
      </c>
      <c r="N14" s="25">
        <f t="shared" si="1"/>
        <v>1</v>
      </c>
      <c r="O14" s="15" t="str">
        <f>VLOOKUP(N14,'Time Chart'!$A$2:$D$25,4,0)</f>
        <v>00:00 A 00:59</v>
      </c>
      <c r="P14" s="25">
        <f t="shared" si="2"/>
        <v>3</v>
      </c>
      <c r="Q14" s="15" t="str">
        <f>VLOOKUP(P14,'Time Chart'!$A$2:$D$25,4,0)</f>
        <v>02:00 A 02:59</v>
      </c>
      <c r="R14" s="15" t="str">
        <f t="shared" si="3"/>
        <v>16/10/2025</v>
      </c>
      <c r="S14" s="16">
        <f>COUNTIFS(Hoja1!$R$2,"="&amp;R14)</f>
        <v>1</v>
      </c>
      <c r="T14" s="15" t="str">
        <f t="shared" si="4"/>
        <v>16/10/2025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Mexicana de Aviación </v>
      </c>
      <c r="D15" s="16">
        <f>IFERROR(INDEX('Pasajeros Pre'!$C$2:C5008,MATCH(ROW()-ROW($B$1),'Pasajeros Pre'!$O$2:$O$4995,0)),"")</f>
        <v>738</v>
      </c>
      <c r="E15" s="16" t="str">
        <f>IFERROR(INDEX('Pasajeros Pre'!$D$2:D5008,MATCH(ROW()-ROW($B$1),'Pasajeros Pre'!$O$2:$O$4995,0)),"")</f>
        <v>XN 1205</v>
      </c>
      <c r="F15" s="25">
        <f>IFERROR(INDEX('Pasajeros Pre'!$E$2:E5008,MATCH(ROW()-ROW($B$1),'Pasajeros Pre'!$O$2:$O$4995,0)),"")</f>
        <v>45946.134722222225</v>
      </c>
      <c r="G15" s="16" t="str">
        <f>IFERROR(INDEX('Pasajeros Pre'!$F$2:F5008,MATCH(ROW()-ROW($B$1),'Pasajeros Pre'!$O$2:$O$4995,0)),"")</f>
        <v>Tijuana</v>
      </c>
      <c r="H15" s="16">
        <f>IFERROR(INDEX('Pasajeros Pre'!$G$2:G5008,MATCH(ROW()-ROW($B$1),'Pasajeros Pre'!$O$2:$O$4995,0)),"")</f>
        <v>3</v>
      </c>
      <c r="I15" s="16" t="str">
        <f>IFERROR(INDEX('Pasajeros Pre'!$H$2:H5008,MATCH(ROW()-ROW($B$1),'Pasajeros Pre'!$O$2:$O$4995,0)),"")</f>
        <v>108B</v>
      </c>
      <c r="J15" s="16">
        <f>IFERROR(INDEX('Pasajeros Pre'!$I$2:I5008,MATCH(ROW()-ROW($B$1),'Pasajeros Pre'!$O$2:$O$4995,0)),"")</f>
        <v>0</v>
      </c>
      <c r="K15" s="16" t="str">
        <f>IFERROR(INDEX('Pasajeros Pre'!$J$2:J5008,MATCH(ROW()-ROW($B$1),'Pasajeros Pre'!$O$2:$O$4995,0)),"")</f>
        <v/>
      </c>
      <c r="L15" s="25">
        <f>IFERROR(INDEX('Pasajeros Pre'!$K$2:K5008,MATCH(ROW()-ROW($B$1),'Pasajeros Pre'!$O$2:$O$4995,0)),"")</f>
        <v>0</v>
      </c>
      <c r="M15" s="16" t="str">
        <f>IFERROR(INDEX('Pasajeros Pre'!$L$2:L5008,MATCH(ROW()-ROW($B$1),'Pasajeros Pre'!$O$2:$O$4995,0)),"")</f>
        <v>J</v>
      </c>
      <c r="N15" s="25">
        <f t="shared" si="1"/>
        <v>4</v>
      </c>
      <c r="O15" s="15" t="str">
        <f>VLOOKUP(N15,'Time Chart'!$A$2:$D$25,4,0)</f>
        <v>03:00 A 03:59</v>
      </c>
      <c r="P15" s="25">
        <f t="shared" si="2"/>
        <v>1</v>
      </c>
      <c r="Q15" s="15" t="str">
        <f>VLOOKUP(P15,'Time Chart'!$A$2:$D$25,4,0)</f>
        <v>00:00 A 00:59</v>
      </c>
      <c r="R15" s="15" t="str">
        <f t="shared" si="3"/>
        <v>16/10/2025</v>
      </c>
      <c r="S15" s="16">
        <f>COUNTIFS(Hoja1!$R$2,"="&amp;R15)</f>
        <v>1</v>
      </c>
      <c r="T15" s="15" t="str">
        <f t="shared" si="4"/>
        <v>00/01/1900</v>
      </c>
      <c r="U15" s="16">
        <f>COUNTIFS(Hoja1!$R$2,"="&amp;T15)</f>
        <v>0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 t="str">
        <f>IFERROR(INDEX('Pasajeros Pre'!$C$2:C5009,MATCH(ROW()-ROW($B$1),'Pasajeros Pre'!$O$2:$O$4995,0)),"")</f>
        <v>32A</v>
      </c>
      <c r="E16" s="16" t="str">
        <f>IFERROR(INDEX('Pasajeros Pre'!$D$2:D5009,MATCH(ROW()-ROW($B$1),'Pasajeros Pre'!$O$2:$O$4995,0)),"")</f>
        <v>VB 771</v>
      </c>
      <c r="F16" s="25">
        <f>IFERROR(INDEX('Pasajeros Pre'!$E$2:E5009,MATCH(ROW()-ROW($B$1),'Pasajeros Pre'!$O$2:$O$4995,0)),"")</f>
        <v>45946.225694444445</v>
      </c>
      <c r="G16" s="16" t="str">
        <f>IFERROR(INDEX('Pasajeros Pre'!$F$2:F5009,MATCH(ROW()-ROW($B$1),'Pasajeros Pre'!$O$2:$O$4995,0)),"")</f>
        <v>Bogota</v>
      </c>
      <c r="H16" s="16">
        <f>IFERROR(INDEX('Pasajeros Pre'!$G$2:G5009,MATCH(ROW()-ROW($B$1),'Pasajeros Pre'!$O$2:$O$4995,0)),"")</f>
        <v>6</v>
      </c>
      <c r="I16" s="16" t="str">
        <f>IFERROR(INDEX('Pasajeros Pre'!$H$2:H5009,MATCH(ROW()-ROW($B$1),'Pasajeros Pre'!$O$2:$O$4995,0)),"")</f>
        <v>114A</v>
      </c>
      <c r="J16" s="16" t="str">
        <f>IFERROR(INDEX('Pasajeros Pre'!$I$2:I5009,MATCH(ROW()-ROW($B$1),'Pasajeros Pre'!$O$2:$O$4995,0)),"")</f>
        <v>VB 9222</v>
      </c>
      <c r="K16" s="16" t="str">
        <f>IFERROR(INDEX('Pasajeros Pre'!$J$2:J5009,MATCH(ROW()-ROW($B$1),'Pasajeros Pre'!$O$2:$O$4995,0)),"")</f>
        <v>Puerto Escondido</v>
      </c>
      <c r="L16" s="25">
        <f>IFERROR(INDEX('Pasajeros Pre'!$K$2:K5009,MATCH(ROW()-ROW($B$1),'Pasajeros Pre'!$O$2:$O$4995,0)),"")</f>
        <v>45946.298611111109</v>
      </c>
      <c r="M16" s="16" t="str">
        <f>IFERROR(INDEX('Pasajeros Pre'!$L$2:L5009,MATCH(ROW()-ROW($B$1),'Pasajeros Pre'!$O$2:$O$4995,0)),"")</f>
        <v>J</v>
      </c>
      <c r="N16" s="25">
        <f t="shared" si="1"/>
        <v>6</v>
      </c>
      <c r="O16" s="15" t="str">
        <f>VLOOKUP(N16,'Time Chart'!$A$2:$D$25,4,0)</f>
        <v>05:00 A 05:59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16/10/2025</v>
      </c>
      <c r="S16" s="16">
        <f>COUNTIFS(Hoja1!$R$2,"="&amp;R16)</f>
        <v>1</v>
      </c>
      <c r="T16" s="15" t="str">
        <f t="shared" si="4"/>
        <v>16/10/2025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7240</v>
      </c>
      <c r="F17" s="25">
        <f>IFERROR(INDEX('Pasajeros Pre'!$E$2:E5010,MATCH(ROW()-ROW($B$1),'Pasajeros Pre'!$O$2:$O$4995,0)),"")</f>
        <v>45946.309027777781</v>
      </c>
      <c r="G17" s="16" t="str">
        <f>IFERROR(INDEX('Pasajeros Pre'!$F$2:F5010,MATCH(ROW()-ROW($B$1),'Pasajeros Pre'!$O$2:$O$4995,0)),"")</f>
        <v>Guadalajara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502</v>
      </c>
      <c r="J17" s="16" t="str">
        <f>IFERROR(INDEX('Pasajeros Pre'!$I$2:I5010,MATCH(ROW()-ROW($B$1),'Pasajeros Pre'!$O$2:$O$4995,0)),"")</f>
        <v>VB 7240</v>
      </c>
      <c r="K17" s="16" t="str">
        <f>IFERROR(INDEX('Pasajeros Pre'!$J$2:J5010,MATCH(ROW()-ROW($B$1),'Pasajeros Pre'!$O$2:$O$4995,0)),"")</f>
        <v>Tulum</v>
      </c>
      <c r="L17" s="25">
        <f>IFERROR(INDEX('Pasajeros Pre'!$K$2:K5010,MATCH(ROW()-ROW($B$1),'Pasajeros Pre'!$O$2:$O$4995,0)),"")</f>
        <v>45946.329861111109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8</v>
      </c>
      <c r="Q17" s="15" t="str">
        <f>VLOOKUP(P17,'Time Chart'!$A$2:$D$25,4,0)</f>
        <v>07:00 A 07:59</v>
      </c>
      <c r="R17" s="15" t="str">
        <f t="shared" si="3"/>
        <v>16/10/2025</v>
      </c>
      <c r="S17" s="16">
        <f>COUNTIFS(Hoja1!$R$2,"="&amp;R17)</f>
        <v>1</v>
      </c>
      <c r="T17" s="15" t="str">
        <f t="shared" si="4"/>
        <v>16/10/2025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7344</v>
      </c>
      <c r="F18" s="25">
        <f>IFERROR(INDEX('Pasajeros Pre'!$E$2:E5011,MATCH(ROW()-ROW($B$1),'Pasajeros Pre'!$O$2:$O$4995,0)),"")</f>
        <v>45946.3125</v>
      </c>
      <c r="G18" s="16" t="str">
        <f>IFERROR(INDEX('Pasajeros Pre'!$F$2:F5011,MATCH(ROW()-ROW($B$1),'Pasajeros Pre'!$O$2:$O$4995,0)),"")</f>
        <v xml:space="preserve">Bajio </v>
      </c>
      <c r="H18" s="16">
        <f>IFERROR(INDEX('Pasajeros Pre'!$G$2:G5011,MATCH(ROW()-ROW($B$1),'Pasajeros Pre'!$O$2:$O$4995,0)),"")</f>
        <v>2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7344</v>
      </c>
      <c r="K18" s="16" t="str">
        <f>IFERROR(INDEX('Pasajeros Pre'!$J$2:J5011,MATCH(ROW()-ROW($B$1),'Pasajeros Pre'!$O$2:$O$4995,0)),"")</f>
        <v>Chihuahua</v>
      </c>
      <c r="L18" s="25">
        <f>IFERROR(INDEX('Pasajeros Pre'!$K$2:K5011,MATCH(ROW()-ROW($B$1),'Pasajeros Pre'!$O$2:$O$4995,0)),"")</f>
        <v>45946.333333333336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16/10/2025</v>
      </c>
      <c r="S18" s="16">
        <f>COUNTIFS(Hoja1!$R$2,"="&amp;R18)</f>
        <v>1</v>
      </c>
      <c r="T18" s="15" t="str">
        <f t="shared" si="4"/>
        <v>16/10/2025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320</v>
      </c>
      <c r="E19" s="16" t="str">
        <f>IFERROR(INDEX('Pasajeros Pre'!$D$2:D5012,MATCH(ROW()-ROW($B$1),'Pasajeros Pre'!$O$2:$O$4995,0)),"")</f>
        <v>VB 7332</v>
      </c>
      <c r="F19" s="25">
        <f>IFERROR(INDEX('Pasajeros Pre'!$E$2:E5012,MATCH(ROW()-ROW($B$1),'Pasajeros Pre'!$O$2:$O$4995,0)),"")</f>
        <v>45946.315972222219</v>
      </c>
      <c r="G19" s="16" t="str">
        <f>IFERROR(INDEX('Pasajeros Pre'!$F$2:F5012,MATCH(ROW()-ROW($B$1),'Pasajeros Pre'!$O$2:$O$4995,0)),"")</f>
        <v>Monterrey</v>
      </c>
      <c r="H19" s="16">
        <f>IFERROR(INDEX('Pasajeros Pre'!$G$2:G5012,MATCH(ROW()-ROW($B$1),'Pasajeros Pre'!$O$2:$O$4995,0)),"")</f>
        <v>1</v>
      </c>
      <c r="I19" s="16">
        <f>IFERROR(INDEX('Pasajeros Pre'!$H$2:H5012,MATCH(ROW()-ROW($B$1),'Pasajeros Pre'!$O$2:$O$4995,0)),"")</f>
        <v>505</v>
      </c>
      <c r="J19" s="16" t="str">
        <f>IFERROR(INDEX('Pasajeros Pre'!$I$2:I5012,MATCH(ROW()-ROW($B$1),'Pasajeros Pre'!$O$2:$O$4995,0)),"")</f>
        <v>VB 7332</v>
      </c>
      <c r="K19" s="16" t="str">
        <f>IFERROR(INDEX('Pasajeros Pre'!$J$2:J5012,MATCH(ROW()-ROW($B$1),'Pasajeros Pre'!$O$2:$O$4995,0)),"")</f>
        <v>Villahermosa</v>
      </c>
      <c r="L19" s="25">
        <f>IFERROR(INDEX('Pasajeros Pre'!$K$2:K5012,MATCH(ROW()-ROW($B$1),'Pasajeros Pre'!$O$2:$O$4995,0)),"")</f>
        <v>45946.336805555555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16/10/2025</v>
      </c>
      <c r="S19" s="16">
        <f>COUNTIFS(Hoja1!$R$2,"="&amp;R19)</f>
        <v>1</v>
      </c>
      <c r="T19" s="15" t="str">
        <f t="shared" si="4"/>
        <v>16/10/2025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Viva 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VB 2272</v>
      </c>
      <c r="F20" s="25">
        <f>IFERROR(INDEX('Pasajeros Pre'!$E$2:E5013,MATCH(ROW()-ROW($B$1),'Pasajeros Pre'!$O$2:$O$4995,0)),"")</f>
        <v>45946.319444444445</v>
      </c>
      <c r="G20" s="16" t="str">
        <f>IFERROR(INDEX('Pasajeros Pre'!$F$2:F5013,MATCH(ROW()-ROW($B$1),'Pasajeros Pre'!$O$2:$O$4995,0)),"")</f>
        <v>Cancun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115B</v>
      </c>
      <c r="J20" s="16" t="str">
        <f>IFERROR(INDEX('Pasajeros Pre'!$I$2:I5013,MATCH(ROW()-ROW($B$1),'Pasajeros Pre'!$O$2:$O$4995,0)),"")</f>
        <v>VB 2273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45946.354166666664</v>
      </c>
      <c r="M20" s="16" t="str">
        <f>IFERROR(INDEX('Pasajeros Pre'!$L$2:L5013,MATCH(ROW()-ROW($B$1),'Pasajeros Pre'!$O$2:$O$4995,0)),"")</f>
        <v>J</v>
      </c>
      <c r="N20" s="25">
        <f t="shared" si="1"/>
        <v>8</v>
      </c>
      <c r="O20" s="15" t="str">
        <f>VLOOKUP(N20,'Time Chart'!$A$2:$D$25,4,0)</f>
        <v>07:00 A 07:59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16/10/2025</v>
      </c>
      <c r="S20" s="16">
        <f>COUNTIFS(Hoja1!$R$2,"="&amp;R20)</f>
        <v>1</v>
      </c>
      <c r="T20" s="15" t="str">
        <f t="shared" si="4"/>
        <v>16/10/2025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321</v>
      </c>
      <c r="E21" s="16" t="str">
        <f>IFERROR(INDEX('Pasajeros Pre'!$D$2:D5014,MATCH(ROW()-ROW($B$1),'Pasajeros Pre'!$O$2:$O$4995,0)),"")</f>
        <v>VB 7350</v>
      </c>
      <c r="F21" s="25">
        <f>IFERROR(INDEX('Pasajeros Pre'!$E$2:E5014,MATCH(ROW()-ROW($B$1),'Pasajeros Pre'!$O$2:$O$4995,0)),"")</f>
        <v>45946.329861111109</v>
      </c>
      <c r="G21" s="16" t="str">
        <f>IFERROR(INDEX('Pasajeros Pre'!$F$2:F5014,MATCH(ROW()-ROW($B$1),'Pasajeros Pre'!$O$2:$O$4995,0)),"")</f>
        <v>Merida</v>
      </c>
      <c r="H21" s="16">
        <f>IFERROR(INDEX('Pasajeros Pre'!$G$2:G5014,MATCH(ROW()-ROW($B$1),'Pasajeros Pre'!$O$2:$O$4995,0)),"")</f>
        <v>2</v>
      </c>
      <c r="I21" s="16" t="str">
        <f>IFERROR(INDEX('Pasajeros Pre'!$H$2:H5014,MATCH(ROW()-ROW($B$1),'Pasajeros Pre'!$O$2:$O$4995,0)),"")</f>
        <v>106A</v>
      </c>
      <c r="J21" s="16" t="str">
        <f>IFERROR(INDEX('Pasajeros Pre'!$I$2:I5014,MATCH(ROW()-ROW($B$1),'Pasajeros Pre'!$O$2:$O$4995,0)),"")</f>
        <v>VB 7350</v>
      </c>
      <c r="K21" s="16" t="str">
        <f>IFERROR(INDEX('Pasajeros Pre'!$J$2:J5014,MATCH(ROW()-ROW($B$1),'Pasajeros Pre'!$O$2:$O$4995,0)),"")</f>
        <v>Puerto Vallarta</v>
      </c>
      <c r="L21" s="25">
        <f>IFERROR(INDEX('Pasajeros Pre'!$K$2:K5014,MATCH(ROW()-ROW($B$1),'Pasajeros Pre'!$O$2:$O$4995,0)),"")</f>
        <v>45946.357638888891</v>
      </c>
      <c r="M21" s="16" t="str">
        <f>IFERROR(INDEX('Pasajeros Pre'!$L$2:L5014,MATCH(ROW()-ROW($B$1),'Pasajeros Pre'!$O$2:$O$4995,0)),"")</f>
        <v>J</v>
      </c>
      <c r="N21" s="25">
        <f t="shared" si="1"/>
        <v>8</v>
      </c>
      <c r="O21" s="15" t="str">
        <f>VLOOKUP(N21,'Time Chart'!$A$2:$D$25,4,0)</f>
        <v>07:00 A 07:59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16/10/2025</v>
      </c>
      <c r="S21" s="16">
        <f>COUNTIFS(Hoja1!$R$2,"="&amp;R21)</f>
        <v>1</v>
      </c>
      <c r="T21" s="15" t="str">
        <f t="shared" si="4"/>
        <v>16/10/2025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activated</v>
      </c>
      <c r="C22" s="16" t="str">
        <f>IFERROR(INDEX('Pasajeros Pre'!$B$2:$B$195,MATCH(ROW()-ROW($A$1),'Pasajeros Pre'!$O$2:$O$195,0)),"")</f>
        <v>Volaris</v>
      </c>
      <c r="D22" s="16" t="str">
        <f>IFERROR(INDEX('Pasajeros Pre'!$C$2:C5015,MATCH(ROW()-ROW($B$1),'Pasajeros Pre'!$O$2:$O$4995,0)),"")</f>
        <v>32N</v>
      </c>
      <c r="E22" s="16" t="str">
        <f>IFERROR(INDEX('Pasajeros Pre'!$D$2:D5015,MATCH(ROW()-ROW($B$1),'Pasajeros Pre'!$O$2:$O$4995,0)),"")</f>
        <v>Y4 1290</v>
      </c>
      <c r="F22" s="25">
        <f>IFERROR(INDEX('Pasajeros Pre'!$E$2:E5015,MATCH(ROW()-ROW($B$1),'Pasajeros Pre'!$O$2:$O$4995,0)),"")</f>
        <v>45946.335416666669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1</v>
      </c>
      <c r="I22" s="16" t="str">
        <f>IFERROR(INDEX('Pasajeros Pre'!$H$2:H5015,MATCH(ROW()-ROW($B$1),'Pasajeros Pre'!$O$2:$O$4995,0)),"")</f>
        <v>109A</v>
      </c>
      <c r="J22" s="16" t="str">
        <f>IFERROR(INDEX('Pasajeros Pre'!$I$2:I5015,MATCH(ROW()-ROW($B$1),'Pasajeros Pre'!$O$2:$O$4995,0)),"")</f>
        <v>Y4 3533</v>
      </c>
      <c r="K22" s="16" t="str">
        <f>IFERROR(INDEX('Pasajeros Pre'!$J$2:J5015,MATCH(ROW()-ROW($B$1),'Pasajeros Pre'!$O$2:$O$4995,0)),"")</f>
        <v>Cancun</v>
      </c>
      <c r="L22" s="25">
        <f>IFERROR(INDEX('Pasajeros Pre'!$K$2:K5015,MATCH(ROW()-ROW($B$1),'Pasajeros Pre'!$O$2:$O$4995,0)),"")</f>
        <v>45946.365277777775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9</v>
      </c>
      <c r="Q22" s="15" t="str">
        <f>VLOOKUP(P22,'Time Chart'!$A$2:$D$25,4,0)</f>
        <v>08:00 A 08:59</v>
      </c>
      <c r="R22" s="15" t="str">
        <f t="shared" si="3"/>
        <v>16/10/2025</v>
      </c>
      <c r="S22" s="16">
        <f>COUNTIFS(Hoja1!$R$2,"="&amp;R22)</f>
        <v>1</v>
      </c>
      <c r="T22" s="15" t="str">
        <f t="shared" si="4"/>
        <v>16/10/2025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>Aeromexico</v>
      </c>
      <c r="D23" s="16" t="str">
        <f>IFERROR(INDEX('Pasajeros Pre'!$C$2:C5016,MATCH(ROW()-ROW($B$1),'Pasajeros Pre'!$O$2:$O$4995,0)),"")</f>
        <v>E90</v>
      </c>
      <c r="E23" s="16" t="str">
        <f>IFERROR(INDEX('Pasajeros Pre'!$D$2:D5016,MATCH(ROW()-ROW($B$1),'Pasajeros Pre'!$O$2:$O$4995,0)),"")</f>
        <v>AM 287</v>
      </c>
      <c r="F23" s="25">
        <f>IFERROR(INDEX('Pasajeros Pre'!$E$2:E5016,MATCH(ROW()-ROW($B$1),'Pasajeros Pre'!$O$2:$O$4995,0)),"")</f>
        <v>45946.371527777781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3</v>
      </c>
      <c r="I23" s="16" t="str">
        <f>IFERROR(INDEX('Pasajeros Pre'!$H$2:H5016,MATCH(ROW()-ROW($B$1),'Pasajeros Pre'!$O$2:$O$4995,0)),"")</f>
        <v>110A</v>
      </c>
      <c r="J23" s="16" t="str">
        <f>IFERROR(INDEX('Pasajeros Pre'!$I$2:I5016,MATCH(ROW()-ROW($B$1),'Pasajeros Pre'!$O$2:$O$4995,0)),"")</f>
        <v>AM 2436</v>
      </c>
      <c r="K23" s="16" t="str">
        <f>IFERROR(INDEX('Pasajeros Pre'!$J$2:J5016,MATCH(ROW()-ROW($B$1),'Pasajeros Pre'!$O$2:$O$4995,0)),"")</f>
        <v>Colima</v>
      </c>
      <c r="L23" s="25">
        <f>IFERROR(INDEX('Pasajeros Pre'!$K$2:K5016,MATCH(ROW()-ROW($B$1),'Pasajeros Pre'!$O$2:$O$4995,0)),"")</f>
        <v>45946.399305555555</v>
      </c>
      <c r="M23" s="16" t="str">
        <f>IFERROR(INDEX('Pasajeros Pre'!$L$2:L5016,MATCH(ROW()-ROW($B$1),'Pasajeros Pre'!$O$2:$O$4995,0)),"")</f>
        <v>J</v>
      </c>
      <c r="N23" s="25">
        <f t="shared" si="1"/>
        <v>9</v>
      </c>
      <c r="O23" s="15" t="str">
        <f>VLOOKUP(N23,'Time Chart'!$A$2:$D$25,4,0)</f>
        <v>08:00 A 08:59</v>
      </c>
      <c r="P23" s="25">
        <f t="shared" si="2"/>
        <v>10</v>
      </c>
      <c r="Q23" s="15" t="str">
        <f>VLOOKUP(P23,'Time Chart'!$A$2:$D$25,4,0)</f>
        <v>09:00 A 09:59</v>
      </c>
      <c r="R23" s="15" t="str">
        <f t="shared" si="3"/>
        <v>16/10/2025</v>
      </c>
      <c r="S23" s="16">
        <f>COUNTIFS(Hoja1!$R$2,"="&amp;R23)</f>
        <v>1</v>
      </c>
      <c r="T23" s="15" t="str">
        <f t="shared" si="4"/>
        <v>16/10/2025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Viva </v>
      </c>
      <c r="D24" s="16">
        <f>IFERROR(INDEX('Pasajeros Pre'!$C$2:C5017,MATCH(ROW()-ROW($B$1),'Pasajeros Pre'!$O$2:$O$4995,0)),"")</f>
        <v>321</v>
      </c>
      <c r="E24" s="16" t="str">
        <f>IFERROR(INDEX('Pasajeros Pre'!$D$2:D5017,MATCH(ROW()-ROW($B$1),'Pasajeros Pre'!$O$2:$O$4995,0)),"")</f>
        <v>VB 9521</v>
      </c>
      <c r="F24" s="25">
        <f>IFERROR(INDEX('Pasajeros Pre'!$E$2:E5017,MATCH(ROW()-ROW($B$1),'Pasajeros Pre'!$O$2:$O$4995,0)),"")</f>
        <v>45946.395833333336</v>
      </c>
      <c r="G24" s="16" t="str">
        <f>IFERROR(INDEX('Pasajeros Pre'!$F$2:F5017,MATCH(ROW()-ROW($B$1),'Pasajeros Pre'!$O$2:$O$4995,0)),"")</f>
        <v>Guadalajara</v>
      </c>
      <c r="H24" s="16">
        <f>IFERROR(INDEX('Pasajeros Pre'!$G$2:G5017,MATCH(ROW()-ROW($B$1),'Pasajeros Pre'!$O$2:$O$4995,0)),"")</f>
        <v>2</v>
      </c>
      <c r="I24" s="16" t="str">
        <f>IFERROR(INDEX('Pasajeros Pre'!$H$2:H5017,MATCH(ROW()-ROW($B$1),'Pasajeros Pre'!$O$2:$O$4995,0)),"")</f>
        <v>106A</v>
      </c>
      <c r="J24" s="16" t="str">
        <f>IFERROR(INDEX('Pasajeros Pre'!$I$2:I5017,MATCH(ROW()-ROW($B$1),'Pasajeros Pre'!$O$2:$O$4995,0)),"")</f>
        <v>VB 5069</v>
      </c>
      <c r="K24" s="16" t="str">
        <f>IFERROR(INDEX('Pasajeros Pre'!$J$2:J5017,MATCH(ROW()-ROW($B$1),'Pasajeros Pre'!$O$2:$O$4995,0)),"")</f>
        <v>Tijuana</v>
      </c>
      <c r="L24" s="25">
        <f>IFERROR(INDEX('Pasajeros Pre'!$K$2:K5017,MATCH(ROW()-ROW($B$1),'Pasajeros Pre'!$O$2:$O$4995,0)),"")</f>
        <v>45946.427083333336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16/10/2025</v>
      </c>
      <c r="S24" s="16">
        <f>COUNTIFS(Hoja1!$R$2,"="&amp;R24)</f>
        <v>1</v>
      </c>
      <c r="T24" s="15" t="str">
        <f t="shared" si="4"/>
        <v>16/10/2025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>Aerus</v>
      </c>
      <c r="D25" s="16" t="str">
        <f>IFERROR(INDEX('Pasajeros Pre'!$C$2:C5018,MATCH(ROW()-ROW($B$1),'Pasajeros Pre'!$O$2:$O$4995,0)),"")</f>
        <v>CNF</v>
      </c>
      <c r="E25" s="16" t="str">
        <f>IFERROR(INDEX('Pasajeros Pre'!$D$2:D5018,MATCH(ROW()-ROW($B$1),'Pasajeros Pre'!$O$2:$O$4995,0)),"")</f>
        <v>ZV 341</v>
      </c>
      <c r="F25" s="25">
        <f>IFERROR(INDEX('Pasajeros Pre'!$E$2:E5018,MATCH(ROW()-ROW($B$1),'Pasajeros Pre'!$O$2:$O$4995,0)),"")</f>
        <v>45946.40625</v>
      </c>
      <c r="G25" s="16" t="str">
        <f>IFERROR(INDEX('Pasajeros Pre'!$F$2:F5018,MATCH(ROW()-ROW($B$1),'Pasajeros Pre'!$O$2:$O$4995,0)),"")</f>
        <v>San Luis Potosi</v>
      </c>
      <c r="H25" s="16">
        <f>IFERROR(INDEX('Pasajeros Pre'!$G$2:G5018,MATCH(ROW()-ROW($B$1),'Pasajeros Pre'!$O$2:$O$4995,0)),"")</f>
        <v>1</v>
      </c>
      <c r="I25" s="16">
        <f>IFERROR(INDEX('Pasajeros Pre'!$H$2:H5018,MATCH(ROW()-ROW($B$1),'Pasajeros Pre'!$O$2:$O$4995,0)),"")</f>
        <v>501</v>
      </c>
      <c r="J25" s="16" t="str">
        <f>IFERROR(INDEX('Pasajeros Pre'!$I$2:I5018,MATCH(ROW()-ROW($B$1),'Pasajeros Pre'!$O$2:$O$4995,0)),"")</f>
        <v>ZV 360</v>
      </c>
      <c r="K25" s="16" t="str">
        <f>IFERROR(INDEX('Pasajeros Pre'!$J$2:J5018,MATCH(ROW()-ROW($B$1),'Pasajeros Pre'!$O$2:$O$4995,0)),"")</f>
        <v>Ciudad Victoria</v>
      </c>
      <c r="L25" s="25">
        <f>IFERROR(INDEX('Pasajeros Pre'!$K$2:K5018,MATCH(ROW()-ROW($B$1),'Pasajeros Pre'!$O$2:$O$4995,0)),"")</f>
        <v>45946.427777777775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16/10/2025</v>
      </c>
      <c r="S25" s="16">
        <f>COUNTIFS(Hoja1!$R$2,"="&amp;R25)</f>
        <v>1</v>
      </c>
      <c r="T25" s="15" t="str">
        <f t="shared" si="4"/>
        <v>16/10/2025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Arajet </v>
      </c>
      <c r="D26" s="16" t="str">
        <f>IFERROR(INDEX('Pasajeros Pre'!$C$2:C5019,MATCH(ROW()-ROW($B$1),'Pasajeros Pre'!$O$2:$O$4995,0)),"")</f>
        <v>7M8</v>
      </c>
      <c r="E26" s="16" t="str">
        <f>IFERROR(INDEX('Pasajeros Pre'!$D$2:D5019,MATCH(ROW()-ROW($B$1),'Pasajeros Pre'!$O$2:$O$4995,0)),"")</f>
        <v>DM 7104</v>
      </c>
      <c r="F26" s="25">
        <f>IFERROR(INDEX('Pasajeros Pre'!$E$2:E5019,MATCH(ROW()-ROW($B$1),'Pasajeros Pre'!$O$2:$O$4995,0)),"")</f>
        <v>45946.410416666666</v>
      </c>
      <c r="G26" s="16" t="str">
        <f>IFERROR(INDEX('Pasajeros Pre'!$F$2:F5019,MATCH(ROW()-ROW($B$1),'Pasajeros Pre'!$O$2:$O$4995,0)),"")</f>
        <v>Punta Cana</v>
      </c>
      <c r="H26" s="16">
        <f>IFERROR(INDEX('Pasajeros Pre'!$G$2:G5019,MATCH(ROW()-ROW($B$1),'Pasajeros Pre'!$O$2:$O$4995,0)),"")</f>
        <v>6</v>
      </c>
      <c r="I26" s="16" t="str">
        <f>IFERROR(INDEX('Pasajeros Pre'!$H$2:H5019,MATCH(ROW()-ROW($B$1),'Pasajeros Pre'!$O$2:$O$4995,0)),"")</f>
        <v>114B</v>
      </c>
      <c r="J26" s="16" t="str">
        <f>IFERROR(INDEX('Pasajeros Pre'!$I$2:I5019,MATCH(ROW()-ROW($B$1),'Pasajeros Pre'!$O$2:$O$4995,0)),"")</f>
        <v>DM 7105</v>
      </c>
      <c r="K26" s="16" t="str">
        <f>IFERROR(INDEX('Pasajeros Pre'!$J$2:J5019,MATCH(ROW()-ROW($B$1),'Pasajeros Pre'!$O$2:$O$4995,0)),"")</f>
        <v>Punta Cana</v>
      </c>
      <c r="L26" s="25">
        <f>IFERROR(INDEX('Pasajeros Pre'!$K$2:K5019,MATCH(ROW()-ROW($B$1),'Pasajeros Pre'!$O$2:$O$4995,0)),"")</f>
        <v>45946.45208333333</v>
      </c>
      <c r="M26" s="16" t="str">
        <f>IFERROR(INDEX('Pasajeros Pre'!$L$2:L5019,MATCH(ROW()-ROW($B$1),'Pasajeros Pre'!$O$2:$O$4995,0)),"")</f>
        <v>J</v>
      </c>
      <c r="N26" s="25">
        <f t="shared" si="1"/>
        <v>10</v>
      </c>
      <c r="O26" s="15" t="str">
        <f>VLOOKUP(N26,'Time Chart'!$A$2:$D$25,4,0)</f>
        <v>09:00 A 09:59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16/10/2025</v>
      </c>
      <c r="S26" s="16">
        <f>COUNTIFS(Hoja1!$R$2,"="&amp;R26)</f>
        <v>1</v>
      </c>
      <c r="T26" s="15" t="str">
        <f t="shared" si="4"/>
        <v>16/10/2025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321</v>
      </c>
      <c r="E27" s="16" t="str">
        <f>IFERROR(INDEX('Pasajeros Pre'!$D$2:D5020,MATCH(ROW()-ROW($B$1),'Pasajeros Pre'!$O$2:$O$4995,0)),"")</f>
        <v>VB 7428</v>
      </c>
      <c r="F27" s="25">
        <f>IFERROR(INDEX('Pasajeros Pre'!$E$2:E5020,MATCH(ROW()-ROW($B$1),'Pasajeros Pre'!$O$2:$O$4995,0)),"")</f>
        <v>45946.413194444445</v>
      </c>
      <c r="G27" s="16" t="str">
        <f>IFERROR(INDEX('Pasajeros Pre'!$F$2:F5020,MATCH(ROW()-ROW($B$1),'Pasajeros Pre'!$O$2:$O$4995,0)),"")</f>
        <v>Tijuana</v>
      </c>
      <c r="H27" s="16">
        <f>IFERROR(INDEX('Pasajeros Pre'!$G$2:G5020,MATCH(ROW()-ROW($B$1),'Pasajeros Pre'!$O$2:$O$4995,0)),"")</f>
        <v>1</v>
      </c>
      <c r="I27" s="16">
        <f>IFERROR(INDEX('Pasajeros Pre'!$H$2:H5020,MATCH(ROW()-ROW($B$1),'Pasajeros Pre'!$O$2:$O$4995,0)),"")</f>
        <v>505</v>
      </c>
      <c r="J27" s="16" t="str">
        <f>IFERROR(INDEX('Pasajeros Pre'!$I$2:I5020,MATCH(ROW()-ROW($B$1),'Pasajeros Pre'!$O$2:$O$4995,0)),"")</f>
        <v>VB 7428</v>
      </c>
      <c r="K27" s="16" t="str">
        <f>IFERROR(INDEX('Pasajeros Pre'!$J$2:J5020,MATCH(ROW()-ROW($B$1),'Pasajeros Pre'!$O$2:$O$4995,0)),"")</f>
        <v>Tuxtla Gutierrez</v>
      </c>
      <c r="L27" s="25">
        <f>IFERROR(INDEX('Pasajeros Pre'!$K$2:K5020,MATCH(ROW()-ROW($B$1),'Pasajeros Pre'!$O$2:$O$4995,0)),"")</f>
        <v>45946.440972222219</v>
      </c>
      <c r="M27" s="16" t="str">
        <f>IFERROR(INDEX('Pasajeros Pre'!$L$2:L5020,MATCH(ROW()-ROW($B$1),'Pasajeros Pre'!$O$2:$O$4995,0)),"")</f>
        <v>J</v>
      </c>
      <c r="N27" s="25">
        <f t="shared" si="1"/>
        <v>10</v>
      </c>
      <c r="O27" s="15" t="str">
        <f>VLOOKUP(N27,'Time Chart'!$A$2:$D$25,4,0)</f>
        <v>09:00 A 09:59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16/10/2025</v>
      </c>
      <c r="S27" s="16">
        <f>COUNTIFS(Hoja1!$R$2,"="&amp;R27)</f>
        <v>1</v>
      </c>
      <c r="T27" s="15" t="str">
        <f t="shared" si="4"/>
        <v>16/10/2025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9401</v>
      </c>
      <c r="F28" s="25">
        <f>IFERROR(INDEX('Pasajeros Pre'!$E$2:E5021,MATCH(ROW()-ROW($B$1),'Pasajeros Pre'!$O$2:$O$4995,0)),"")</f>
        <v>45946.420138888891</v>
      </c>
      <c r="G28" s="16" t="str">
        <f>IFERROR(INDEX('Pasajeros Pre'!$F$2:F5021,MATCH(ROW()-ROW($B$1),'Pasajeros Pre'!$O$2:$O$4995,0)),"")</f>
        <v>Monterrey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106B</v>
      </c>
      <c r="J28" s="16" t="str">
        <f>IFERROR(INDEX('Pasajeros Pre'!$I$2:I5021,MATCH(ROW()-ROW($B$1),'Pasajeros Pre'!$O$2:$O$4995,0)),"")</f>
        <v>VB 9402</v>
      </c>
      <c r="K28" s="16" t="str">
        <f>IFERROR(INDEX('Pasajeros Pre'!$J$2:J5021,MATCH(ROW()-ROW($B$1),'Pasajeros Pre'!$O$2:$O$4995,0)),"")</f>
        <v>Monterrey</v>
      </c>
      <c r="L28" s="25">
        <f>IFERROR(INDEX('Pasajeros Pre'!$K$2:K5021,MATCH(ROW()-ROW($B$1),'Pasajeros Pre'!$O$2:$O$4995,0)),"")</f>
        <v>45946.454861111109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11</v>
      </c>
      <c r="Q28" s="15" t="str">
        <f>VLOOKUP(P28,'Time Chart'!$A$2:$D$25,4,0)</f>
        <v>10:00 A 10:59</v>
      </c>
      <c r="R28" s="15" t="str">
        <f t="shared" si="3"/>
        <v>16/10/2025</v>
      </c>
      <c r="S28" s="16">
        <f>COUNTIFS(Hoja1!$R$2,"="&amp;R28)</f>
        <v>1</v>
      </c>
      <c r="T28" s="15" t="str">
        <f t="shared" si="4"/>
        <v>16/10/2025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9533</v>
      </c>
      <c r="F29" s="25">
        <f>IFERROR(INDEX('Pasajeros Pre'!$E$2:E5022,MATCH(ROW()-ROW($B$1),'Pasajeros Pre'!$O$2:$O$4995,0)),"")</f>
        <v>45946.427083333336</v>
      </c>
      <c r="G29" s="16" t="str">
        <f>IFERROR(INDEX('Pasajeros Pre'!$F$2:F5022,MATCH(ROW()-ROW($B$1),'Pasajeros Pre'!$O$2:$O$4995,0)),"")</f>
        <v>Matamoros</v>
      </c>
      <c r="H29" s="16">
        <f>IFERROR(INDEX('Pasajeros Pre'!$G$2:G5022,MATCH(ROW()-ROW($B$1),'Pasajeros Pre'!$O$2:$O$4995,0)),"")</f>
        <v>2</v>
      </c>
      <c r="I29" s="16" t="str">
        <f>IFERROR(INDEX('Pasajeros Pre'!$H$2:H5022,MATCH(ROW()-ROW($B$1),'Pasajeros Pre'!$O$2:$O$4995,0)),"")</f>
        <v>107B</v>
      </c>
      <c r="J29" s="16" t="str">
        <f>IFERROR(INDEX('Pasajeros Pre'!$I$2:I5022,MATCH(ROW()-ROW($B$1),'Pasajeros Pre'!$O$2:$O$4995,0)),"")</f>
        <v>VB 9428</v>
      </c>
      <c r="K29" s="16" t="str">
        <f>IFERROR(INDEX('Pasajeros Pre'!$J$2:J5022,MATCH(ROW()-ROW($B$1),'Pasajeros Pre'!$O$2:$O$4995,0)),"")</f>
        <v>Tepic</v>
      </c>
      <c r="L29" s="25">
        <f>IFERROR(INDEX('Pasajeros Pre'!$K$2:K5022,MATCH(ROW()-ROW($B$1),'Pasajeros Pre'!$O$2:$O$4995,0)),"")</f>
        <v>45946.465277777781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16/10/2025</v>
      </c>
      <c r="S29" s="16">
        <f>COUNTIFS(Hoja1!$R$2,"="&amp;R29)</f>
        <v>1</v>
      </c>
      <c r="T29" s="15" t="str">
        <f t="shared" si="4"/>
        <v>16/10/2025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321</v>
      </c>
      <c r="E30" s="16" t="str">
        <f>IFERROR(INDEX('Pasajeros Pre'!$D$2:D5023,MATCH(ROW()-ROW($B$1),'Pasajeros Pre'!$O$2:$O$4995,0)),"")</f>
        <v>VB 9223</v>
      </c>
      <c r="F30" s="25">
        <f>IFERROR(INDEX('Pasajeros Pre'!$E$2:E5023,MATCH(ROW()-ROW($B$1),'Pasajeros Pre'!$O$2:$O$4995,0)),"")</f>
        <v>45946.430555555555</v>
      </c>
      <c r="G30" s="16" t="str">
        <f>IFERROR(INDEX('Pasajeros Pre'!$F$2:F5023,MATCH(ROW()-ROW($B$1),'Pasajeros Pre'!$O$2:$O$4995,0)),"")</f>
        <v>Puerto Escondido</v>
      </c>
      <c r="H30" s="16">
        <f>IFERROR(INDEX('Pasajeros Pre'!$G$2:G5023,MATCH(ROW()-ROW($B$1),'Pasajeros Pre'!$O$2:$O$4995,0)),"")</f>
        <v>2</v>
      </c>
      <c r="I30" s="16" t="str">
        <f>IFERROR(INDEX('Pasajeros Pre'!$H$2:H5023,MATCH(ROW()-ROW($B$1),'Pasajeros Pre'!$O$2:$O$4995,0)),"")</f>
        <v>107A</v>
      </c>
      <c r="J30" s="16" t="str">
        <f>IFERROR(INDEX('Pasajeros Pre'!$I$2:I5023,MATCH(ROW()-ROW($B$1),'Pasajeros Pre'!$O$2:$O$4995,0)),"")</f>
        <v>VB 9294</v>
      </c>
      <c r="K30" s="16" t="str">
        <f>IFERROR(INDEX('Pasajeros Pre'!$J$2:J5023,MATCH(ROW()-ROW($B$1),'Pasajeros Pre'!$O$2:$O$4995,0)),"")</f>
        <v>Huatulco</v>
      </c>
      <c r="L30" s="25">
        <f>IFERROR(INDEX('Pasajeros Pre'!$K$2:K5023,MATCH(ROW()-ROW($B$1),'Pasajeros Pre'!$O$2:$O$4995,0)),"")</f>
        <v>45946.461805555555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16/10/2025</v>
      </c>
      <c r="S30" s="16">
        <f>COUNTIFS(Hoja1!$R$2,"="&amp;R30)</f>
        <v>1</v>
      </c>
      <c r="T30" s="15" t="str">
        <f t="shared" si="4"/>
        <v>16/10/2025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7442</v>
      </c>
      <c r="F31" s="25">
        <f>IFERROR(INDEX('Pasajeros Pre'!$E$2:E5024,MATCH(ROW()-ROW($B$1),'Pasajeros Pre'!$O$2:$O$4995,0)),"")</f>
        <v>45946.451388888891</v>
      </c>
      <c r="G31" s="16" t="str">
        <f>IFERROR(INDEX('Pasajeros Pre'!$F$2:F5024,MATCH(ROW()-ROW($B$1),'Pasajeros Pre'!$O$2:$O$4995,0)),"")</f>
        <v>San Jose Del Cabo</v>
      </c>
      <c r="H31" s="16">
        <f>IFERROR(INDEX('Pasajeros Pre'!$G$2:G5024,MATCH(ROW()-ROW($B$1),'Pasajeros Pre'!$O$2:$O$4995,0)),"")</f>
        <v>1</v>
      </c>
      <c r="I31" s="16">
        <f>IFERROR(INDEX('Pasajeros Pre'!$H$2:H5024,MATCH(ROW()-ROW($B$1),'Pasajeros Pre'!$O$2:$O$4995,0)),"")</f>
        <v>502</v>
      </c>
      <c r="J31" s="16" t="str">
        <f>IFERROR(INDEX('Pasajeros Pre'!$I$2:I5024,MATCH(ROW()-ROW($B$1),'Pasajeros Pre'!$O$2:$O$4995,0)),"")</f>
        <v>VB 7442</v>
      </c>
      <c r="K31" s="16" t="str">
        <f>IFERROR(INDEX('Pasajeros Pre'!$J$2:J5024,MATCH(ROW()-ROW($B$1),'Pasajeros Pre'!$O$2:$O$4995,0)),"")</f>
        <v>Cancun</v>
      </c>
      <c r="L31" s="25">
        <f>IFERROR(INDEX('Pasajeros Pre'!$K$2:K5024,MATCH(ROW()-ROW($B$1),'Pasajeros Pre'!$O$2:$O$4995,0)),"")</f>
        <v>45946.472222222219</v>
      </c>
      <c r="M31" s="16" t="str">
        <f>IFERROR(INDEX('Pasajeros Pre'!$L$2:L5024,MATCH(ROW()-ROW($B$1),'Pasajeros Pre'!$O$2:$O$4995,0)),"")</f>
        <v>J</v>
      </c>
      <c r="N31" s="25">
        <f t="shared" si="1"/>
        <v>11</v>
      </c>
      <c r="O31" s="15" t="str">
        <f>VLOOKUP(N31,'Time Chart'!$A$2:$D$25,4,0)</f>
        <v>10:00 A 10:59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16/10/2025</v>
      </c>
      <c r="S31" s="16">
        <f>COUNTIFS(Hoja1!$R$2,"="&amp;R31)</f>
        <v>1</v>
      </c>
      <c r="T31" s="15" t="str">
        <f t="shared" si="4"/>
        <v>16/10/2025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Mexicana de Aviación </v>
      </c>
      <c r="D32" s="16">
        <f>IFERROR(INDEX('Pasajeros Pre'!$C$2:C5025,MATCH(ROW()-ROW($B$1),'Pasajeros Pre'!$O$2:$O$4995,0)),"")</f>
        <v>738</v>
      </c>
      <c r="E32" s="16" t="str">
        <f>IFERROR(INDEX('Pasajeros Pre'!$D$2:D5025,MATCH(ROW()-ROW($B$1),'Pasajeros Pre'!$O$2:$O$4995,0)),"")</f>
        <v>XN 1141</v>
      </c>
      <c r="F32" s="25">
        <f>IFERROR(INDEX('Pasajeros Pre'!$E$2:E5025,MATCH(ROW()-ROW($B$1),'Pasajeros Pre'!$O$2:$O$4995,0)),"")</f>
        <v>45946.458333333336</v>
      </c>
      <c r="G32" s="16" t="str">
        <f>IFERROR(INDEX('Pasajeros Pre'!$F$2:F5025,MATCH(ROW()-ROW($B$1),'Pasajeros Pre'!$O$2:$O$4995,0)),"")</f>
        <v>Ciudad Victoria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108B</v>
      </c>
      <c r="J32" s="16" t="str">
        <f>IFERROR(INDEX('Pasajeros Pre'!$I$2:I5025,MATCH(ROW()-ROW($B$1),'Pasajeros Pre'!$O$2:$O$4995,0)),"")</f>
        <v>XN 1922</v>
      </c>
      <c r="K32" s="16" t="str">
        <f>IFERROR(INDEX('Pasajeros Pre'!$J$2:J5025,MATCH(ROW()-ROW($B$1),'Pasajeros Pre'!$O$2:$O$4995,0)),"")</f>
        <v>Palenque</v>
      </c>
      <c r="L32" s="25">
        <f>IFERROR(INDEX('Pasajeros Pre'!$K$2:K5025,MATCH(ROW()-ROW($B$1),'Pasajeros Pre'!$O$2:$O$4995,0)),"")</f>
        <v>45946.493055555555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12</v>
      </c>
      <c r="Q32" s="15" t="str">
        <f>VLOOKUP(P32,'Time Chart'!$A$2:$D$25,4,0)</f>
        <v>11:00 A 11:59</v>
      </c>
      <c r="R32" s="15" t="str">
        <f t="shared" si="3"/>
        <v>16/10/2025</v>
      </c>
      <c r="S32" s="16">
        <f>COUNTIFS(Hoja1!$R$2,"="&amp;R32)</f>
        <v>1</v>
      </c>
      <c r="T32" s="15" t="str">
        <f t="shared" si="4"/>
        <v>16/10/2025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VB 7438</v>
      </c>
      <c r="F33" s="25">
        <f>IFERROR(INDEX('Pasajeros Pre'!$E$2:E5026,MATCH(ROW()-ROW($B$1),'Pasajeros Pre'!$O$2:$O$4995,0)),"")</f>
        <v>45946.486111111109</v>
      </c>
      <c r="G33" s="16" t="str">
        <f>IFERROR(INDEX('Pasajeros Pre'!$F$2:F5026,MATCH(ROW()-ROW($B$1),'Pasajeros Pre'!$O$2:$O$4995,0)),"")</f>
        <v>Ciudad Juarez</v>
      </c>
      <c r="H33" s="16">
        <f>IFERROR(INDEX('Pasajeros Pre'!$G$2:G5026,MATCH(ROW()-ROW($B$1),'Pasajeros Pre'!$O$2:$O$4995,0)),"")</f>
        <v>1</v>
      </c>
      <c r="I33" s="16" t="str">
        <f>IFERROR(INDEX('Pasajeros Pre'!$H$2:H5026,MATCH(ROW()-ROW($B$1),'Pasajeros Pre'!$O$2:$O$4995,0)),"")</f>
        <v>106A</v>
      </c>
      <c r="J33" s="16" t="str">
        <f>IFERROR(INDEX('Pasajeros Pre'!$I$2:I5026,MATCH(ROW()-ROW($B$1),'Pasajeros Pre'!$O$2:$O$4995,0)),"")</f>
        <v>VB 7438</v>
      </c>
      <c r="K33" s="16" t="str">
        <f>IFERROR(INDEX('Pasajeros Pre'!$J$2:J5026,MATCH(ROW()-ROW($B$1),'Pasajeros Pre'!$O$2:$O$4995,0)),"")</f>
        <v>Cancun</v>
      </c>
      <c r="L33" s="25">
        <f>IFERROR(INDEX('Pasajeros Pre'!$K$2:K5026,MATCH(ROW()-ROW($B$1),'Pasajeros Pre'!$O$2:$O$4995,0)),"")</f>
        <v>45946.506944444445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16/10/2025</v>
      </c>
      <c r="S33" s="16">
        <f>COUNTIFS(Hoja1!$R$2,"="&amp;R33)</f>
        <v>1</v>
      </c>
      <c r="T33" s="15" t="str">
        <f t="shared" si="4"/>
        <v>16/10/2025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321</v>
      </c>
      <c r="E34" s="16" t="str">
        <f>IFERROR(INDEX('Pasajeros Pre'!$D$2:D5027,MATCH(ROW()-ROW($B$1),'Pasajeros Pre'!$O$2:$O$4995,0)),"")</f>
        <v>VB 7416</v>
      </c>
      <c r="F34" s="25">
        <f>IFERROR(INDEX('Pasajeros Pre'!$E$2:E5027,MATCH(ROW()-ROW($B$1),'Pasajeros Pre'!$O$2:$O$4995,0)),"")</f>
        <v>45946.489583333336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1</v>
      </c>
      <c r="I34" s="16" t="str">
        <f>IFERROR(INDEX('Pasajeros Pre'!$H$2:H5027,MATCH(ROW()-ROW($B$1),'Pasajeros Pre'!$O$2:$O$4995,0)),"")</f>
        <v>106B</v>
      </c>
      <c r="J34" s="16" t="str">
        <f>IFERROR(INDEX('Pasajeros Pre'!$I$2:I5027,MATCH(ROW()-ROW($B$1),'Pasajeros Pre'!$O$2:$O$4995,0)),"")</f>
        <v>VB 7416</v>
      </c>
      <c r="K34" s="16" t="str">
        <f>IFERROR(INDEX('Pasajeros Pre'!$J$2:J5027,MATCH(ROW()-ROW($B$1),'Pasajeros Pre'!$O$2:$O$4995,0)),"")</f>
        <v>Culiacan</v>
      </c>
      <c r="L34" s="25">
        <f>IFERROR(INDEX('Pasajeros Pre'!$K$2:K5027,MATCH(ROW()-ROW($B$1),'Pasajeros Pre'!$O$2:$O$4995,0)),"")</f>
        <v>45946.517361111109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16/10/2025</v>
      </c>
      <c r="S34" s="16">
        <f>COUNTIFS(Hoja1!$R$2,"="&amp;R34)</f>
        <v>1</v>
      </c>
      <c r="T34" s="15" t="str">
        <f t="shared" si="4"/>
        <v>16/10/2025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7S8</v>
      </c>
      <c r="E35" s="16" t="str">
        <f>IFERROR(INDEX('Pasajeros Pre'!$D$2:D5028,MATCH(ROW()-ROW($B$1),'Pasajeros Pre'!$O$2:$O$4995,0)),"")</f>
        <v>AM 589</v>
      </c>
      <c r="F35" s="25">
        <f>IFERROR(INDEX('Pasajeros Pre'!$E$2:E5028,MATCH(ROW()-ROW($B$1),'Pasajeros Pre'!$O$2:$O$4995,0)),"")</f>
        <v>45946.490277777775</v>
      </c>
      <c r="G35" s="16" t="str">
        <f>IFERROR(INDEX('Pasajeros Pre'!$F$2:F5028,MATCH(ROW()-ROW($B$1),'Pasajeros Pre'!$O$2:$O$4995,0)),"")</f>
        <v>Cancun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110A</v>
      </c>
      <c r="J35" s="16" t="str">
        <f>IFERROR(INDEX('Pasajeros Pre'!$I$2:I5028,MATCH(ROW()-ROW($B$1),'Pasajeros Pre'!$O$2:$O$4995,0)),"")</f>
        <v>AM 528</v>
      </c>
      <c r="K35" s="16" t="str">
        <f>IFERROR(INDEX('Pasajeros Pre'!$J$2:J5028,MATCH(ROW()-ROW($B$1),'Pasajeros Pre'!$O$2:$O$4995,0)),"")</f>
        <v>Cancun</v>
      </c>
      <c r="L35" s="25">
        <f>IFERROR(INDEX('Pasajeros Pre'!$K$2:K5028,MATCH(ROW()-ROW($B$1),'Pasajeros Pre'!$O$2:$O$4995,0)),"")</f>
        <v>45946.552083333336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16/10/2025</v>
      </c>
      <c r="S35" s="16">
        <f>COUNTIFS(Hoja1!$R$2,"="&amp;R35)</f>
        <v>1</v>
      </c>
      <c r="T35" s="15" t="str">
        <f t="shared" si="4"/>
        <v>16/10/2025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2781</v>
      </c>
      <c r="F36" s="25">
        <f>IFERROR(INDEX('Pasajeros Pre'!$E$2:E5029,MATCH(ROW()-ROW($B$1),'Pasajeros Pre'!$O$2:$O$4995,0)),"")</f>
        <v>45946.491666666669</v>
      </c>
      <c r="G36" s="16" t="str">
        <f>IFERROR(INDEX('Pasajeros Pre'!$F$2:F5029,MATCH(ROW()-ROW($B$1),'Pasajeros Pre'!$O$2:$O$4995,0)),"")</f>
        <v>Houston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113A</v>
      </c>
      <c r="J36" s="16" t="str">
        <f>IFERROR(INDEX('Pasajeros Pre'!$I$2:I5029,MATCH(ROW()-ROW($B$1),'Pasajeros Pre'!$O$2:$O$4995,0)),"")</f>
        <v>AM 2782</v>
      </c>
      <c r="K36" s="16" t="str">
        <f>IFERROR(INDEX('Pasajeros Pre'!$J$2:J5029,MATCH(ROW()-ROW($B$1),'Pasajeros Pre'!$O$2:$O$4995,0)),"")</f>
        <v>Mcallen Mission</v>
      </c>
      <c r="L36" s="25">
        <f>IFERROR(INDEX('Pasajeros Pre'!$K$2:K5029,MATCH(ROW()-ROW($B$1),'Pasajeros Pre'!$O$2:$O$4995,0)),"")</f>
        <v>45946.533333333333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16/10/2025</v>
      </c>
      <c r="S36" s="16">
        <f>COUNTIFS(Hoja1!$R$2,"="&amp;R36)</f>
        <v>1</v>
      </c>
      <c r="T36" s="15" t="str">
        <f t="shared" si="4"/>
        <v>16/10/2025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7333</v>
      </c>
      <c r="F37" s="25">
        <f>IFERROR(INDEX('Pasajeros Pre'!$E$2:E5030,MATCH(ROW()-ROW($B$1),'Pasajeros Pre'!$O$2:$O$4995,0)),"")</f>
        <v>45946.5</v>
      </c>
      <c r="G37" s="16" t="str">
        <f>IFERROR(INDEX('Pasajeros Pre'!$F$2:F5030,MATCH(ROW()-ROW($B$1),'Pasajeros Pre'!$O$2:$O$4995,0)),"")</f>
        <v>Villahermosa</v>
      </c>
      <c r="H37" s="16">
        <f>IFERROR(INDEX('Pasajeros Pre'!$G$2:G5030,MATCH(ROW()-ROW($B$1),'Pasajeros Pre'!$O$2:$O$4995,0)),"")</f>
        <v>2</v>
      </c>
      <c r="I37" s="16">
        <f>IFERROR(INDEX('Pasajeros Pre'!$H$2:H5030,MATCH(ROW()-ROW($B$1),'Pasajeros Pre'!$O$2:$O$4995,0)),"")</f>
        <v>504</v>
      </c>
      <c r="J37" s="16" t="str">
        <f>IFERROR(INDEX('Pasajeros Pre'!$I$2:I5030,MATCH(ROW()-ROW($B$1),'Pasajeros Pre'!$O$2:$O$4995,0)),"")</f>
        <v>VB 7333</v>
      </c>
      <c r="K37" s="16" t="str">
        <f>IFERROR(INDEX('Pasajeros Pre'!$J$2:J5030,MATCH(ROW()-ROW($B$1),'Pasajeros Pre'!$O$2:$O$4995,0)),"")</f>
        <v>Monterrey</v>
      </c>
      <c r="L37" s="25">
        <f>IFERROR(INDEX('Pasajeros Pre'!$K$2:K5030,MATCH(ROW()-ROW($B$1),'Pasajeros Pre'!$O$2:$O$4995,0)),"")</f>
        <v>45946.520833333336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16/10/2025</v>
      </c>
      <c r="S37" s="16">
        <f>COUNTIFS(Hoja1!$R$2,"="&amp;R37)</f>
        <v>1</v>
      </c>
      <c r="T37" s="15" t="str">
        <f t="shared" si="4"/>
        <v>16/10/2025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7446</v>
      </c>
      <c r="F38" s="25">
        <f>IFERROR(INDEX('Pasajeros Pre'!$E$2:E5031,MATCH(ROW()-ROW($B$1),'Pasajeros Pre'!$O$2:$O$4995,0)),"")</f>
        <v>45946.503472222219</v>
      </c>
      <c r="G38" s="16" t="str">
        <f>IFERROR(INDEX('Pasajeros Pre'!$F$2:F5031,MATCH(ROW()-ROW($B$1),'Pasajeros Pre'!$O$2:$O$4995,0)),"")</f>
        <v>Hermosillo</v>
      </c>
      <c r="H38" s="16">
        <f>IFERROR(INDEX('Pasajeros Pre'!$G$2:G5031,MATCH(ROW()-ROW($B$1),'Pasajeros Pre'!$O$2:$O$4995,0)),"")</f>
        <v>2</v>
      </c>
      <c r="I38" s="16" t="str">
        <f>IFERROR(INDEX('Pasajeros Pre'!$H$2:H5031,MATCH(ROW()-ROW($B$1),'Pasajeros Pre'!$O$2:$O$4995,0)),"")</f>
        <v>107B</v>
      </c>
      <c r="J38" s="16" t="str">
        <f>IFERROR(INDEX('Pasajeros Pre'!$I$2:I5031,MATCH(ROW()-ROW($B$1),'Pasajeros Pre'!$O$2:$O$4995,0)),"")</f>
        <v>VB 7446</v>
      </c>
      <c r="K38" s="16" t="str">
        <f>IFERROR(INDEX('Pasajeros Pre'!$J$2:J5031,MATCH(ROW()-ROW($B$1),'Pasajeros Pre'!$O$2:$O$4995,0)),"")</f>
        <v>Tulum</v>
      </c>
      <c r="L38" s="25">
        <f>IFERROR(INDEX('Pasajeros Pre'!$K$2:K5031,MATCH(ROW()-ROW($B$1),'Pasajeros Pre'!$O$2:$O$4995,0)),"")</f>
        <v>45946.53125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13</v>
      </c>
      <c r="Q38" s="15" t="str">
        <f>VLOOKUP(P38,'Time Chart'!$A$2:$D$25,4,0)</f>
        <v>12:00 A 12:59</v>
      </c>
      <c r="R38" s="15" t="str">
        <f t="shared" si="3"/>
        <v>16/10/2025</v>
      </c>
      <c r="S38" s="16">
        <f>COUNTIFS(Hoja1!$R$2,"="&amp;R38)</f>
        <v>1</v>
      </c>
      <c r="T38" s="15" t="str">
        <f t="shared" si="4"/>
        <v>16/10/2025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321</v>
      </c>
      <c r="E39" s="16" t="str">
        <f>IFERROR(INDEX('Pasajeros Pre'!$D$2:D5032,MATCH(ROW()-ROW($B$1),'Pasajeros Pre'!$O$2:$O$4995,0)),"")</f>
        <v>VB 7351</v>
      </c>
      <c r="F39" s="25">
        <f>IFERROR(INDEX('Pasajeros Pre'!$E$2:E5032,MATCH(ROW()-ROW($B$1),'Pasajeros Pre'!$O$2:$O$4995,0)),"")</f>
        <v>45946.510416666664</v>
      </c>
      <c r="G39" s="16" t="str">
        <f>IFERROR(INDEX('Pasajeros Pre'!$F$2:F5032,MATCH(ROW()-ROW($B$1),'Pasajeros Pre'!$O$2:$O$4995,0)),"")</f>
        <v>Puerto Vallarta</v>
      </c>
      <c r="H39" s="16">
        <f>IFERROR(INDEX('Pasajeros Pre'!$G$2:G5032,MATCH(ROW()-ROW($B$1),'Pasajeros Pre'!$O$2:$O$4995,0)),"")</f>
        <v>1</v>
      </c>
      <c r="I39" s="16" t="str">
        <f>IFERROR(INDEX('Pasajeros Pre'!$H$2:H5032,MATCH(ROW()-ROW($B$1),'Pasajeros Pre'!$O$2:$O$4995,0)),"")</f>
        <v>115B</v>
      </c>
      <c r="J39" s="16" t="str">
        <f>IFERROR(INDEX('Pasajeros Pre'!$I$2:I5032,MATCH(ROW()-ROW($B$1),'Pasajeros Pre'!$O$2:$O$4995,0)),"")</f>
        <v>VB 7351</v>
      </c>
      <c r="K39" s="16" t="str">
        <f>IFERROR(INDEX('Pasajeros Pre'!$J$2:J5032,MATCH(ROW()-ROW($B$1),'Pasajeros Pre'!$O$2:$O$4995,0)),"")</f>
        <v>Merida</v>
      </c>
      <c r="L39" s="25">
        <f>IFERROR(INDEX('Pasajeros Pre'!$K$2:K5032,MATCH(ROW()-ROW($B$1),'Pasajeros Pre'!$O$2:$O$4995,0)),"")</f>
        <v>45946.541666666664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16/10/2025</v>
      </c>
      <c r="S39" s="16">
        <f>COUNTIFS(Hoja1!$R$2,"="&amp;R39)</f>
        <v>1</v>
      </c>
      <c r="T39" s="15" t="str">
        <f t="shared" si="4"/>
        <v>16/10/2025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2437</v>
      </c>
      <c r="F40" s="25">
        <f>IFERROR(INDEX('Pasajeros Pre'!$E$2:E5033,MATCH(ROW()-ROW($B$1),'Pasajeros Pre'!$O$2:$O$4995,0)),"")</f>
        <v>45946.534722222219</v>
      </c>
      <c r="G40" s="16" t="str">
        <f>IFERROR(INDEX('Pasajeros Pre'!$F$2:F5033,MATCH(ROW()-ROW($B$1),'Pasajeros Pre'!$O$2:$O$4995,0)),"")</f>
        <v>Colima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110B</v>
      </c>
      <c r="J40" s="16" t="str">
        <f>IFERROR(INDEX('Pasajeros Pre'!$I$2:I5033,MATCH(ROW()-ROW($B$1),'Pasajeros Pre'!$O$2:$O$4995,0)),"")</f>
        <v>AM 2600</v>
      </c>
      <c r="K40" s="16" t="str">
        <f>IFERROR(INDEX('Pasajeros Pre'!$J$2:J5033,MATCH(ROW()-ROW($B$1),'Pasajeros Pre'!$O$2:$O$4995,0)),"")</f>
        <v>Durango</v>
      </c>
      <c r="L40" s="25">
        <f>IFERROR(INDEX('Pasajeros Pre'!$K$2:K5033,MATCH(ROW()-ROW($B$1),'Pasajeros Pre'!$O$2:$O$4995,0)),"")</f>
        <v>45946.5625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16/10/2025</v>
      </c>
      <c r="S40" s="16">
        <f>COUNTIFS(Hoja1!$R$2,"="&amp;R40)</f>
        <v>1</v>
      </c>
      <c r="T40" s="15" t="str">
        <f t="shared" si="4"/>
        <v>16/10/2025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320</v>
      </c>
      <c r="E41" s="16" t="str">
        <f>IFERROR(INDEX('Pasajeros Pre'!$D$2:D5034,MATCH(ROW()-ROW($B$1),'Pasajeros Pre'!$O$2:$O$4995,0)),"")</f>
        <v>VB 7241</v>
      </c>
      <c r="F41" s="25">
        <f>IFERROR(INDEX('Pasajeros Pre'!$E$2:E5034,MATCH(ROW()-ROW($B$1),'Pasajeros Pre'!$O$2:$O$4995,0)),"")</f>
        <v>45946.538194444445</v>
      </c>
      <c r="G41" s="16" t="str">
        <f>IFERROR(INDEX('Pasajeros Pre'!$F$2:F5034,MATCH(ROW()-ROW($B$1),'Pasajeros Pre'!$O$2:$O$4995,0)),"")</f>
        <v>Tulum</v>
      </c>
      <c r="H41" s="16">
        <f>IFERROR(INDEX('Pasajeros Pre'!$G$2:G5034,MATCH(ROW()-ROW($B$1),'Pasajeros Pre'!$O$2:$O$4995,0)),"")</f>
        <v>2</v>
      </c>
      <c r="I41" s="16">
        <f>IFERROR(INDEX('Pasajeros Pre'!$H$2:H5034,MATCH(ROW()-ROW($B$1),'Pasajeros Pre'!$O$2:$O$4995,0)),"")</f>
        <v>502</v>
      </c>
      <c r="J41" s="16" t="str">
        <f>IFERROR(INDEX('Pasajeros Pre'!$I$2:I5034,MATCH(ROW()-ROW($B$1),'Pasajeros Pre'!$O$2:$O$4995,0)),"")</f>
        <v>VB 7241</v>
      </c>
      <c r="K41" s="16" t="str">
        <f>IFERROR(INDEX('Pasajeros Pre'!$J$2:J5034,MATCH(ROW()-ROW($B$1),'Pasajeros Pre'!$O$2:$O$4995,0)),"")</f>
        <v>Guadalajara</v>
      </c>
      <c r="L41" s="25">
        <f>IFERROR(INDEX('Pasajeros Pre'!$K$2:K5034,MATCH(ROW()-ROW($B$1),'Pasajeros Pre'!$O$2:$O$4995,0)),"")</f>
        <v>45946.559027777781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16/10/2025</v>
      </c>
      <c r="S41" s="16">
        <f>COUNTIFS(Hoja1!$R$2,"="&amp;R41)</f>
        <v>1</v>
      </c>
      <c r="T41" s="15" t="str">
        <f t="shared" si="4"/>
        <v>16/10/2025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7345</v>
      </c>
      <c r="F42" s="25">
        <f>IFERROR(INDEX('Pasajeros Pre'!$E$2:E5035,MATCH(ROW()-ROW($B$1),'Pasajeros Pre'!$O$2:$O$4995,0)),"")</f>
        <v>45946.548611111109</v>
      </c>
      <c r="G42" s="16" t="str">
        <f>IFERROR(INDEX('Pasajeros Pre'!$F$2:F5035,MATCH(ROW()-ROW($B$1),'Pasajeros Pre'!$O$2:$O$4995,0)),"")</f>
        <v>Chihuahua</v>
      </c>
      <c r="H42" s="16">
        <f>IFERROR(INDEX('Pasajeros Pre'!$G$2:G5035,MATCH(ROW()-ROW($B$1),'Pasajeros Pre'!$O$2:$O$4995,0)),"")</f>
        <v>1</v>
      </c>
      <c r="I42" s="16">
        <f>IFERROR(INDEX('Pasajeros Pre'!$H$2:H5035,MATCH(ROW()-ROW($B$1),'Pasajeros Pre'!$O$2:$O$4995,0)),"")</f>
        <v>505</v>
      </c>
      <c r="J42" s="16" t="str">
        <f>IFERROR(INDEX('Pasajeros Pre'!$I$2:I5035,MATCH(ROW()-ROW($B$1),'Pasajeros Pre'!$O$2:$O$4995,0)),"")</f>
        <v>VB 7345</v>
      </c>
      <c r="K42" s="16" t="str">
        <f>IFERROR(INDEX('Pasajeros Pre'!$J$2:J5035,MATCH(ROW()-ROW($B$1),'Pasajeros Pre'!$O$2:$O$4995,0)),"")</f>
        <v xml:space="preserve">Bajio </v>
      </c>
      <c r="L42" s="25">
        <f>IFERROR(INDEX('Pasajeros Pre'!$K$2:K5035,MATCH(ROW()-ROW($B$1),'Pasajeros Pre'!$O$2:$O$4995,0)),"")</f>
        <v>45946.569444444445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16/10/2025</v>
      </c>
      <c r="S42" s="16">
        <f>COUNTIFS(Hoja1!$R$2,"="&amp;R42)</f>
        <v>1</v>
      </c>
      <c r="T42" s="15" t="str">
        <f t="shared" si="4"/>
        <v>16/10/2025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>Aeromexico</v>
      </c>
      <c r="D43" s="16" t="str">
        <f>IFERROR(INDEX('Pasajeros Pre'!$C$2:C5036,MATCH(ROW()-ROW($B$1),'Pasajeros Pre'!$O$2:$O$4995,0)),"")</f>
        <v>E90</v>
      </c>
      <c r="E43" s="16" t="str">
        <f>IFERROR(INDEX('Pasajeros Pre'!$D$2:D5036,MATCH(ROW()-ROW($B$1),'Pasajeros Pre'!$O$2:$O$4995,0)),"")</f>
        <v>AM 593</v>
      </c>
      <c r="F43" s="25">
        <f>IFERROR(INDEX('Pasajeros Pre'!$E$2:E5036,MATCH(ROW()-ROW($B$1),'Pasajeros Pre'!$O$2:$O$4995,0)),"")</f>
        <v>45946.565972222219</v>
      </c>
      <c r="G43" s="16" t="str">
        <f>IFERROR(INDEX('Pasajeros Pre'!$F$2:F5036,MATCH(ROW()-ROW($B$1),'Pasajeros Pre'!$O$2:$O$4995,0)),"")</f>
        <v>Tulum</v>
      </c>
      <c r="H43" s="16">
        <f>IFERROR(INDEX('Pasajeros Pre'!$G$2:G5036,MATCH(ROW()-ROW($B$1),'Pasajeros Pre'!$O$2:$O$4995,0)),"")</f>
        <v>3</v>
      </c>
      <c r="I43" s="16" t="str">
        <f>IFERROR(INDEX('Pasajeros Pre'!$H$2:H5036,MATCH(ROW()-ROW($B$1),'Pasajeros Pre'!$O$2:$O$4995,0)),"")</f>
        <v>111B</v>
      </c>
      <c r="J43" s="16" t="str">
        <f>IFERROR(INDEX('Pasajeros Pre'!$I$2:I5036,MATCH(ROW()-ROW($B$1),'Pasajeros Pre'!$O$2:$O$4995,0)),"")</f>
        <v>AM 880</v>
      </c>
      <c r="K43" s="16" t="str">
        <f>IFERROR(INDEX('Pasajeros Pre'!$J$2:J5036,MATCH(ROW()-ROW($B$1),'Pasajeros Pre'!$O$2:$O$4995,0)),"")</f>
        <v>Puerto Vallarta</v>
      </c>
      <c r="L43" s="25">
        <f>IFERROR(INDEX('Pasajeros Pre'!$K$2:K5036,MATCH(ROW()-ROW($B$1),'Pasajeros Pre'!$O$2:$O$4995,0)),"")</f>
        <v>45946.59375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15</v>
      </c>
      <c r="Q43" s="15" t="str">
        <f>VLOOKUP(P43,'Time Chart'!$A$2:$D$25,4,0)</f>
        <v>14:00 A 14:59</v>
      </c>
      <c r="R43" s="15" t="str">
        <f t="shared" si="3"/>
        <v>16/10/2025</v>
      </c>
      <c r="S43" s="16">
        <f>COUNTIFS(Hoja1!$R$2,"="&amp;R43)</f>
        <v>1</v>
      </c>
      <c r="T43" s="15" t="str">
        <f t="shared" si="4"/>
        <v>16/10/2025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VB 843</v>
      </c>
      <c r="F44" s="25">
        <f>IFERROR(INDEX('Pasajeros Pre'!$E$2:E5037,MATCH(ROW()-ROW($B$1),'Pasajeros Pre'!$O$2:$O$4995,0)),"")</f>
        <v>45946.569444444445</v>
      </c>
      <c r="G44" s="16" t="str">
        <f>IFERROR(INDEX('Pasajeros Pre'!$F$2:F5037,MATCH(ROW()-ROW($B$1),'Pasajeros Pre'!$O$2:$O$4995,0)),"")</f>
        <v xml:space="preserve">Jose Marti </v>
      </c>
      <c r="H44" s="16">
        <f>IFERROR(INDEX('Pasajeros Pre'!$G$2:G5037,MATCH(ROW()-ROW($B$1),'Pasajeros Pre'!$O$2:$O$4995,0)),"")</f>
        <v>6</v>
      </c>
      <c r="I44" s="16" t="str">
        <f>IFERROR(INDEX('Pasajeros Pre'!$H$2:H5037,MATCH(ROW()-ROW($B$1),'Pasajeros Pre'!$O$2:$O$4995,0)),"")</f>
        <v>114A</v>
      </c>
      <c r="J44" s="16" t="str">
        <f>IFERROR(INDEX('Pasajeros Pre'!$I$2:I5037,MATCH(ROW()-ROW($B$1),'Pasajeros Pre'!$O$2:$O$4995,0)),"")</f>
        <v>VB 9386</v>
      </c>
      <c r="K44" s="16" t="str">
        <f>IFERROR(INDEX('Pasajeros Pre'!$J$2:J5037,MATCH(ROW()-ROW($B$1),'Pasajeros Pre'!$O$2:$O$4995,0)),"")</f>
        <v>Reynosa</v>
      </c>
      <c r="L44" s="25">
        <f>IFERROR(INDEX('Pasajeros Pre'!$K$2:K5037,MATCH(ROW()-ROW($B$1),'Pasajeros Pre'!$O$2:$O$4995,0)),"")</f>
        <v>45946.611111111109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16/10/2025</v>
      </c>
      <c r="S44" s="16">
        <f>COUNTIFS(Hoja1!$R$2,"="&amp;R44)</f>
        <v>1</v>
      </c>
      <c r="T44" s="15" t="str">
        <f t="shared" si="4"/>
        <v>16/10/2025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Volaris</v>
      </c>
      <c r="D45" s="16" t="str">
        <f>IFERROR(INDEX('Pasajeros Pre'!$C$2:C5038,MATCH(ROW()-ROW($B$1),'Pasajeros Pre'!$O$2:$O$4995,0)),"")</f>
        <v>32N</v>
      </c>
      <c r="E45" s="16" t="str">
        <f>IFERROR(INDEX('Pasajeros Pre'!$D$2:D5038,MATCH(ROW()-ROW($B$1),'Pasajeros Pre'!$O$2:$O$4995,0)),"")</f>
        <v>Y4 3532</v>
      </c>
      <c r="F45" s="25">
        <f>IFERROR(INDEX('Pasajeros Pre'!$E$2:E5038,MATCH(ROW()-ROW($B$1),'Pasajeros Pre'!$O$2:$O$4995,0)),"")</f>
        <v>45946.580555555556</v>
      </c>
      <c r="G45" s="16" t="str">
        <f>IFERROR(INDEX('Pasajeros Pre'!$F$2:F5038,MATCH(ROW()-ROW($B$1),'Pasajeros Pre'!$O$2:$O$4995,0)),"")</f>
        <v>Cancun</v>
      </c>
      <c r="H45" s="16">
        <f>IFERROR(INDEX('Pasajeros Pre'!$G$2:G5038,MATCH(ROW()-ROW($B$1),'Pasajeros Pre'!$O$2:$O$4995,0)),"")</f>
        <v>2</v>
      </c>
      <c r="I45" s="16" t="str">
        <f>IFERROR(INDEX('Pasajeros Pre'!$H$2:H5038,MATCH(ROW()-ROW($B$1),'Pasajeros Pre'!$O$2:$O$4995,0)),"")</f>
        <v>109B</v>
      </c>
      <c r="J45" s="16" t="str">
        <f>IFERROR(INDEX('Pasajeros Pre'!$I$2:I5038,MATCH(ROW()-ROW($B$1),'Pasajeros Pre'!$O$2:$O$4995,0)),"")</f>
        <v>Y4 7170</v>
      </c>
      <c r="K45" s="16" t="str">
        <f>IFERROR(INDEX('Pasajeros Pre'!$J$2:J5038,MATCH(ROW()-ROW($B$1),'Pasajeros Pre'!$O$2:$O$4995,0)),"")</f>
        <v>La Paz</v>
      </c>
      <c r="L45" s="25">
        <f>IFERROR(INDEX('Pasajeros Pre'!$K$2:K5038,MATCH(ROW()-ROW($B$1),'Pasajeros Pre'!$O$2:$O$4995,0)),"")</f>
        <v>45946.612500000003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16/10/2025</v>
      </c>
      <c r="S45" s="16">
        <f>COUNTIFS(Hoja1!$R$2,"="&amp;R45)</f>
        <v>1</v>
      </c>
      <c r="T45" s="15" t="str">
        <f t="shared" si="4"/>
        <v>16/10/2025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Aerus</v>
      </c>
      <c r="D46" s="16" t="str">
        <f>IFERROR(INDEX('Pasajeros Pre'!$C$2:C5039,MATCH(ROW()-ROW($B$1),'Pasajeros Pre'!$O$2:$O$4995,0)),"")</f>
        <v>CNF</v>
      </c>
      <c r="E46" s="16" t="str">
        <f>IFERROR(INDEX('Pasajeros Pre'!$D$2:D5039,MATCH(ROW()-ROW($B$1),'Pasajeros Pre'!$O$2:$O$4995,0)),"")</f>
        <v>ZV 361</v>
      </c>
      <c r="F46" s="25">
        <f>IFERROR(INDEX('Pasajeros Pre'!$E$2:E5039,MATCH(ROW()-ROW($B$1),'Pasajeros Pre'!$O$2:$O$4995,0)),"")</f>
        <v>45946.600694444445</v>
      </c>
      <c r="G46" s="16" t="str">
        <f>IFERROR(INDEX('Pasajeros Pre'!$F$2:F5039,MATCH(ROW()-ROW($B$1),'Pasajeros Pre'!$O$2:$O$4995,0)),"")</f>
        <v>Ciudad Victoria</v>
      </c>
      <c r="H46" s="16">
        <f>IFERROR(INDEX('Pasajeros Pre'!$G$2:G5039,MATCH(ROW()-ROW($B$1),'Pasajeros Pre'!$O$2:$O$4995,0)),"")</f>
        <v>1</v>
      </c>
      <c r="I46" s="16">
        <f>IFERROR(INDEX('Pasajeros Pre'!$H$2:H5039,MATCH(ROW()-ROW($B$1),'Pasajeros Pre'!$O$2:$O$4995,0)),"")</f>
        <v>501</v>
      </c>
      <c r="J46" s="16" t="str">
        <f>IFERROR(INDEX('Pasajeros Pre'!$I$2:I5039,MATCH(ROW()-ROW($B$1),'Pasajeros Pre'!$O$2:$O$4995,0)),"")</f>
        <v>ZV 340</v>
      </c>
      <c r="K46" s="16" t="str">
        <f>IFERROR(INDEX('Pasajeros Pre'!$J$2:J5039,MATCH(ROW()-ROW($B$1),'Pasajeros Pre'!$O$2:$O$4995,0)),"")</f>
        <v>San Luis Potosi</v>
      </c>
      <c r="L46" s="25">
        <f>IFERROR(INDEX('Pasajeros Pre'!$K$2:K5039,MATCH(ROW()-ROW($B$1),'Pasajeros Pre'!$O$2:$O$4995,0)),"")</f>
        <v>45946.625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16/10/2025</v>
      </c>
      <c r="S46" s="16">
        <f>COUNTIFS(Hoja1!$R$2,"="&amp;R46)</f>
        <v>1</v>
      </c>
      <c r="T46" s="15" t="str">
        <f t="shared" si="4"/>
        <v>16/10/2025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9295</v>
      </c>
      <c r="F47" s="25">
        <f>IFERROR(INDEX('Pasajeros Pre'!$E$2:E5040,MATCH(ROW()-ROW($B$1),'Pasajeros Pre'!$O$2:$O$4995,0)),"")</f>
        <v>45946.600694444445</v>
      </c>
      <c r="G47" s="16" t="str">
        <f>IFERROR(INDEX('Pasajeros Pre'!$F$2:F5040,MATCH(ROW()-ROW($B$1),'Pasajeros Pre'!$O$2:$O$4995,0)),"")</f>
        <v>Huatulco</v>
      </c>
      <c r="H47" s="16">
        <f>IFERROR(INDEX('Pasajeros Pre'!$G$2:G5040,MATCH(ROW()-ROW($B$1),'Pasajeros Pre'!$O$2:$O$4995,0)),"")</f>
        <v>1</v>
      </c>
      <c r="I47" s="16" t="str">
        <f>IFERROR(INDEX('Pasajeros Pre'!$H$2:H5040,MATCH(ROW()-ROW($B$1),'Pasajeros Pre'!$O$2:$O$4995,0)),"")</f>
        <v>106B</v>
      </c>
      <c r="J47" s="16" t="str">
        <f>IFERROR(INDEX('Pasajeros Pre'!$I$2:I5040,MATCH(ROW()-ROW($B$1),'Pasajeros Pre'!$O$2:$O$4995,0)),"")</f>
        <v>VB 9404</v>
      </c>
      <c r="K47" s="16" t="str">
        <f>IFERROR(INDEX('Pasajeros Pre'!$J$2:J5040,MATCH(ROW()-ROW($B$1),'Pasajeros Pre'!$O$2:$O$4995,0)),"")</f>
        <v>Monterrey</v>
      </c>
      <c r="L47" s="25">
        <f>IFERROR(INDEX('Pasajeros Pre'!$K$2:K5040,MATCH(ROW()-ROW($B$1),'Pasajeros Pre'!$O$2:$O$4995,0)),"")</f>
        <v>45946.635416666664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16/10/2025</v>
      </c>
      <c r="S47" s="16">
        <f>COUNTIFS(Hoja1!$R$2,"="&amp;R47)</f>
        <v>1</v>
      </c>
      <c r="T47" s="15" t="str">
        <f t="shared" si="4"/>
        <v>16/10/2025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7429</v>
      </c>
      <c r="F48" s="25">
        <f>IFERROR(INDEX('Pasajeros Pre'!$E$2:E5041,MATCH(ROW()-ROW($B$1),'Pasajeros Pre'!$O$2:$O$4995,0)),"")</f>
        <v>45946.611111111109</v>
      </c>
      <c r="G48" s="16" t="str">
        <f>IFERROR(INDEX('Pasajeros Pre'!$F$2:F5041,MATCH(ROW()-ROW($B$1),'Pasajeros Pre'!$O$2:$O$4995,0)),"")</f>
        <v>Tuxtla Gutierrez</v>
      </c>
      <c r="H48" s="16">
        <f>IFERROR(INDEX('Pasajeros Pre'!$G$2:G5041,MATCH(ROW()-ROW($B$1),'Pasajeros Pre'!$O$2:$O$4995,0)),"")</f>
        <v>1</v>
      </c>
      <c r="I48" s="16" t="str">
        <f>IFERROR(INDEX('Pasajeros Pre'!$H$2:H5041,MATCH(ROW()-ROW($B$1),'Pasajeros Pre'!$O$2:$O$4995,0)),"")</f>
        <v>107A</v>
      </c>
      <c r="J48" s="16" t="str">
        <f>IFERROR(INDEX('Pasajeros Pre'!$I$2:I5041,MATCH(ROW()-ROW($B$1),'Pasajeros Pre'!$O$2:$O$4995,0)),"")</f>
        <v>VB 7429</v>
      </c>
      <c r="K48" s="16" t="str">
        <f>IFERROR(INDEX('Pasajeros Pre'!$J$2:J5041,MATCH(ROW()-ROW($B$1),'Pasajeros Pre'!$O$2:$O$4995,0)),"")</f>
        <v>Tijuana</v>
      </c>
      <c r="L48" s="25">
        <f>IFERROR(INDEX('Pasajeros Pre'!$K$2:K5041,MATCH(ROW()-ROW($B$1),'Pasajeros Pre'!$O$2:$O$4995,0)),"")</f>
        <v>45946.638888888891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16/10/2025</v>
      </c>
      <c r="S48" s="16">
        <f>COUNTIFS(Hoja1!$R$2,"="&amp;R48)</f>
        <v>1</v>
      </c>
      <c r="T48" s="15" t="str">
        <f t="shared" si="4"/>
        <v>16/10/2025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7379</v>
      </c>
      <c r="F49" s="25">
        <f>IFERROR(INDEX('Pasajeros Pre'!$E$2:E5042,MATCH(ROW()-ROW($B$1),'Pasajeros Pre'!$O$2:$O$4995,0)),"")</f>
        <v>45946.614583333336</v>
      </c>
      <c r="G49" s="16" t="str">
        <f>IFERROR(INDEX('Pasajeros Pre'!$F$2:F5042,MATCH(ROW()-ROW($B$1),'Pasajeros Pre'!$O$2:$O$4995,0)),"")</f>
        <v>Monterrey</v>
      </c>
      <c r="H49" s="16">
        <f>IFERROR(INDEX('Pasajeros Pre'!$G$2:G5042,MATCH(ROW()-ROW($B$1),'Pasajeros Pre'!$O$2:$O$4995,0)),"")</f>
        <v>2</v>
      </c>
      <c r="I49" s="16" t="str">
        <f>IFERROR(INDEX('Pasajeros Pre'!$H$2:H5042,MATCH(ROW()-ROW($B$1),'Pasajeros Pre'!$O$2:$O$4995,0)),"")</f>
        <v>115B</v>
      </c>
      <c r="J49" s="16" t="str">
        <f>IFERROR(INDEX('Pasajeros Pre'!$I$2:I5042,MATCH(ROW()-ROW($B$1),'Pasajeros Pre'!$O$2:$O$4995,0)),"")</f>
        <v>VB 9452</v>
      </c>
      <c r="K49" s="16" t="str">
        <f>IFERROR(INDEX('Pasajeros Pre'!$J$2:J5042,MATCH(ROW()-ROW($B$1),'Pasajeros Pre'!$O$2:$O$4995,0)),"")</f>
        <v>Nuevo Laredo</v>
      </c>
      <c r="L49" s="25">
        <f>IFERROR(INDEX('Pasajeros Pre'!$K$2:K5042,MATCH(ROW()-ROW($B$1),'Pasajeros Pre'!$O$2:$O$4995,0)),"")</f>
        <v>45946.652777777781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16/10/2025</v>
      </c>
      <c r="S49" s="16">
        <f>COUNTIFS(Hoja1!$R$2,"="&amp;R49)</f>
        <v>1</v>
      </c>
      <c r="T49" s="15" t="str">
        <f t="shared" si="4"/>
        <v>16/10/2025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320</v>
      </c>
      <c r="E50" s="16" t="str">
        <f>IFERROR(INDEX('Pasajeros Pre'!$D$2:D5043,MATCH(ROW()-ROW($B$1),'Pasajeros Pre'!$O$2:$O$4995,0)),"")</f>
        <v>VB 9429</v>
      </c>
      <c r="F50" s="25">
        <f>IFERROR(INDEX('Pasajeros Pre'!$E$2:E5043,MATCH(ROW()-ROW($B$1),'Pasajeros Pre'!$O$2:$O$4995,0)),"")</f>
        <v>45946.614583333336</v>
      </c>
      <c r="G50" s="16" t="str">
        <f>IFERROR(INDEX('Pasajeros Pre'!$F$2:F5043,MATCH(ROW()-ROW($B$1),'Pasajeros Pre'!$O$2:$O$4995,0)),"")</f>
        <v>Tepic</v>
      </c>
      <c r="H50" s="16">
        <f>IFERROR(INDEX('Pasajeros Pre'!$G$2:G5043,MATCH(ROW()-ROW($B$1),'Pasajeros Pre'!$O$2:$O$4995,0)),"")</f>
        <v>2</v>
      </c>
      <c r="I50" s="16" t="str">
        <f>IFERROR(INDEX('Pasajeros Pre'!$H$2:H5043,MATCH(ROW()-ROW($B$1),'Pasajeros Pre'!$O$2:$O$4995,0)),"")</f>
        <v>106A</v>
      </c>
      <c r="J50" s="16" t="str">
        <f>IFERROR(INDEX('Pasajeros Pre'!$I$2:I5043,MATCH(ROW()-ROW($B$1),'Pasajeros Pre'!$O$2:$O$4995,0)),"")</f>
        <v>VB 9214</v>
      </c>
      <c r="K50" s="16" t="str">
        <f>IFERROR(INDEX('Pasajeros Pre'!$J$2:J5043,MATCH(ROW()-ROW($B$1),'Pasajeros Pre'!$O$2:$O$4995,0)),"")</f>
        <v>Oaxaca</v>
      </c>
      <c r="L50" s="25">
        <f>IFERROR(INDEX('Pasajeros Pre'!$K$2:K5043,MATCH(ROW()-ROW($B$1),'Pasajeros Pre'!$O$2:$O$4995,0)),"")</f>
        <v>45946.645833333336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16/10/2025</v>
      </c>
      <c r="S50" s="16">
        <f>COUNTIFS(Hoja1!$R$2,"="&amp;R50)</f>
        <v>1</v>
      </c>
      <c r="T50" s="15" t="str">
        <f t="shared" si="4"/>
        <v>16/10/2025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Mexicana de Aviación </v>
      </c>
      <c r="D51" s="16">
        <f>IFERROR(INDEX('Pasajeros Pre'!$C$2:C5044,MATCH(ROW()-ROW($B$1),'Pasajeros Pre'!$O$2:$O$4995,0)),"")</f>
        <v>738</v>
      </c>
      <c r="E51" s="16" t="str">
        <f>IFERROR(INDEX('Pasajeros Pre'!$D$2:D5044,MATCH(ROW()-ROW($B$1),'Pasajeros Pre'!$O$2:$O$4995,0)),"")</f>
        <v>XN 1781</v>
      </c>
      <c r="F51" s="25">
        <f>IFERROR(INDEX('Pasajeros Pre'!$E$2:E5044,MATCH(ROW()-ROW($B$1),'Pasajeros Pre'!$O$2:$O$4995,0)),"")</f>
        <v>45946.614583333336</v>
      </c>
      <c r="G51" s="16" t="str">
        <f>IFERROR(INDEX('Pasajeros Pre'!$F$2:F5044,MATCH(ROW()-ROW($B$1),'Pasajeros Pre'!$O$2:$O$4995,0)),"")</f>
        <v>Tulum</v>
      </c>
      <c r="H51" s="16">
        <f>IFERROR(INDEX('Pasajeros Pre'!$G$2:G5044,MATCH(ROW()-ROW($B$1),'Pasajeros Pre'!$O$2:$O$4995,0)),"")</f>
        <v>2</v>
      </c>
      <c r="I51" s="16" t="str">
        <f>IFERROR(INDEX('Pasajeros Pre'!$H$2:H5044,MATCH(ROW()-ROW($B$1),'Pasajeros Pre'!$O$2:$O$4995,0)),"")</f>
        <v>108A</v>
      </c>
      <c r="J51" s="16" t="str">
        <f>IFERROR(INDEX('Pasajeros Pre'!$I$2:I5044,MATCH(ROW()-ROW($B$1),'Pasajeros Pre'!$O$2:$O$4995,0)),"")</f>
        <v>XN 1762</v>
      </c>
      <c r="K51" s="16" t="str">
        <f>IFERROR(INDEX('Pasajeros Pre'!$J$2:J5044,MATCH(ROW()-ROW($B$1),'Pasajeros Pre'!$O$2:$O$4995,0)),"")</f>
        <v>Merida</v>
      </c>
      <c r="L51" s="25">
        <f>IFERROR(INDEX('Pasajeros Pre'!$K$2:K5044,MATCH(ROW()-ROW($B$1),'Pasajeros Pre'!$O$2:$O$4995,0)),"")</f>
        <v>45946.649305555555</v>
      </c>
      <c r="M51" s="16" t="str">
        <f>IFERROR(INDEX('Pasajeros Pre'!$L$2:L5044,MATCH(ROW()-ROW($B$1),'Pasajeros Pre'!$O$2:$O$4995,0)),"")</f>
        <v>J</v>
      </c>
      <c r="N51" s="25">
        <f t="shared" si="1"/>
        <v>15</v>
      </c>
      <c r="O51" s="15" t="str">
        <f>VLOOKUP(N51,'Time Chart'!$A$2:$D$25,4,0)</f>
        <v>14:00 A 14:59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16/10/2025</v>
      </c>
      <c r="S51" s="16">
        <f>COUNTIFS(Hoja1!$R$2,"="&amp;R51)</f>
        <v>1</v>
      </c>
      <c r="T51" s="15" t="str">
        <f t="shared" si="4"/>
        <v>16/10/2025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Mexicana de Aviación </v>
      </c>
      <c r="D52" s="16">
        <f>IFERROR(INDEX('Pasajeros Pre'!$C$2:C5045,MATCH(ROW()-ROW($B$1),'Pasajeros Pre'!$O$2:$O$4995,0)),"")</f>
        <v>738</v>
      </c>
      <c r="E52" s="16" t="str">
        <f>IFERROR(INDEX('Pasajeros Pre'!$D$2:D5045,MATCH(ROW()-ROW($B$1),'Pasajeros Pre'!$O$2:$O$4995,0)),"")</f>
        <v>XN 1923</v>
      </c>
      <c r="F52" s="25">
        <f>IFERROR(INDEX('Pasajeros Pre'!$E$2:E5045,MATCH(ROW()-ROW($B$1),'Pasajeros Pre'!$O$2:$O$4995,0)),"")</f>
        <v>45946.663194444445</v>
      </c>
      <c r="G52" s="16" t="str">
        <f>IFERROR(INDEX('Pasajeros Pre'!$F$2:F5045,MATCH(ROW()-ROW($B$1),'Pasajeros Pre'!$O$2:$O$4995,0)),"")</f>
        <v>Palenque</v>
      </c>
      <c r="H52" s="16">
        <f>IFERROR(INDEX('Pasajeros Pre'!$G$2:G5045,MATCH(ROW()-ROW($B$1),'Pasajeros Pre'!$O$2:$O$4995,0)),"")</f>
        <v>2</v>
      </c>
      <c r="I52" s="16" t="str">
        <f>IFERROR(INDEX('Pasajeros Pre'!$H$2:H5045,MATCH(ROW()-ROW($B$1),'Pasajeros Pre'!$O$2:$O$4995,0)),"")</f>
        <v>108B</v>
      </c>
      <c r="J52" s="16">
        <f>IFERROR(INDEX('Pasajeros Pre'!$I$2:I5045,MATCH(ROW()-ROW($B$1),'Pasajeros Pre'!$O$2:$O$4995,0)),"")</f>
        <v>0</v>
      </c>
      <c r="K52" s="16" t="str">
        <f>IFERROR(INDEX('Pasajeros Pre'!$J$2:J5045,MATCH(ROW()-ROW($B$1),'Pasajeros Pre'!$O$2:$O$4995,0)),"")</f>
        <v/>
      </c>
      <c r="L52" s="25">
        <f>IFERROR(INDEX('Pasajeros Pre'!$K$2:K5045,MATCH(ROW()-ROW($B$1),'Pasajeros Pre'!$O$2:$O$4995,0)),"")</f>
        <v>0</v>
      </c>
      <c r="M52" s="16" t="str">
        <f>IFERROR(INDEX('Pasajeros Pre'!$L$2:L5045,MATCH(ROW()-ROW($B$1),'Pasajeros Pre'!$O$2:$O$4995,0)),"")</f>
        <v>J</v>
      </c>
      <c r="N52" s="25">
        <f t="shared" si="1"/>
        <v>16</v>
      </c>
      <c r="O52" s="15" t="str">
        <f>VLOOKUP(N52,'Time Chart'!$A$2:$D$25,4,0)</f>
        <v>15:00 A 15:59</v>
      </c>
      <c r="P52" s="25">
        <f t="shared" si="2"/>
        <v>1</v>
      </c>
      <c r="Q52" s="15" t="str">
        <f>VLOOKUP(P52,'Time Chart'!$A$2:$D$25,4,0)</f>
        <v>00:00 A 00:59</v>
      </c>
      <c r="R52" s="15" t="str">
        <f t="shared" si="3"/>
        <v>16/10/2025</v>
      </c>
      <c r="S52" s="16">
        <f>COUNTIFS(Hoja1!$R$2,"="&amp;R52)</f>
        <v>1</v>
      </c>
      <c r="T52" s="15" t="str">
        <f t="shared" si="4"/>
        <v>00/01/1900</v>
      </c>
      <c r="U52" s="16">
        <f>COUNTIFS(Hoja1!$R$2,"="&amp;T52)</f>
        <v>0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>Volaris</v>
      </c>
      <c r="D53" s="16" t="str">
        <f>IFERROR(INDEX('Pasajeros Pre'!$C$2:C5046,MATCH(ROW()-ROW($B$1),'Pasajeros Pre'!$O$2:$O$4995,0)),"")</f>
        <v>32N</v>
      </c>
      <c r="E53" s="16" t="str">
        <f>IFERROR(INDEX('Pasajeros Pre'!$D$2:D5046,MATCH(ROW()-ROW($B$1),'Pasajeros Pre'!$O$2:$O$4995,0)),"")</f>
        <v>Y4 7113</v>
      </c>
      <c r="F53" s="25">
        <f>IFERROR(INDEX('Pasajeros Pre'!$E$2:E5046,MATCH(ROW()-ROW($B$1),'Pasajeros Pre'!$O$2:$O$4995,0)),"")</f>
        <v>45946.667361111111</v>
      </c>
      <c r="G53" s="16" t="str">
        <f>IFERROR(INDEX('Pasajeros Pre'!$F$2:F5046,MATCH(ROW()-ROW($B$1),'Pasajeros Pre'!$O$2:$O$4995,0)),"")</f>
        <v>Merida</v>
      </c>
      <c r="H53" s="16">
        <f>IFERROR(INDEX('Pasajeros Pre'!$G$2:G5046,MATCH(ROW()-ROW($B$1),'Pasajeros Pre'!$O$2:$O$4995,0)),"")</f>
        <v>2</v>
      </c>
      <c r="I53" s="16" t="str">
        <f>IFERROR(INDEX('Pasajeros Pre'!$H$2:H5046,MATCH(ROW()-ROW($B$1),'Pasajeros Pre'!$O$2:$O$4995,0)),"")</f>
        <v>109A</v>
      </c>
      <c r="J53" s="16" t="str">
        <f>IFERROR(INDEX('Pasajeros Pre'!$I$2:I5046,MATCH(ROW()-ROW($B$1),'Pasajeros Pre'!$O$2:$O$4995,0)),"")</f>
        <v>Y4 3535</v>
      </c>
      <c r="K53" s="16" t="str">
        <f>IFERROR(INDEX('Pasajeros Pre'!$J$2:J5046,MATCH(ROW()-ROW($B$1),'Pasajeros Pre'!$O$2:$O$4995,0)),"")</f>
        <v>Cancun</v>
      </c>
      <c r="L53" s="25">
        <f>IFERROR(INDEX('Pasajeros Pre'!$K$2:K5046,MATCH(ROW()-ROW($B$1),'Pasajeros Pre'!$O$2:$O$4995,0)),"")</f>
        <v>45946.736805555556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16/10/2025</v>
      </c>
      <c r="S53" s="16">
        <f>COUNTIFS(Hoja1!$R$2,"="&amp;R53)</f>
        <v>1</v>
      </c>
      <c r="T53" s="15" t="str">
        <f t="shared" si="4"/>
        <v>16/10/2025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320</v>
      </c>
      <c r="E54" s="16" t="str">
        <f>IFERROR(INDEX('Pasajeros Pre'!$D$2:D5047,MATCH(ROW()-ROW($B$1),'Pasajeros Pre'!$O$2:$O$4995,0)),"")</f>
        <v>VB 7370</v>
      </c>
      <c r="F54" s="25">
        <f>IFERROR(INDEX('Pasajeros Pre'!$E$2:E5047,MATCH(ROW()-ROW($B$1),'Pasajeros Pre'!$O$2:$O$4995,0)),"")</f>
        <v>45946.6875</v>
      </c>
      <c r="G54" s="16" t="str">
        <f>IFERROR(INDEX('Pasajeros Pre'!$F$2:F5047,MATCH(ROW()-ROW($B$1),'Pasajeros Pre'!$O$2:$O$4995,0)),"")</f>
        <v>La Paz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107A</v>
      </c>
      <c r="J54" s="16" t="str">
        <f>IFERROR(INDEX('Pasajeros Pre'!$I$2:I5047,MATCH(ROW()-ROW($B$1),'Pasajeros Pre'!$O$2:$O$4995,0)),"")</f>
        <v>VB 7371</v>
      </c>
      <c r="K54" s="16" t="str">
        <f>IFERROR(INDEX('Pasajeros Pre'!$J$2:J5047,MATCH(ROW()-ROW($B$1),'Pasajeros Pre'!$O$2:$O$4995,0)),"")</f>
        <v>La Paz</v>
      </c>
      <c r="L54" s="25">
        <f>IFERROR(INDEX('Pasajeros Pre'!$K$2:K5047,MATCH(ROW()-ROW($B$1),'Pasajeros Pre'!$O$2:$O$4995,0)),"")</f>
        <v>45946.71875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16/10/2025</v>
      </c>
      <c r="S54" s="16">
        <f>COUNTIFS(Hoja1!$R$2,"="&amp;R54)</f>
        <v>1</v>
      </c>
      <c r="T54" s="15" t="str">
        <f t="shared" si="4"/>
        <v>16/10/2025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875</v>
      </c>
      <c r="F55" s="25">
        <f>IFERROR(INDEX('Pasajeros Pre'!$E$2:E5048,MATCH(ROW()-ROW($B$1),'Pasajeros Pre'!$O$2:$O$4995,0)),"")</f>
        <v>45946.696527777778</v>
      </c>
      <c r="G55" s="16" t="str">
        <f>IFERROR(INDEX('Pasajeros Pre'!$F$2:F5048,MATCH(ROW()-ROW($B$1),'Pasajeros Pre'!$O$2:$O$4995,0)),"")</f>
        <v>Merida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110A</v>
      </c>
      <c r="J55" s="16" t="str">
        <f>IFERROR(INDEX('Pasajeros Pre'!$I$2:I5048,MATCH(ROW()-ROW($B$1),'Pasajeros Pre'!$O$2:$O$4995,0)),"")</f>
        <v>AM 2780</v>
      </c>
      <c r="K55" s="16" t="str">
        <f>IFERROR(INDEX('Pasajeros Pre'!$J$2:J5048,MATCH(ROW()-ROW($B$1),'Pasajeros Pre'!$O$2:$O$4995,0)),"")</f>
        <v>Houston</v>
      </c>
      <c r="L55" s="25">
        <f>IFERROR(INDEX('Pasajeros Pre'!$K$2:K5048,MATCH(ROW()-ROW($B$1),'Pasajeros Pre'!$O$2:$O$4995,0)),"")</f>
        <v>45946.727777777778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16/10/2025</v>
      </c>
      <c r="S55" s="16">
        <f>COUNTIFS(Hoja1!$R$2,"="&amp;R55)</f>
        <v>1</v>
      </c>
      <c r="T55" s="15" t="str">
        <f t="shared" si="4"/>
        <v>16/10/2025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VB 7443</v>
      </c>
      <c r="F56" s="25">
        <f>IFERROR(INDEX('Pasajeros Pre'!$E$2:E5049,MATCH(ROW()-ROW($B$1),'Pasajeros Pre'!$O$2:$O$4995,0)),"")</f>
        <v>45946.708333333336</v>
      </c>
      <c r="G56" s="16" t="str">
        <f>IFERROR(INDEX('Pasajeros Pre'!$F$2:F5049,MATCH(ROW()-ROW($B$1),'Pasajeros Pre'!$O$2:$O$4995,0)),"")</f>
        <v>Cancun</v>
      </c>
      <c r="H56" s="16">
        <f>IFERROR(INDEX('Pasajeros Pre'!$G$2:G5049,MATCH(ROW()-ROW($B$1),'Pasajeros Pre'!$O$2:$O$4995,0)),"")</f>
        <v>1</v>
      </c>
      <c r="I56" s="16" t="str">
        <f>IFERROR(INDEX('Pasajeros Pre'!$H$2:H5049,MATCH(ROW()-ROW($B$1),'Pasajeros Pre'!$O$2:$O$4995,0)),"")</f>
        <v>106A</v>
      </c>
      <c r="J56" s="16" t="str">
        <f>IFERROR(INDEX('Pasajeros Pre'!$I$2:I5049,MATCH(ROW()-ROW($B$1),'Pasajeros Pre'!$O$2:$O$4995,0)),"")</f>
        <v>VB 7443</v>
      </c>
      <c r="K56" s="16" t="str">
        <f>IFERROR(INDEX('Pasajeros Pre'!$J$2:J5049,MATCH(ROW()-ROW($B$1),'Pasajeros Pre'!$O$2:$O$4995,0)),"")</f>
        <v>San Jose Del Cabo</v>
      </c>
      <c r="L56" s="25">
        <f>IFERROR(INDEX('Pasajeros Pre'!$K$2:K5049,MATCH(ROW()-ROW($B$1),'Pasajeros Pre'!$O$2:$O$4995,0)),"")</f>
        <v>45946.729166666664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16/10/2025</v>
      </c>
      <c r="S56" s="16">
        <f>COUNTIFS(Hoja1!$R$2,"="&amp;R56)</f>
        <v>1</v>
      </c>
      <c r="T56" s="15" t="str">
        <f t="shared" si="4"/>
        <v>16/10/2025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45946.711805555555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1</v>
      </c>
      <c r="I57" s="16" t="str">
        <f>IFERROR(INDEX('Pasajeros Pre'!$H$2:H5050,MATCH(ROW()-ROW($B$1),'Pasajeros Pre'!$O$2:$O$4995,0)),"")</f>
        <v>107B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45946.739583333336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16/10/2025</v>
      </c>
      <c r="S57" s="16">
        <f>COUNTIFS(Hoja1!$R$2,"="&amp;R57)</f>
        <v>1</v>
      </c>
      <c r="T57" s="15" t="str">
        <f t="shared" si="4"/>
        <v>16/10/2025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45946.717361111114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2042</v>
      </c>
      <c r="K58" s="16" t="str">
        <f>IFERROR(INDEX('Pasajeros Pre'!$J$2:J5051,MATCH(ROW()-ROW($B$1),'Pasajeros Pre'!$O$2:$O$4995,0)),"")</f>
        <v>Oaxaca</v>
      </c>
      <c r="L58" s="25">
        <f>IFERROR(INDEX('Pasajeros Pre'!$K$2:K5051,MATCH(ROW()-ROW($B$1),'Pasajeros Pre'!$O$2:$O$4995,0)),"")</f>
        <v>45946.759027777778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16/10/2025</v>
      </c>
      <c r="S58" s="16">
        <f>COUNTIFS(Hoja1!$R$2,"="&amp;R58)</f>
        <v>1</v>
      </c>
      <c r="T58" s="15" t="str">
        <f t="shared" si="4"/>
        <v>16/10/2025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2469</v>
      </c>
      <c r="F59" s="25">
        <f>IFERROR(INDEX('Pasajeros Pre'!$E$2:E5052,MATCH(ROW()-ROW($B$1),'Pasajeros Pre'!$O$2:$O$4995,0)),"")</f>
        <v>45946.720833333333</v>
      </c>
      <c r="G59" s="16" t="str">
        <f>IFERROR(INDEX('Pasajeros Pre'!$F$2:F5052,MATCH(ROW()-ROW($B$1),'Pasajeros Pre'!$O$2:$O$4995,0)),"")</f>
        <v>Durango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110B</v>
      </c>
      <c r="J59" s="16" t="str">
        <f>IFERROR(INDEX('Pasajeros Pre'!$I$2:I5052,MATCH(ROW()-ROW($B$1),'Pasajeros Pre'!$O$2:$O$4995,0)),"")</f>
        <v>AM 872</v>
      </c>
      <c r="K59" s="16" t="str">
        <f>IFERROR(INDEX('Pasajeros Pre'!$J$2:J5052,MATCH(ROW()-ROW($B$1),'Pasajeros Pre'!$O$2:$O$4995,0)),"")</f>
        <v>Veracruz</v>
      </c>
      <c r="L59" s="25">
        <f>IFERROR(INDEX('Pasajeros Pre'!$K$2:K5052,MATCH(ROW()-ROW($B$1),'Pasajeros Pre'!$O$2:$O$4995,0)),"")</f>
        <v>45946.748611111114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18</v>
      </c>
      <c r="Q59" s="15" t="str">
        <f>VLOOKUP(P59,'Time Chart'!$A$2:$D$25,4,0)</f>
        <v>17:00 A 17:59</v>
      </c>
      <c r="R59" s="15" t="str">
        <f t="shared" si="3"/>
        <v>16/10/2025</v>
      </c>
      <c r="S59" s="16">
        <f>COUNTIFS(Hoja1!$R$2,"="&amp;R59)</f>
        <v>1</v>
      </c>
      <c r="T59" s="15" t="str">
        <f t="shared" si="4"/>
        <v>16/10/2025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Mexicana de Aviación </v>
      </c>
      <c r="D60" s="16">
        <f>IFERROR(INDEX('Pasajeros Pre'!$C$2:C5053,MATCH(ROW()-ROW($B$1),'Pasajeros Pre'!$O$2:$O$4995,0)),"")</f>
        <v>738</v>
      </c>
      <c r="E60" s="16" t="str">
        <f>IFERROR(INDEX('Pasajeros Pre'!$D$2:D5053,MATCH(ROW()-ROW($B$1),'Pasajeros Pre'!$O$2:$O$4995,0)),"")</f>
        <v>XN 1433</v>
      </c>
      <c r="F60" s="25">
        <f>IFERROR(INDEX('Pasajeros Pre'!$E$2:E5053,MATCH(ROW()-ROW($B$1),'Pasajeros Pre'!$O$2:$O$4995,0)),"")</f>
        <v>45946.729166666664</v>
      </c>
      <c r="G60" s="16" t="str">
        <f>IFERROR(INDEX('Pasajeros Pre'!$F$2:F5053,MATCH(ROW()-ROW($B$1),'Pasajeros Pre'!$O$2:$O$4995,0)),"")</f>
        <v>Guadalajara</v>
      </c>
      <c r="H60" s="16">
        <f>IFERROR(INDEX('Pasajeros Pre'!$G$2:G5053,MATCH(ROW()-ROW($B$1),'Pasajeros Pre'!$O$2:$O$4995,0)),"")</f>
        <v>3</v>
      </c>
      <c r="I60" s="16" t="str">
        <f>IFERROR(INDEX('Pasajeros Pre'!$H$2:H5053,MATCH(ROW()-ROW($B$1),'Pasajeros Pre'!$O$2:$O$4995,0)),"")</f>
        <v>108A</v>
      </c>
      <c r="J60" s="16" t="str">
        <f>IFERROR(INDEX('Pasajeros Pre'!$I$2:I5053,MATCH(ROW()-ROW($B$1),'Pasajeros Pre'!$O$2:$O$4995,0)),"")</f>
        <v>XN 1260</v>
      </c>
      <c r="K60" s="16" t="str">
        <f>IFERROR(INDEX('Pasajeros Pre'!$J$2:J5053,MATCH(ROW()-ROW($B$1),'Pasajeros Pre'!$O$2:$O$4995,0)),"")</f>
        <v>Mazatlan</v>
      </c>
      <c r="L60" s="25">
        <f>IFERROR(INDEX('Pasajeros Pre'!$K$2:K5053,MATCH(ROW()-ROW($B$1),'Pasajeros Pre'!$O$2:$O$4995,0)),"")</f>
        <v>45947.357638888891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9</v>
      </c>
      <c r="Q60" s="15" t="str">
        <f>VLOOKUP(P60,'Time Chart'!$A$2:$D$25,4,0)</f>
        <v>08:00 A 08:59</v>
      </c>
      <c r="R60" s="15" t="str">
        <f t="shared" si="3"/>
        <v>16/10/2025</v>
      </c>
      <c r="S60" s="16">
        <f>COUNTIFS(Hoja1!$R$2,"="&amp;R60)</f>
        <v>1</v>
      </c>
      <c r="T60" s="15" t="str">
        <f t="shared" si="4"/>
        <v>17/10/2025</v>
      </c>
      <c r="U60" s="16">
        <f>COUNTIFS(Hoja1!$R$2,"="&amp;T60)</f>
        <v>0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7294</v>
      </c>
      <c r="F61" s="25">
        <f>IFERROR(INDEX('Pasajeros Pre'!$E$2:E5054,MATCH(ROW()-ROW($B$1),'Pasajeros Pre'!$O$2:$O$4995,0)),"")</f>
        <v>45946.732638888891</v>
      </c>
      <c r="G61" s="16" t="str">
        <f>IFERROR(INDEX('Pasajeros Pre'!$F$2:F5054,MATCH(ROW()-ROW($B$1),'Pasajeros Pre'!$O$2:$O$4995,0)),"")</f>
        <v>Monterrey</v>
      </c>
      <c r="H61" s="16">
        <f>IFERROR(INDEX('Pasajeros Pre'!$G$2:G5054,MATCH(ROW()-ROW($B$1),'Pasajeros Pre'!$O$2:$O$4995,0)),"")</f>
        <v>1</v>
      </c>
      <c r="I61" s="16">
        <f>IFERROR(INDEX('Pasajeros Pre'!$H$2:H5054,MATCH(ROW()-ROW($B$1),'Pasajeros Pre'!$O$2:$O$4995,0)),"")</f>
        <v>505</v>
      </c>
      <c r="J61" s="16" t="str">
        <f>IFERROR(INDEX('Pasajeros Pre'!$I$2:I5054,MATCH(ROW()-ROW($B$1),'Pasajeros Pre'!$O$2:$O$4995,0)),"")</f>
        <v>VB 7294</v>
      </c>
      <c r="K61" s="16" t="str">
        <f>IFERROR(INDEX('Pasajeros Pre'!$J$2:J5054,MATCH(ROW()-ROW($B$1),'Pasajeros Pre'!$O$2:$O$4995,0)),"")</f>
        <v>Ixtapa Zihuatanejo</v>
      </c>
      <c r="L61" s="25">
        <f>IFERROR(INDEX('Pasajeros Pre'!$K$2:K5054,MATCH(ROW()-ROW($B$1),'Pasajeros Pre'!$O$2:$O$4995,0)),"")</f>
        <v>45946.753472222219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16/10/2025</v>
      </c>
      <c r="S61" s="16">
        <f>COUNTIFS(Hoja1!$R$2,"="&amp;R61)</f>
        <v>1</v>
      </c>
      <c r="T61" s="15" t="str">
        <f t="shared" si="4"/>
        <v>16/10/2025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7447</v>
      </c>
      <c r="F62" s="25">
        <f>IFERROR(INDEX('Pasajeros Pre'!$E$2:E5055,MATCH(ROW()-ROW($B$1),'Pasajeros Pre'!$O$2:$O$4995,0)),"")</f>
        <v>45946.732638888891</v>
      </c>
      <c r="G62" s="16" t="str">
        <f>IFERROR(INDEX('Pasajeros Pre'!$F$2:F5055,MATCH(ROW()-ROW($B$1),'Pasajeros Pre'!$O$2:$O$4995,0)),"")</f>
        <v>Tulum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106B</v>
      </c>
      <c r="J62" s="16" t="str">
        <f>IFERROR(INDEX('Pasajeros Pre'!$I$2:I5055,MATCH(ROW()-ROW($B$1),'Pasajeros Pre'!$O$2:$O$4995,0)),"")</f>
        <v>VB 7447</v>
      </c>
      <c r="K62" s="16" t="str">
        <f>IFERROR(INDEX('Pasajeros Pre'!$J$2:J5055,MATCH(ROW()-ROW($B$1),'Pasajeros Pre'!$O$2:$O$4995,0)),"")</f>
        <v>Hermosillo</v>
      </c>
      <c r="L62" s="25">
        <f>IFERROR(INDEX('Pasajeros Pre'!$K$2:K5055,MATCH(ROW()-ROW($B$1),'Pasajeros Pre'!$O$2:$O$4995,0)),"")</f>
        <v>45946.760416666664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16/10/2025</v>
      </c>
      <c r="S62" s="16">
        <f>COUNTIFS(Hoja1!$R$2,"="&amp;R62)</f>
        <v>1</v>
      </c>
      <c r="T62" s="15" t="str">
        <f t="shared" si="4"/>
        <v>16/10/2025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321</v>
      </c>
      <c r="E63" s="16" t="str">
        <f>IFERROR(INDEX('Pasajeros Pre'!$D$2:D5056,MATCH(ROW()-ROW($B$1),'Pasajeros Pre'!$O$2:$O$4995,0)),"")</f>
        <v>VB 5070</v>
      </c>
      <c r="F63" s="25">
        <f>IFERROR(INDEX('Pasajeros Pre'!$E$2:E5056,MATCH(ROW()-ROW($B$1),'Pasajeros Pre'!$O$2:$O$4995,0)),"")</f>
        <v>45946.736111111109</v>
      </c>
      <c r="G63" s="16" t="str">
        <f>IFERROR(INDEX('Pasajeros Pre'!$F$2:F5056,MATCH(ROW()-ROW($B$1),'Pasajeros Pre'!$O$2:$O$4995,0)),"")</f>
        <v>Tijuana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107A</v>
      </c>
      <c r="J63" s="16" t="str">
        <f>IFERROR(INDEX('Pasajeros Pre'!$I$2:I5056,MATCH(ROW()-ROW($B$1),'Pasajeros Pre'!$O$2:$O$4995,0)),"")</f>
        <v>VB 9522</v>
      </c>
      <c r="K63" s="16" t="str">
        <f>IFERROR(INDEX('Pasajeros Pre'!$J$2:J5056,MATCH(ROW()-ROW($B$1),'Pasajeros Pre'!$O$2:$O$4995,0)),"")</f>
        <v>Guadalajara</v>
      </c>
      <c r="L63" s="25">
        <f>IFERROR(INDEX('Pasajeros Pre'!$K$2:K5056,MATCH(ROW()-ROW($B$1),'Pasajeros Pre'!$O$2:$O$4995,0)),"")</f>
        <v>45946.854166666664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21</v>
      </c>
      <c r="Q63" s="15" t="str">
        <f>VLOOKUP(P63,'Time Chart'!$A$2:$D$25,4,0)</f>
        <v>20:00 A 20:59</v>
      </c>
      <c r="R63" s="15" t="str">
        <f t="shared" si="3"/>
        <v>16/10/2025</v>
      </c>
      <c r="S63" s="16">
        <f>COUNTIFS(Hoja1!$R$2,"="&amp;R63)</f>
        <v>1</v>
      </c>
      <c r="T63" s="15" t="str">
        <f t="shared" si="4"/>
        <v>16/10/2025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7439</v>
      </c>
      <c r="F64" s="25">
        <f>IFERROR(INDEX('Pasajeros Pre'!$E$2:E5057,MATCH(ROW()-ROW($B$1),'Pasajeros Pre'!$O$2:$O$4995,0)),"")</f>
        <v>45946.739583333336</v>
      </c>
      <c r="G64" s="16" t="str">
        <f>IFERROR(INDEX('Pasajeros Pre'!$F$2:F5057,MATCH(ROW()-ROW($B$1),'Pasajeros Pre'!$O$2:$O$4995,0)),"")</f>
        <v>Cancun</v>
      </c>
      <c r="H64" s="16">
        <f>IFERROR(INDEX('Pasajeros Pre'!$G$2:G5057,MATCH(ROW()-ROW($B$1),'Pasajeros Pre'!$O$2:$O$4995,0)),"")</f>
        <v>2</v>
      </c>
      <c r="I64" s="16">
        <f>IFERROR(INDEX('Pasajeros Pre'!$H$2:H5057,MATCH(ROW()-ROW($B$1),'Pasajeros Pre'!$O$2:$O$4995,0)),"")</f>
        <v>503</v>
      </c>
      <c r="J64" s="16" t="str">
        <f>IFERROR(INDEX('Pasajeros Pre'!$I$2:I5057,MATCH(ROW()-ROW($B$1),'Pasajeros Pre'!$O$2:$O$4995,0)),"")</f>
        <v>VB 7439</v>
      </c>
      <c r="K64" s="16" t="str">
        <f>IFERROR(INDEX('Pasajeros Pre'!$J$2:J5057,MATCH(ROW()-ROW($B$1),'Pasajeros Pre'!$O$2:$O$4995,0)),"")</f>
        <v>Ciudad Juarez</v>
      </c>
      <c r="L64" s="25">
        <f>IFERROR(INDEX('Pasajeros Pre'!$K$2:K5057,MATCH(ROW()-ROW($B$1),'Pasajeros Pre'!$O$2:$O$4995,0)),"")</f>
        <v>45946.760416666664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16/10/2025</v>
      </c>
      <c r="S64" s="16">
        <f>COUNTIFS(Hoja1!$R$2,"="&amp;R64)</f>
        <v>1</v>
      </c>
      <c r="T64" s="15" t="str">
        <f t="shared" si="4"/>
        <v>16/10/2025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7304</v>
      </c>
      <c r="F65" s="25">
        <f>IFERROR(INDEX('Pasajeros Pre'!$E$2:E5058,MATCH(ROW()-ROW($B$1),'Pasajeros Pre'!$O$2:$O$4995,0)),"")</f>
        <v>45946.746527777781</v>
      </c>
      <c r="G65" s="16" t="str">
        <f>IFERROR(INDEX('Pasajeros Pre'!$F$2:F5058,MATCH(ROW()-ROW($B$1),'Pasajeros Pre'!$O$2:$O$4995,0)),"")</f>
        <v>Guadalajara</v>
      </c>
      <c r="H65" s="16">
        <f>IFERROR(INDEX('Pasajeros Pre'!$G$2:G5058,MATCH(ROW()-ROW($B$1),'Pasajeros Pre'!$O$2:$O$4995,0)),"")</f>
        <v>1</v>
      </c>
      <c r="I65" s="16">
        <f>IFERROR(INDEX('Pasajeros Pre'!$H$2:H5058,MATCH(ROW()-ROW($B$1),'Pasajeros Pre'!$O$2:$O$4995,0)),"")</f>
        <v>502</v>
      </c>
      <c r="J65" s="16" t="str">
        <f>IFERROR(INDEX('Pasajeros Pre'!$I$2:I5058,MATCH(ROW()-ROW($B$1),'Pasajeros Pre'!$O$2:$O$4995,0)),"")</f>
        <v>VB 7304</v>
      </c>
      <c r="K65" s="16" t="str">
        <f>IFERROR(INDEX('Pasajeros Pre'!$J$2:J5058,MATCH(ROW()-ROW($B$1),'Pasajeros Pre'!$O$2:$O$4995,0)),"")</f>
        <v>Tampico</v>
      </c>
      <c r="L65" s="25">
        <f>IFERROR(INDEX('Pasajeros Pre'!$K$2:K5058,MATCH(ROW()-ROW($B$1),'Pasajeros Pre'!$O$2:$O$4995,0)),"")</f>
        <v>45946.767361111109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16/10/2025</v>
      </c>
      <c r="S65" s="16">
        <f>COUNTIFS(Hoja1!$R$2,"="&amp;R65)</f>
        <v>1</v>
      </c>
      <c r="T65" s="15" t="str">
        <f t="shared" si="4"/>
        <v>16/10/2025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881</v>
      </c>
      <c r="F66" s="25">
        <f>IFERROR(INDEX('Pasajeros Pre'!$E$2:E5059,MATCH(ROW()-ROW($B$1),'Pasajeros Pre'!$O$2:$O$4995,0)),"")</f>
        <v>45946.750694444447</v>
      </c>
      <c r="G66" s="16" t="str">
        <f>IFERROR(INDEX('Pasajeros Pre'!$F$2:F5059,MATCH(ROW()-ROW($B$1),'Pasajeros Pre'!$O$2:$O$4995,0)),"")</f>
        <v>Puerto Vallarta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111B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45946.781944444447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16/10/2025</v>
      </c>
      <c r="S66" s="16">
        <f>COUNTIFS(Hoja1!$R$2,"="&amp;R66)</f>
        <v>1</v>
      </c>
      <c r="T66" s="15" t="str">
        <f t="shared" si="4"/>
        <v>16/10/2025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321</v>
      </c>
      <c r="E67" s="16" t="str">
        <f>IFERROR(INDEX('Pasajeros Pre'!$D$2:D5060,MATCH(ROW()-ROW($B$1),'Pasajeros Pre'!$O$2:$O$4995,0)),"")</f>
        <v>VB 7282</v>
      </c>
      <c r="F67" s="25">
        <f>IFERROR(INDEX('Pasajeros Pre'!$E$2:E5060,MATCH(ROW()-ROW($B$1),'Pasajeros Pre'!$O$2:$O$4995,0)),"")</f>
        <v>45946.756944444445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1</v>
      </c>
      <c r="I67" s="16" t="str">
        <f>IFERROR(INDEX('Pasajeros Pre'!$H$2:H5060,MATCH(ROW()-ROW($B$1),'Pasajeros Pre'!$O$2:$O$4995,0)),"")</f>
        <v>112B</v>
      </c>
      <c r="J67" s="16" t="str">
        <f>IFERROR(INDEX('Pasajeros Pre'!$I$2:I5060,MATCH(ROW()-ROW($B$1),'Pasajeros Pre'!$O$2:$O$4995,0)),"")</f>
        <v>VB 7282</v>
      </c>
      <c r="K67" s="16" t="str">
        <f>IFERROR(INDEX('Pasajeros Pre'!$J$2:J5060,MATCH(ROW()-ROW($B$1),'Pasajeros Pre'!$O$2:$O$4995,0)),"")</f>
        <v>Puerto Escondido</v>
      </c>
      <c r="L67" s="25">
        <f>IFERROR(INDEX('Pasajeros Pre'!$K$2:K5060,MATCH(ROW()-ROW($B$1),'Pasajeros Pre'!$O$2:$O$4995,0)),"")</f>
        <v>45946.784722222219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16/10/2025</v>
      </c>
      <c r="S67" s="16">
        <f>COUNTIFS(Hoja1!$R$2,"="&amp;R67)</f>
        <v>1</v>
      </c>
      <c r="T67" s="15" t="str">
        <f t="shared" ref="T67:T130" si="9">TEXT(L67,"dd/mm/aaaa")</f>
        <v>16/10/2025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9387</v>
      </c>
      <c r="F68" s="25">
        <f>IFERROR(INDEX('Pasajeros Pre'!$E$2:E5061,MATCH(ROW()-ROW($B$1),'Pasajeros Pre'!$O$2:$O$4995,0)),"")</f>
        <v>45946.756944444445</v>
      </c>
      <c r="G68" s="16" t="str">
        <f>IFERROR(INDEX('Pasajeros Pre'!$F$2:F5061,MATCH(ROW()-ROW($B$1),'Pasajeros Pre'!$O$2:$O$4995,0)),"")</f>
        <v>Reynosa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112A</v>
      </c>
      <c r="J68" s="16" t="str">
        <f>IFERROR(INDEX('Pasajeros Pre'!$I$2:I5061,MATCH(ROW()-ROW($B$1),'Pasajeros Pre'!$O$2:$O$4995,0)),"")</f>
        <v>VB 770</v>
      </c>
      <c r="K68" s="16" t="str">
        <f>IFERROR(INDEX('Pasajeros Pre'!$J$2:J5061,MATCH(ROW()-ROW($B$1),'Pasajeros Pre'!$O$2:$O$4995,0)),"")</f>
        <v>Bogota</v>
      </c>
      <c r="L68" s="25">
        <f>IFERROR(INDEX('Pasajeros Pre'!$K$2:K5061,MATCH(ROW()-ROW($B$1),'Pasajeros Pre'!$O$2:$O$4995,0)),"")</f>
        <v>45946.798611111109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20</v>
      </c>
      <c r="Q68" s="15" t="str">
        <f>VLOOKUP(P68,'Time Chart'!$A$2:$D$25,4,0)</f>
        <v>19:00 A 19:59</v>
      </c>
      <c r="R68" s="15" t="str">
        <f t="shared" si="8"/>
        <v>16/10/2025</v>
      </c>
      <c r="S68" s="16">
        <f>COUNTIFS(Hoja1!$R$2,"="&amp;R68)</f>
        <v>1</v>
      </c>
      <c r="T68" s="15" t="str">
        <f t="shared" si="9"/>
        <v>16/10/2025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320</v>
      </c>
      <c r="E69" s="16" t="str">
        <f>IFERROR(INDEX('Pasajeros Pre'!$D$2:D5062,MATCH(ROW()-ROW($B$1),'Pasajeros Pre'!$O$2:$O$4995,0)),"")</f>
        <v>VB 9215</v>
      </c>
      <c r="F69" s="25">
        <f>IFERROR(INDEX('Pasajeros Pre'!$E$2:E5062,MATCH(ROW()-ROW($B$1),'Pasajeros Pre'!$O$2:$O$4995,0)),"")</f>
        <v>45946.760416666664</v>
      </c>
      <c r="G69" s="16" t="str">
        <f>IFERROR(INDEX('Pasajeros Pre'!$F$2:F5062,MATCH(ROW()-ROW($B$1),'Pasajeros Pre'!$O$2:$O$4995,0)),"")</f>
        <v>Oaxaca</v>
      </c>
      <c r="H69" s="16">
        <f>IFERROR(INDEX('Pasajeros Pre'!$G$2:G5062,MATCH(ROW()-ROW($B$1),'Pasajeros Pre'!$O$2:$O$4995,0)),"")</f>
        <v>2</v>
      </c>
      <c r="I69" s="16" t="str">
        <f>IFERROR(INDEX('Pasajeros Pre'!$H$2:H5062,MATCH(ROW()-ROW($B$1),'Pasajeros Pre'!$O$2:$O$4995,0)),"")</f>
        <v>106A</v>
      </c>
      <c r="J69" s="16" t="str">
        <f>IFERROR(INDEX('Pasajeros Pre'!$I$2:I5062,MATCH(ROW()-ROW($B$1),'Pasajeros Pre'!$O$2:$O$4995,0)),"")</f>
        <v>VB 9406</v>
      </c>
      <c r="K69" s="16" t="str">
        <f>IFERROR(INDEX('Pasajeros Pre'!$J$2:J5062,MATCH(ROW()-ROW($B$1),'Pasajeros Pre'!$O$2:$O$4995,0)),"")</f>
        <v>Monterrey</v>
      </c>
      <c r="L69" s="25">
        <f>IFERROR(INDEX('Pasajeros Pre'!$K$2:K5062,MATCH(ROW()-ROW($B$1),'Pasajeros Pre'!$O$2:$O$4995,0)),"")</f>
        <v>45946.795138888891</v>
      </c>
      <c r="M69" s="16" t="str">
        <f>IFERROR(INDEX('Pasajeros Pre'!$L$2:L5062,MATCH(ROW()-ROW($B$1),'Pasajeros Pre'!$O$2:$O$4995,0)),"")</f>
        <v>J</v>
      </c>
      <c r="N69" s="25">
        <f t="shared" si="6"/>
        <v>19</v>
      </c>
      <c r="O69" s="15" t="str">
        <f>VLOOKUP(N69,'Time Chart'!$A$2:$D$25,4,0)</f>
        <v>18:00 A 18:59</v>
      </c>
      <c r="P69" s="25">
        <f t="shared" si="7"/>
        <v>20</v>
      </c>
      <c r="Q69" s="15" t="str">
        <f>VLOOKUP(P69,'Time Chart'!$A$2:$D$25,4,0)</f>
        <v>19:00 A 19:59</v>
      </c>
      <c r="R69" s="15" t="str">
        <f t="shared" si="8"/>
        <v>16/10/2025</v>
      </c>
      <c r="S69" s="16">
        <f>COUNTIFS(Hoja1!$R$2,"="&amp;R69)</f>
        <v>1</v>
      </c>
      <c r="T69" s="15" t="str">
        <f t="shared" si="9"/>
        <v>16/10/2025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Viva </v>
      </c>
      <c r="D70" s="16">
        <f>IFERROR(INDEX('Pasajeros Pre'!$C$2:C5063,MATCH(ROW()-ROW($B$1),'Pasajeros Pre'!$O$2:$O$4995,0)),"")</f>
        <v>320</v>
      </c>
      <c r="E70" s="16" t="str">
        <f>IFERROR(INDEX('Pasajeros Pre'!$D$2:D5063,MATCH(ROW()-ROW($B$1),'Pasajeros Pre'!$O$2:$O$4995,0)),"")</f>
        <v>VB 9453</v>
      </c>
      <c r="F70" s="25">
        <f>IFERROR(INDEX('Pasajeros Pre'!$E$2:E5063,MATCH(ROW()-ROW($B$1),'Pasajeros Pre'!$O$2:$O$4995,0)),"")</f>
        <v>45946.819444444445</v>
      </c>
      <c r="G70" s="16" t="str">
        <f>IFERROR(INDEX('Pasajeros Pre'!$F$2:F5063,MATCH(ROW()-ROW($B$1),'Pasajeros Pre'!$O$2:$O$4995,0)),"")</f>
        <v>Nuevo Laredo</v>
      </c>
      <c r="H70" s="16">
        <f>IFERROR(INDEX('Pasajeros Pre'!$G$2:G5063,MATCH(ROW()-ROW($B$1),'Pasajeros Pre'!$O$2:$O$4995,0)),"")</f>
        <v>2</v>
      </c>
      <c r="I70" s="16" t="str">
        <f>IFERROR(INDEX('Pasajeros Pre'!$H$2:H5063,MATCH(ROW()-ROW($B$1),'Pasajeros Pre'!$O$2:$O$4995,0)),"")</f>
        <v>112A</v>
      </c>
      <c r="J70" s="16">
        <f>IFERROR(INDEX('Pasajeros Pre'!$I$2:I5063,MATCH(ROW()-ROW($B$1),'Pasajeros Pre'!$O$2:$O$4995,0)),"")</f>
        <v>0</v>
      </c>
      <c r="K70" s="16" t="str">
        <f>IFERROR(INDEX('Pasajeros Pre'!$J$2:J5063,MATCH(ROW()-ROW($B$1),'Pasajeros Pre'!$O$2:$O$4995,0)),"")</f>
        <v/>
      </c>
      <c r="L70" s="25">
        <f>IFERROR(INDEX('Pasajeros Pre'!$K$2:K5063,MATCH(ROW()-ROW($B$1),'Pasajeros Pre'!$O$2:$O$4995,0)),"")</f>
        <v>0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1</v>
      </c>
      <c r="Q70" s="15" t="str">
        <f>VLOOKUP(P70,'Time Chart'!$A$2:$D$25,4,0)</f>
        <v>00:00 A 00:59</v>
      </c>
      <c r="R70" s="15" t="str">
        <f t="shared" si="8"/>
        <v>16/10/2025</v>
      </c>
      <c r="S70" s="16">
        <f>COUNTIFS(Hoja1!$R$2,"="&amp;R70)</f>
        <v>1</v>
      </c>
      <c r="T70" s="15" t="str">
        <f t="shared" si="9"/>
        <v>00/01/1900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Volaris</v>
      </c>
      <c r="D71" s="16" t="str">
        <f>IFERROR(INDEX('Pasajeros Pre'!$C$2:C5064,MATCH(ROW()-ROW($B$1),'Pasajeros Pre'!$O$2:$O$4995,0)),"")</f>
        <v>32N</v>
      </c>
      <c r="E71" s="16" t="str">
        <f>IFERROR(INDEX('Pasajeros Pre'!$D$2:D5064,MATCH(ROW()-ROW($B$1),'Pasajeros Pre'!$O$2:$O$4995,0)),"")</f>
        <v>Y4 7171</v>
      </c>
      <c r="F71" s="25">
        <f>IFERROR(INDEX('Pasajeros Pre'!$E$2:E5064,MATCH(ROW()-ROW($B$1),'Pasajeros Pre'!$O$2:$O$4995,0)),"")</f>
        <v>45946.821527777778</v>
      </c>
      <c r="G71" s="16" t="str">
        <f>IFERROR(INDEX('Pasajeros Pre'!$F$2:F5064,MATCH(ROW()-ROW($B$1),'Pasajeros Pre'!$O$2:$O$4995,0)),"")</f>
        <v>La Paz</v>
      </c>
      <c r="H71" s="16">
        <f>IFERROR(INDEX('Pasajeros Pre'!$G$2:G5064,MATCH(ROW()-ROW($B$1),'Pasajeros Pre'!$O$2:$O$4995,0)),"")</f>
        <v>1</v>
      </c>
      <c r="I71" s="16" t="str">
        <f>IFERROR(INDEX('Pasajeros Pre'!$H$2:H5064,MATCH(ROW()-ROW($B$1),'Pasajeros Pre'!$O$2:$O$4995,0)),"")</f>
        <v>109A</v>
      </c>
      <c r="J71" s="16" t="str">
        <f>IFERROR(INDEX('Pasajeros Pre'!$I$2:I5064,MATCH(ROW()-ROW($B$1),'Pasajeros Pre'!$O$2:$O$4995,0)),"")</f>
        <v>Y4 1293</v>
      </c>
      <c r="K71" s="16" t="str">
        <f>IFERROR(INDEX('Pasajeros Pre'!$J$2:J5064,MATCH(ROW()-ROW($B$1),'Pasajeros Pre'!$O$2:$O$4995,0)),"")</f>
        <v>Guadalajara</v>
      </c>
      <c r="L71" s="25">
        <f>IFERROR(INDEX('Pasajeros Pre'!$K$2:K5064,MATCH(ROW()-ROW($B$1),'Pasajeros Pre'!$O$2:$O$4995,0)),"")</f>
        <v>45946.881249999999</v>
      </c>
      <c r="M71" s="16" t="str">
        <f>IFERROR(INDEX('Pasajeros Pre'!$L$2:L5064,MATCH(ROW()-ROW($B$1),'Pasajeros Pre'!$O$2:$O$4995,0)),"")</f>
        <v>J</v>
      </c>
      <c r="N71" s="25">
        <f t="shared" si="6"/>
        <v>20</v>
      </c>
      <c r="O71" s="15" t="str">
        <f>VLOOKUP(N71,'Time Chart'!$A$2:$D$25,4,0)</f>
        <v>19:00 A 19:59</v>
      </c>
      <c r="P71" s="25">
        <f t="shared" si="7"/>
        <v>22</v>
      </c>
      <c r="Q71" s="15" t="str">
        <f>VLOOKUP(P71,'Time Chart'!$A$2:$D$25,4,0)</f>
        <v>21:59 A 21:59</v>
      </c>
      <c r="R71" s="15" t="str">
        <f t="shared" si="8"/>
        <v>16/10/2025</v>
      </c>
      <c r="S71" s="16">
        <f>COUNTIFS(Hoja1!$R$2,"="&amp;R71)</f>
        <v>1</v>
      </c>
      <c r="T71" s="15" t="str">
        <f t="shared" si="9"/>
        <v>16/10/2025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>Aeromexico</v>
      </c>
      <c r="D72" s="16" t="str">
        <f>IFERROR(INDEX('Pasajeros Pre'!$C$2:C5065,MATCH(ROW()-ROW($B$1),'Pasajeros Pre'!$O$2:$O$4995,0)),"")</f>
        <v>E90</v>
      </c>
      <c r="E72" s="16" t="str">
        <f>IFERROR(INDEX('Pasajeros Pre'!$D$2:D5065,MATCH(ROW()-ROW($B$1),'Pasajeros Pre'!$O$2:$O$4995,0)),"")</f>
        <v>AM 995</v>
      </c>
      <c r="F72" s="25">
        <f>IFERROR(INDEX('Pasajeros Pre'!$E$2:E5065,MATCH(ROW()-ROW($B$1),'Pasajeros Pre'!$O$2:$O$4995,0)),"")</f>
        <v>45946.829861111109</v>
      </c>
      <c r="G72" s="16" t="str">
        <f>IFERROR(INDEX('Pasajeros Pre'!$F$2:F5065,MATCH(ROW()-ROW($B$1),'Pasajeros Pre'!$O$2:$O$4995,0)),"")</f>
        <v>Monterrey</v>
      </c>
      <c r="H72" s="16">
        <f>IFERROR(INDEX('Pasajeros Pre'!$G$2:G5065,MATCH(ROW()-ROW($B$1),'Pasajeros Pre'!$O$2:$O$4995,0)),"")</f>
        <v>3</v>
      </c>
      <c r="I72" s="16" t="str">
        <f>IFERROR(INDEX('Pasajeros Pre'!$H$2:H5065,MATCH(ROW()-ROW($B$1),'Pasajeros Pre'!$O$2:$O$4995,0)),"")</f>
        <v>110B</v>
      </c>
      <c r="J72" s="16" t="str">
        <f>IFERROR(INDEX('Pasajeros Pre'!$I$2:I5065,MATCH(ROW()-ROW($B$1),'Pasajeros Pre'!$O$2:$O$4995,0)),"")</f>
        <v>AM 998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45946.857638888891</v>
      </c>
      <c r="M72" s="16" t="str">
        <f>IFERROR(INDEX('Pasajeros Pre'!$L$2:L5065,MATCH(ROW()-ROW($B$1),'Pasajeros Pre'!$O$2:$O$4995,0)),"")</f>
        <v>J</v>
      </c>
      <c r="N72" s="25">
        <f t="shared" si="6"/>
        <v>20</v>
      </c>
      <c r="O72" s="15" t="str">
        <f>VLOOKUP(N72,'Time Chart'!$A$2:$D$25,4,0)</f>
        <v>19:00 A 19:59</v>
      </c>
      <c r="P72" s="25">
        <f t="shared" si="7"/>
        <v>21</v>
      </c>
      <c r="Q72" s="15" t="str">
        <f>VLOOKUP(P72,'Time Chart'!$A$2:$D$25,4,0)</f>
        <v>20:00 A 20:59</v>
      </c>
      <c r="R72" s="15" t="str">
        <f t="shared" si="8"/>
        <v>16/10/2025</v>
      </c>
      <c r="S72" s="16">
        <f>COUNTIFS(Hoja1!$R$2,"="&amp;R72)</f>
        <v>1</v>
      </c>
      <c r="T72" s="15" t="str">
        <f t="shared" si="9"/>
        <v>16/10/2025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Mexicana de Aviación </v>
      </c>
      <c r="D73" s="16">
        <f>IFERROR(INDEX('Pasajeros Pre'!$C$2:C5066,MATCH(ROW()-ROW($B$1),'Pasajeros Pre'!$O$2:$O$4995,0)),"")</f>
        <v>738</v>
      </c>
      <c r="E73" s="16" t="str">
        <f>IFERROR(INDEX('Pasajeros Pre'!$D$2:D5066,MATCH(ROW()-ROW($B$1),'Pasajeros Pre'!$O$2:$O$4995,0)),"")</f>
        <v>XN 1763</v>
      </c>
      <c r="F73" s="25">
        <f>IFERROR(INDEX('Pasajeros Pre'!$E$2:E5066,MATCH(ROW()-ROW($B$1),'Pasajeros Pre'!$O$2:$O$4995,0)),"")</f>
        <v>45946.829861111109</v>
      </c>
      <c r="G73" s="16" t="str">
        <f>IFERROR(INDEX('Pasajeros Pre'!$F$2:F5066,MATCH(ROW()-ROW($B$1),'Pasajeros Pre'!$O$2:$O$4995,0)),"")</f>
        <v>Merida</v>
      </c>
      <c r="H73" s="16">
        <f>IFERROR(INDEX('Pasajeros Pre'!$G$2:G5066,MATCH(ROW()-ROW($B$1),'Pasajeros Pre'!$O$2:$O$4995,0)),"")</f>
        <v>2</v>
      </c>
      <c r="I73" s="16" t="str">
        <f>IFERROR(INDEX('Pasajeros Pre'!$H$2:H5066,MATCH(ROW()-ROW($B$1),'Pasajeros Pre'!$O$2:$O$4995,0)),"")</f>
        <v>108B</v>
      </c>
      <c r="J73" s="16" t="str">
        <f>IFERROR(INDEX('Pasajeros Pre'!$I$2:I5066,MATCH(ROW()-ROW($B$1),'Pasajeros Pre'!$O$2:$O$4995,0)),"")</f>
        <v>XN 1440</v>
      </c>
      <c r="K73" s="16" t="str">
        <f>IFERROR(INDEX('Pasajeros Pre'!$J$2:J5066,MATCH(ROW()-ROW($B$1),'Pasajeros Pre'!$O$2:$O$4995,0)),"")</f>
        <v>Puerto Vallarta</v>
      </c>
      <c r="L73" s="25">
        <f>IFERROR(INDEX('Pasajeros Pre'!$K$2:K5066,MATCH(ROW()-ROW($B$1),'Pasajeros Pre'!$O$2:$O$4995,0)),"")</f>
        <v>45947.364583333336</v>
      </c>
      <c r="M73" s="16" t="str">
        <f>IFERROR(INDEX('Pasajeros Pre'!$L$2:L5066,MATCH(ROW()-ROW($B$1),'Pasajeros Pre'!$O$2:$O$4995,0)),"")</f>
        <v>J</v>
      </c>
      <c r="N73" s="25">
        <f t="shared" si="6"/>
        <v>20</v>
      </c>
      <c r="O73" s="15" t="str">
        <f>VLOOKUP(N73,'Time Chart'!$A$2:$D$25,4,0)</f>
        <v>19:00 A 19:59</v>
      </c>
      <c r="P73" s="25">
        <f t="shared" si="7"/>
        <v>9</v>
      </c>
      <c r="Q73" s="15" t="str">
        <f>VLOOKUP(P73,'Time Chart'!$A$2:$D$25,4,0)</f>
        <v>08:00 A 08:59</v>
      </c>
      <c r="R73" s="15" t="str">
        <f t="shared" si="8"/>
        <v>16/10/2025</v>
      </c>
      <c r="S73" s="16">
        <f>COUNTIFS(Hoja1!$R$2,"="&amp;R73)</f>
        <v>1</v>
      </c>
      <c r="T73" s="15" t="str">
        <f t="shared" si="9"/>
        <v>17/10/2025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>Aeromexico</v>
      </c>
      <c r="D74" s="16" t="str">
        <f>IFERROR(INDEX('Pasajeros Pre'!$C$2:C5067,MATCH(ROW()-ROW($B$1),'Pasajeros Pre'!$O$2:$O$4995,0)),"")</f>
        <v>E90</v>
      </c>
      <c r="E74" s="16" t="str">
        <f>IFERROR(INDEX('Pasajeros Pre'!$D$2:D5067,MATCH(ROW()-ROW($B$1),'Pasajeros Pre'!$O$2:$O$4995,0)),"")</f>
        <v>AM 2041</v>
      </c>
      <c r="F74" s="25">
        <f>IFERROR(INDEX('Pasajeros Pre'!$E$2:E5067,MATCH(ROW()-ROW($B$1),'Pasajeros Pre'!$O$2:$O$4995,0)),"")</f>
        <v>45946.862500000003</v>
      </c>
      <c r="G74" s="16" t="str">
        <f>IFERROR(INDEX('Pasajeros Pre'!$F$2:F5067,MATCH(ROW()-ROW($B$1),'Pasajeros Pre'!$O$2:$O$4995,0)),"")</f>
        <v>Oaxaca</v>
      </c>
      <c r="H74" s="16">
        <f>IFERROR(INDEX('Pasajeros Pre'!$G$2:G5067,MATCH(ROW()-ROW($B$1),'Pasajeros Pre'!$O$2:$O$4995,0)),"")</f>
        <v>3</v>
      </c>
      <c r="I74" s="16" t="str">
        <f>IFERROR(INDEX('Pasajeros Pre'!$H$2:H5067,MATCH(ROW()-ROW($B$1),'Pasajeros Pre'!$O$2:$O$4995,0)),"")</f>
        <v>110A</v>
      </c>
      <c r="J74" s="16" t="str">
        <f>IFERROR(INDEX('Pasajeros Pre'!$I$2:I5067,MATCH(ROW()-ROW($B$1),'Pasajeros Pre'!$O$2:$O$4995,0)),"")</f>
        <v>AM 878</v>
      </c>
      <c r="K74" s="16" t="str">
        <f>IFERROR(INDEX('Pasajeros Pre'!$J$2:J5067,MATCH(ROW()-ROW($B$1),'Pasajeros Pre'!$O$2:$O$4995,0)),"")</f>
        <v>Merida</v>
      </c>
      <c r="L74" s="25">
        <f>IFERROR(INDEX('Pasajeros Pre'!$K$2:K5067,MATCH(ROW()-ROW($B$1),'Pasajeros Pre'!$O$2:$O$4995,0)),"")</f>
        <v>45947.505555555559</v>
      </c>
      <c r="M74" s="16" t="str">
        <f>IFERROR(INDEX('Pasajeros Pre'!$L$2:L5067,MATCH(ROW()-ROW($B$1),'Pasajeros Pre'!$O$2:$O$4995,0)),"")</f>
        <v>J</v>
      </c>
      <c r="N74" s="25">
        <f t="shared" si="6"/>
        <v>21</v>
      </c>
      <c r="O74" s="15" t="str">
        <f>VLOOKUP(N74,'Time Chart'!$A$2:$D$25,4,0)</f>
        <v>20:00 A 20:59</v>
      </c>
      <c r="P74" s="25">
        <f t="shared" si="7"/>
        <v>13</v>
      </c>
      <c r="Q74" s="15" t="str">
        <f>VLOOKUP(P74,'Time Chart'!$A$2:$D$25,4,0)</f>
        <v>12:00 A 12:59</v>
      </c>
      <c r="R74" s="15" t="str">
        <f t="shared" si="8"/>
        <v>16/10/2025</v>
      </c>
      <c r="S74" s="16">
        <f>COUNTIFS(Hoja1!$R$2,"="&amp;R74)</f>
        <v>1</v>
      </c>
      <c r="T74" s="15" t="str">
        <f t="shared" si="9"/>
        <v>17/10/2025</v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320</v>
      </c>
      <c r="E75" s="16" t="str">
        <f>IFERROR(INDEX('Pasajeros Pre'!$D$2:D5068,MATCH(ROW()-ROW($B$1),'Pasajeros Pre'!$O$2:$O$4995,0)),"")</f>
        <v>VB 7295</v>
      </c>
      <c r="F75" s="25">
        <f>IFERROR(INDEX('Pasajeros Pre'!$E$2:E5068,MATCH(ROW()-ROW($B$1),'Pasajeros Pre'!$O$2:$O$4995,0)),"")</f>
        <v>45946.875</v>
      </c>
      <c r="G75" s="16" t="str">
        <f>IFERROR(INDEX('Pasajeros Pre'!$F$2:F5068,MATCH(ROW()-ROW($B$1),'Pasajeros Pre'!$O$2:$O$4995,0)),"")</f>
        <v>Ixtapa Zihuatanejo</v>
      </c>
      <c r="H75" s="16">
        <f>IFERROR(INDEX('Pasajeros Pre'!$G$2:G5068,MATCH(ROW()-ROW($B$1),'Pasajeros Pre'!$O$2:$O$4995,0)),"")</f>
        <v>1</v>
      </c>
      <c r="I75" s="16">
        <f>IFERROR(INDEX('Pasajeros Pre'!$H$2:H5068,MATCH(ROW()-ROW($B$1),'Pasajeros Pre'!$O$2:$O$4995,0)),"")</f>
        <v>502</v>
      </c>
      <c r="J75" s="16" t="str">
        <f>IFERROR(INDEX('Pasajeros Pre'!$I$2:I5068,MATCH(ROW()-ROW($B$1),'Pasajeros Pre'!$O$2:$O$4995,0)),"")</f>
        <v>VB 7295</v>
      </c>
      <c r="K75" s="16" t="str">
        <f>IFERROR(INDEX('Pasajeros Pre'!$J$2:J5068,MATCH(ROW()-ROW($B$1),'Pasajeros Pre'!$O$2:$O$4995,0)),"")</f>
        <v>Monterrey</v>
      </c>
      <c r="L75" s="25">
        <f>IFERROR(INDEX('Pasajeros Pre'!$K$2:K5068,MATCH(ROW()-ROW($B$1),'Pasajeros Pre'!$O$2:$O$4995,0)),"")</f>
        <v>45946.895833333336</v>
      </c>
      <c r="M75" s="16" t="str">
        <f>IFERROR(INDEX('Pasajeros Pre'!$L$2:L5068,MATCH(ROW()-ROW($B$1),'Pasajeros Pre'!$O$2:$O$4995,0)),"")</f>
        <v>J</v>
      </c>
      <c r="N75" s="25">
        <f t="shared" si="6"/>
        <v>22</v>
      </c>
      <c r="O75" s="15" t="str">
        <f>VLOOKUP(N75,'Time Chart'!$A$2:$D$25,4,0)</f>
        <v>21:59 A 21:59</v>
      </c>
      <c r="P75" s="25">
        <f t="shared" si="7"/>
        <v>22</v>
      </c>
      <c r="Q75" s="15" t="str">
        <f>VLOOKUP(P75,'Time Chart'!$A$2:$D$25,4,0)</f>
        <v>21:59 A 21:59</v>
      </c>
      <c r="R75" s="15" t="str">
        <f t="shared" si="8"/>
        <v>16/10/2025</v>
      </c>
      <c r="S75" s="16">
        <f>COUNTIFS(Hoja1!$R$2,"="&amp;R75)</f>
        <v>1</v>
      </c>
      <c r="T75" s="15" t="str">
        <f t="shared" si="9"/>
        <v>16/10/2025</v>
      </c>
      <c r="U75" s="16">
        <f>COUNTIFS(Hoja1!$R$2,"="&amp;T75)</f>
        <v>1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Arajet </v>
      </c>
      <c r="D76" s="16" t="str">
        <f>IFERROR(INDEX('Pasajeros Pre'!$C$2:C5069,MATCH(ROW()-ROW($B$1),'Pasajeros Pre'!$O$2:$O$4995,0)),"")</f>
        <v>7M8</v>
      </c>
      <c r="E76" s="16" t="str">
        <f>IFERROR(INDEX('Pasajeros Pre'!$D$2:D5069,MATCH(ROW()-ROW($B$1),'Pasajeros Pre'!$O$2:$O$4995,0)),"")</f>
        <v>DM 4102</v>
      </c>
      <c r="F76" s="25">
        <f>IFERROR(INDEX('Pasajeros Pre'!$E$2:E5069,MATCH(ROW()-ROW($B$1),'Pasajeros Pre'!$O$2:$O$4995,0)),"")</f>
        <v>45946.878472222219</v>
      </c>
      <c r="G76" s="16" t="str">
        <f>IFERROR(INDEX('Pasajeros Pre'!$F$2:F5069,MATCH(ROW()-ROW($B$1),'Pasajeros Pre'!$O$2:$O$4995,0)),"")</f>
        <v>Santo Domingo</v>
      </c>
      <c r="H76" s="16">
        <f>IFERROR(INDEX('Pasajeros Pre'!$G$2:G5069,MATCH(ROW()-ROW($B$1),'Pasajeros Pre'!$O$2:$O$4995,0)),"")</f>
        <v>6</v>
      </c>
      <c r="I76" s="16" t="str">
        <f>IFERROR(INDEX('Pasajeros Pre'!$H$2:H5069,MATCH(ROW()-ROW($B$1),'Pasajeros Pre'!$O$2:$O$4995,0)),"")</f>
        <v>114A</v>
      </c>
      <c r="J76" s="16" t="str">
        <f>IFERROR(INDEX('Pasajeros Pre'!$I$2:I5069,MATCH(ROW()-ROW($B$1),'Pasajeros Pre'!$O$2:$O$4995,0)),"")</f>
        <v>DM 4103</v>
      </c>
      <c r="K76" s="16" t="str">
        <f>IFERROR(INDEX('Pasajeros Pre'!$J$2:J5069,MATCH(ROW()-ROW($B$1),'Pasajeros Pre'!$O$2:$O$4995,0)),"")</f>
        <v>Santo Domingo</v>
      </c>
      <c r="L76" s="25">
        <f>IFERROR(INDEX('Pasajeros Pre'!$K$2:K5069,MATCH(ROW()-ROW($B$1),'Pasajeros Pre'!$O$2:$O$4995,0)),"")</f>
        <v>45946.920138888891</v>
      </c>
      <c r="M76" s="16" t="str">
        <f>IFERROR(INDEX('Pasajeros Pre'!$L$2:L5069,MATCH(ROW()-ROW($B$1),'Pasajeros Pre'!$O$2:$O$4995,0)),"")</f>
        <v>J</v>
      </c>
      <c r="N76" s="25">
        <f t="shared" si="6"/>
        <v>22</v>
      </c>
      <c r="O76" s="15" t="str">
        <f>VLOOKUP(N76,'Time Chart'!$A$2:$D$25,4,0)</f>
        <v>21:59 A 21:59</v>
      </c>
      <c r="P76" s="25">
        <f t="shared" si="7"/>
        <v>23</v>
      </c>
      <c r="Q76" s="15" t="str">
        <f>VLOOKUP(P76,'Time Chart'!$A$2:$D$25,4,0)</f>
        <v>22:00 A 22:59</v>
      </c>
      <c r="R76" s="15" t="str">
        <f t="shared" si="8"/>
        <v>16/10/2025</v>
      </c>
      <c r="S76" s="16">
        <f>COUNTIFS(Hoja1!$R$2,"="&amp;R76)</f>
        <v>1</v>
      </c>
      <c r="T76" s="15" t="str">
        <f t="shared" si="9"/>
        <v>16/10/2025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>Aeromexico</v>
      </c>
      <c r="D77" s="16" t="str">
        <f>IFERROR(INDEX('Pasajeros Pre'!$C$2:C5070,MATCH(ROW()-ROW($B$1),'Pasajeros Pre'!$O$2:$O$4995,0)),"")</f>
        <v>E90</v>
      </c>
      <c r="E77" s="16" t="str">
        <f>IFERROR(INDEX('Pasajeros Pre'!$D$2:D5070,MATCH(ROW()-ROW($B$1),'Pasajeros Pre'!$O$2:$O$4995,0)),"")</f>
        <v>AM 871</v>
      </c>
      <c r="F77" s="25">
        <f>IFERROR(INDEX('Pasajeros Pre'!$E$2:E5070,MATCH(ROW()-ROW($B$1),'Pasajeros Pre'!$O$2:$O$4995,0)),"")</f>
        <v>45946.885416666664</v>
      </c>
      <c r="G77" s="16" t="str">
        <f>IFERROR(INDEX('Pasajeros Pre'!$F$2:F5070,MATCH(ROW()-ROW($B$1),'Pasajeros Pre'!$O$2:$O$4995,0)),"")</f>
        <v>Veracruz</v>
      </c>
      <c r="H77" s="16">
        <f>IFERROR(INDEX('Pasajeros Pre'!$G$2:G5070,MATCH(ROW()-ROW($B$1),'Pasajeros Pre'!$O$2:$O$4995,0)),"")</f>
        <v>3</v>
      </c>
      <c r="I77" s="16" t="str">
        <f>IFERROR(INDEX('Pasajeros Pre'!$H$2:H5070,MATCH(ROW()-ROW($B$1),'Pasajeros Pre'!$O$2:$O$4995,0)),"")</f>
        <v>111B</v>
      </c>
      <c r="J77" s="16" t="str">
        <f>IFERROR(INDEX('Pasajeros Pre'!$I$2:I5070,MATCH(ROW()-ROW($B$1),'Pasajeros Pre'!$O$2:$O$4995,0)),"")</f>
        <v>AM 592</v>
      </c>
      <c r="K77" s="16" t="str">
        <f>IFERROR(INDEX('Pasajeros Pre'!$J$2:J5070,MATCH(ROW()-ROW($B$1),'Pasajeros Pre'!$O$2:$O$4995,0)),"")</f>
        <v>Tulum</v>
      </c>
      <c r="L77" s="25">
        <f>IFERROR(INDEX('Pasajeros Pre'!$K$2:K5070,MATCH(ROW()-ROW($B$1),'Pasajeros Pre'!$O$2:$O$4995,0)),"")</f>
        <v>45947.354861111111</v>
      </c>
      <c r="M77" s="16" t="str">
        <f>IFERROR(INDEX('Pasajeros Pre'!$L$2:L5070,MATCH(ROW()-ROW($B$1),'Pasajeros Pre'!$O$2:$O$4995,0)),"")</f>
        <v>J</v>
      </c>
      <c r="N77" s="25">
        <f t="shared" si="6"/>
        <v>22</v>
      </c>
      <c r="O77" s="15" t="str">
        <f>VLOOKUP(N77,'Time Chart'!$A$2:$D$25,4,0)</f>
        <v>21:59 A 21:59</v>
      </c>
      <c r="P77" s="25">
        <f t="shared" si="7"/>
        <v>9</v>
      </c>
      <c r="Q77" s="15" t="str">
        <f>VLOOKUP(P77,'Time Chart'!$A$2:$D$25,4,0)</f>
        <v>08:00 A 08:59</v>
      </c>
      <c r="R77" s="15" t="str">
        <f t="shared" si="8"/>
        <v>16/10/2025</v>
      </c>
      <c r="S77" s="16">
        <f>COUNTIFS(Hoja1!$R$2,"="&amp;R77)</f>
        <v>1</v>
      </c>
      <c r="T77" s="15" t="str">
        <f t="shared" si="9"/>
        <v>17/10/2025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Viva </v>
      </c>
      <c r="D78" s="16">
        <f>IFERROR(INDEX('Pasajeros Pre'!$C$2:C5071,MATCH(ROW()-ROW($B$1),'Pasajeros Pre'!$O$2:$O$4995,0)),"")</f>
        <v>320</v>
      </c>
      <c r="E78" s="16" t="str">
        <f>IFERROR(INDEX('Pasajeros Pre'!$D$2:D5071,MATCH(ROW()-ROW($B$1),'Pasajeros Pre'!$O$2:$O$4995,0)),"")</f>
        <v>VB 7305</v>
      </c>
      <c r="F78" s="25">
        <f>IFERROR(INDEX('Pasajeros Pre'!$E$2:E5071,MATCH(ROW()-ROW($B$1),'Pasajeros Pre'!$O$2:$O$4995,0)),"")</f>
        <v>45946.895833333336</v>
      </c>
      <c r="G78" s="16" t="str">
        <f>IFERROR(INDEX('Pasajeros Pre'!$F$2:F5071,MATCH(ROW()-ROW($B$1),'Pasajeros Pre'!$O$2:$O$4995,0)),"")</f>
        <v>Tampico</v>
      </c>
      <c r="H78" s="16">
        <f>IFERROR(INDEX('Pasajeros Pre'!$G$2:G5071,MATCH(ROW()-ROW($B$1),'Pasajeros Pre'!$O$2:$O$4995,0)),"")</f>
        <v>2</v>
      </c>
      <c r="I78" s="16">
        <f>IFERROR(INDEX('Pasajeros Pre'!$H$2:H5071,MATCH(ROW()-ROW($B$1),'Pasajeros Pre'!$O$2:$O$4995,0)),"")</f>
        <v>505</v>
      </c>
      <c r="J78" s="16" t="str">
        <f>IFERROR(INDEX('Pasajeros Pre'!$I$2:I5071,MATCH(ROW()-ROW($B$1),'Pasajeros Pre'!$O$2:$O$4995,0)),"")</f>
        <v>VB 7305</v>
      </c>
      <c r="K78" s="16" t="str">
        <f>IFERROR(INDEX('Pasajeros Pre'!$J$2:J5071,MATCH(ROW()-ROW($B$1),'Pasajeros Pre'!$O$2:$O$4995,0)),"")</f>
        <v>Guadalajara</v>
      </c>
      <c r="L78" s="25">
        <f>IFERROR(INDEX('Pasajeros Pre'!$K$2:K5071,MATCH(ROW()-ROW($B$1),'Pasajeros Pre'!$O$2:$O$4995,0)),"")</f>
        <v>45946.916666666664</v>
      </c>
      <c r="M78" s="16" t="str">
        <f>IFERROR(INDEX('Pasajeros Pre'!$L$2:L5071,MATCH(ROW()-ROW($B$1),'Pasajeros Pre'!$O$2:$O$4995,0)),"")</f>
        <v>J</v>
      </c>
      <c r="N78" s="25">
        <f t="shared" si="6"/>
        <v>22</v>
      </c>
      <c r="O78" s="15" t="str">
        <f>VLOOKUP(N78,'Time Chart'!$A$2:$D$25,4,0)</f>
        <v>21:59 A 21:59</v>
      </c>
      <c r="P78" s="25">
        <f t="shared" si="7"/>
        <v>23</v>
      </c>
      <c r="Q78" s="15" t="str">
        <f>VLOOKUP(P78,'Time Chart'!$A$2:$D$25,4,0)</f>
        <v>22:00 A 22:59</v>
      </c>
      <c r="R78" s="15" t="str">
        <f t="shared" si="8"/>
        <v>16/10/2025</v>
      </c>
      <c r="S78" s="16">
        <f>COUNTIFS(Hoja1!$R$2,"="&amp;R78)</f>
        <v>1</v>
      </c>
      <c r="T78" s="15" t="str">
        <f t="shared" si="9"/>
        <v>16/10/2025</v>
      </c>
      <c r="U78" s="16">
        <f>COUNTIFS(Hoja1!$R$2,"="&amp;T78)</f>
        <v>1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Viva </v>
      </c>
      <c r="D79" s="16">
        <f>IFERROR(INDEX('Pasajeros Pre'!$C$2:C5072,MATCH(ROW()-ROW($B$1),'Pasajeros Pre'!$O$2:$O$4995,0)),"")</f>
        <v>321</v>
      </c>
      <c r="E79" s="16" t="str">
        <f>IFERROR(INDEX('Pasajeros Pre'!$D$2:D5072,MATCH(ROW()-ROW($B$1),'Pasajeros Pre'!$O$2:$O$4995,0)),"")</f>
        <v>VB 7283</v>
      </c>
      <c r="F79" s="25">
        <f>IFERROR(INDEX('Pasajeros Pre'!$E$2:E5072,MATCH(ROW()-ROW($B$1),'Pasajeros Pre'!$O$2:$O$4995,0)),"")</f>
        <v>45946.923611111109</v>
      </c>
      <c r="G79" s="16" t="str">
        <f>IFERROR(INDEX('Pasajeros Pre'!$F$2:F5072,MATCH(ROW()-ROW($B$1),'Pasajeros Pre'!$O$2:$O$4995,0)),"")</f>
        <v>Puerto Escondido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107A</v>
      </c>
      <c r="J79" s="16" t="str">
        <f>IFERROR(INDEX('Pasajeros Pre'!$I$2:I5072,MATCH(ROW()-ROW($B$1),'Pasajeros Pre'!$O$2:$O$4995,0)),"")</f>
        <v>VB 7283</v>
      </c>
      <c r="K79" s="16" t="str">
        <f>IFERROR(INDEX('Pasajeros Pre'!$J$2:J5072,MATCH(ROW()-ROW($B$1),'Pasajeros Pre'!$O$2:$O$4995,0)),"")</f>
        <v>Merida</v>
      </c>
      <c r="L79" s="25">
        <f>IFERROR(INDEX('Pasajeros Pre'!$K$2:K5072,MATCH(ROW()-ROW($B$1),'Pasajeros Pre'!$O$2:$O$4995,0)),"")</f>
        <v>45946.951388888891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23</v>
      </c>
      <c r="Q79" s="15" t="str">
        <f>VLOOKUP(P79,'Time Chart'!$A$2:$D$25,4,0)</f>
        <v>22:00 A 22:59</v>
      </c>
      <c r="R79" s="15" t="str">
        <f t="shared" si="8"/>
        <v>16/10/2025</v>
      </c>
      <c r="S79" s="16">
        <f>COUNTIFS(Hoja1!$R$2,"="&amp;R79)</f>
        <v>1</v>
      </c>
      <c r="T79" s="15" t="str">
        <f t="shared" si="9"/>
        <v>16/10/2025</v>
      </c>
      <c r="U79" s="16">
        <f>COUNTIFS(Hoja1!$R$2,"="&amp;T79)</f>
        <v>1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>Volaris</v>
      </c>
      <c r="D80" s="16" t="str">
        <f>IFERROR(INDEX('Pasajeros Pre'!$C$2:C5073,MATCH(ROW()-ROW($B$1),'Pasajeros Pre'!$O$2:$O$4995,0)),"")</f>
        <v>32N</v>
      </c>
      <c r="E80" s="16" t="str">
        <f>IFERROR(INDEX('Pasajeros Pre'!$D$2:D5073,MATCH(ROW()-ROW($B$1),'Pasajeros Pre'!$O$2:$O$4995,0)),"")</f>
        <v>Y4 3534</v>
      </c>
      <c r="F80" s="25">
        <f>IFERROR(INDEX('Pasajeros Pre'!$E$2:E5073,MATCH(ROW()-ROW($B$1),'Pasajeros Pre'!$O$2:$O$4995,0)),"")</f>
        <v>45946.95</v>
      </c>
      <c r="G80" s="16" t="str">
        <f>IFERROR(INDEX('Pasajeros Pre'!$F$2:F5073,MATCH(ROW()-ROW($B$1),'Pasajeros Pre'!$O$2:$O$4995,0)),"")</f>
        <v>Cancun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109A</v>
      </c>
      <c r="J80" s="16" t="str">
        <f>IFERROR(INDEX('Pasajeros Pre'!$I$2:I5073,MATCH(ROW()-ROW($B$1),'Pasajeros Pre'!$O$2:$O$4995,0)),"")</f>
        <v>Y4 7110</v>
      </c>
      <c r="K80" s="16" t="str">
        <f>IFERROR(INDEX('Pasajeros Pre'!$J$2:J5073,MATCH(ROW()-ROW($B$1),'Pasajeros Pre'!$O$2:$O$4995,0)),"")</f>
        <v>Merida</v>
      </c>
      <c r="L80" s="25">
        <f>IFERROR(INDEX('Pasajeros Pre'!$K$2:K5073,MATCH(ROW()-ROW($B$1),'Pasajeros Pre'!$O$2:$O$4995,0)),"")</f>
        <v>45947.290277777778</v>
      </c>
      <c r="M80" s="16" t="str">
        <f>IFERROR(INDEX('Pasajeros Pre'!$L$2:L5073,MATCH(ROW()-ROW($B$1),'Pasajeros Pre'!$O$2:$O$4995,0)),"")</f>
        <v>J</v>
      </c>
      <c r="N80" s="25">
        <f t="shared" si="6"/>
        <v>23</v>
      </c>
      <c r="O80" s="15" t="str">
        <f>VLOOKUP(N80,'Time Chart'!$A$2:$D$25,4,0)</f>
        <v>22:00 A 22:59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16/10/2025</v>
      </c>
      <c r="S80" s="16">
        <f>COUNTIFS(Hoja1!$R$2,"="&amp;R80)</f>
        <v>1</v>
      </c>
      <c r="T80" s="15" t="str">
        <f t="shared" si="9"/>
        <v>17/10/2025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320</v>
      </c>
      <c r="E81" s="16" t="str">
        <f>IFERROR(INDEX('Pasajeros Pre'!$D$2:D5074,MATCH(ROW()-ROW($B$1),'Pasajeros Pre'!$O$2:$O$4995,0)),"")</f>
        <v>VB 9407</v>
      </c>
      <c r="F81" s="25">
        <f>IFERROR(INDEX('Pasajeros Pre'!$E$2:E5074,MATCH(ROW()-ROW($B$1),'Pasajeros Pre'!$O$2:$O$4995,0)),"")</f>
        <v>45946.961805555555</v>
      </c>
      <c r="G81" s="16" t="str">
        <f>IFERROR(INDEX('Pasajeros Pre'!$F$2:F5074,MATCH(ROW()-ROW($B$1),'Pasajeros Pre'!$O$2:$O$4995,0)),"")</f>
        <v>Monterrey</v>
      </c>
      <c r="H81" s="16">
        <f>IFERROR(INDEX('Pasajeros Pre'!$G$2:G5074,MATCH(ROW()-ROW($B$1),'Pasajeros Pre'!$O$2:$O$4995,0)),"")</f>
        <v>2</v>
      </c>
      <c r="I81" s="16" t="str">
        <f>IFERROR(INDEX('Pasajeros Pre'!$H$2:H5074,MATCH(ROW()-ROW($B$1),'Pasajeros Pre'!$O$2:$O$4995,0)),"")</f>
        <v>106B</v>
      </c>
      <c r="J81" s="16" t="str">
        <f>IFERROR(INDEX('Pasajeros Pre'!$I$2:I5074,MATCH(ROW()-ROW($B$1),'Pasajeros Pre'!$O$2:$O$4995,0)),"")</f>
        <v>VB 9410</v>
      </c>
      <c r="K81" s="16" t="str">
        <f>IFERROR(INDEX('Pasajeros Pre'!$J$2:J5074,MATCH(ROW()-ROW($B$1),'Pasajeros Pre'!$O$2:$O$4995,0)),"")</f>
        <v>Merida</v>
      </c>
      <c r="L81" s="25">
        <f>IFERROR(INDEX('Pasajeros Pre'!$K$2:K5074,MATCH(ROW()-ROW($B$1),'Pasajeros Pre'!$O$2:$O$4995,0)),"")</f>
        <v>45947.25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16/10/2025</v>
      </c>
      <c r="S81" s="16">
        <f>COUNTIFS(Hoja1!$R$2,"="&amp;R81)</f>
        <v>1</v>
      </c>
      <c r="T81" s="15" t="str">
        <f t="shared" si="9"/>
        <v>17/10/2025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2288</v>
      </c>
      <c r="F82" s="25">
        <f>IFERROR(INDEX('Pasajeros Pre'!$E$2:E5075,MATCH(ROW()-ROW($B$1),'Pasajeros Pre'!$O$2:$O$4995,0)),"")</f>
        <v>45946.975694444445</v>
      </c>
      <c r="G82" s="16" t="str">
        <f>IFERROR(INDEX('Pasajeros Pre'!$F$2:F5075,MATCH(ROW()-ROW($B$1),'Pasajeros Pre'!$O$2:$O$4995,0)),"")</f>
        <v>Cancun</v>
      </c>
      <c r="H82" s="16">
        <f>IFERROR(INDEX('Pasajeros Pre'!$G$2:G5075,MATCH(ROW()-ROW($B$1),'Pasajeros Pre'!$O$2:$O$4995,0)),"")</f>
        <v>1</v>
      </c>
      <c r="I82" s="16">
        <f>IFERROR(INDEX('Pasajeros Pre'!$H$2:H5075,MATCH(ROW()-ROW($B$1),'Pasajeros Pre'!$O$2:$O$4995,0)),"")</f>
        <v>505</v>
      </c>
      <c r="J82" s="16" t="str">
        <f>IFERROR(INDEX('Pasajeros Pre'!$I$2:I5075,MATCH(ROW()-ROW($B$1),'Pasajeros Pre'!$O$2:$O$4995,0)),"")</f>
        <v>VB 7382</v>
      </c>
      <c r="K82" s="16" t="str">
        <f>IFERROR(INDEX('Pasajeros Pre'!$J$2:J5075,MATCH(ROW()-ROW($B$1),'Pasajeros Pre'!$O$2:$O$4995,0)),"")</f>
        <v>Monterrey</v>
      </c>
      <c r="L82" s="25">
        <f>IFERROR(INDEX('Pasajeros Pre'!$K$2:K5075,MATCH(ROW()-ROW($B$1),'Pasajeros Pre'!$O$2:$O$4995,0)),"")</f>
        <v>45947.25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16/10/2025</v>
      </c>
      <c r="S82" s="16">
        <f>COUNTIFS(Hoja1!$R$2,"="&amp;R82)</f>
        <v>1</v>
      </c>
      <c r="T82" s="15" t="str">
        <f t="shared" si="9"/>
        <v>17/10/2025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9405</v>
      </c>
      <c r="F83" s="25">
        <f>IFERROR(INDEX('Pasajeros Pre'!$E$2:E5076,MATCH(ROW()-ROW($B$1),'Pasajeros Pre'!$O$2:$O$4995,0)),"")</f>
        <v>45946.986111111109</v>
      </c>
      <c r="G83" s="16" t="str">
        <f>IFERROR(INDEX('Pasajeros Pre'!$F$2:F5076,MATCH(ROW()-ROW($B$1),'Pasajeros Pre'!$O$2:$O$4995,0)),"")</f>
        <v>Monterrey</v>
      </c>
      <c r="H83" s="16">
        <f>IFERROR(INDEX('Pasajeros Pre'!$G$2:G5076,MATCH(ROW()-ROW($B$1),'Pasajeros Pre'!$O$2:$O$4995,0)),"")</f>
        <v>2</v>
      </c>
      <c r="I83" s="16" t="str">
        <f>IFERROR(INDEX('Pasajeros Pre'!$H$2:H5076,MATCH(ROW()-ROW($B$1),'Pasajeros Pre'!$O$2:$O$4995,0)),"")</f>
        <v>107A</v>
      </c>
      <c r="J83" s="16" t="str">
        <f>IFERROR(INDEX('Pasajeros Pre'!$I$2:I5076,MATCH(ROW()-ROW($B$1),'Pasajeros Pre'!$O$2:$O$4995,0)),"")</f>
        <v>VB 2281</v>
      </c>
      <c r="K83" s="16" t="str">
        <f>IFERROR(INDEX('Pasajeros Pre'!$J$2:J5076,MATCH(ROW()-ROW($B$1),'Pasajeros Pre'!$O$2:$O$4995,0)),"")</f>
        <v>Cancun</v>
      </c>
      <c r="L83" s="25">
        <f>IFERROR(INDEX('Pasajeros Pre'!$K$2:K5076,MATCH(ROW()-ROW($B$1),'Pasajeros Pre'!$O$2:$O$4995,0)),"")</f>
        <v>45947.260416666664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7</v>
      </c>
      <c r="Q83" s="15" t="str">
        <f>VLOOKUP(P83,'Time Chart'!$A$2:$D$25,4,0)</f>
        <v>06:00 A 06:59</v>
      </c>
      <c r="R83" s="15" t="str">
        <f t="shared" si="8"/>
        <v>16/10/2025</v>
      </c>
      <c r="S83" s="16">
        <f>COUNTIFS(Hoja1!$R$2,"="&amp;R83)</f>
        <v>1</v>
      </c>
      <c r="T83" s="15" t="str">
        <f t="shared" si="9"/>
        <v>17/10/2025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>Flight scheduled</v>
      </c>
      <c r="C84" s="16" t="str">
        <f>IFERROR(INDEX('Pasajeros Pre'!$B$2:$B$195,MATCH(ROW()-ROW($A$1),'Pasajeros Pre'!$O$2:$O$195,0)),"")</f>
        <v xml:space="preserve">Viva </v>
      </c>
      <c r="D84" s="16">
        <f>IFERROR(INDEX('Pasajeros Pre'!$C$2:C5077,MATCH(ROW()-ROW($B$1),'Pasajeros Pre'!$O$2:$O$4995,0)),"")</f>
        <v>321</v>
      </c>
      <c r="E84" s="16" t="str">
        <f>IFERROR(INDEX('Pasajeros Pre'!$D$2:D5077,MATCH(ROW()-ROW($B$1),'Pasajeros Pre'!$O$2:$O$4995,0)),"")</f>
        <v>VB 9523</v>
      </c>
      <c r="F84" s="25">
        <f>IFERROR(INDEX('Pasajeros Pre'!$E$2:E5077,MATCH(ROW()-ROW($B$1),'Pasajeros Pre'!$O$2:$O$4995,0)),"")</f>
        <v>45946.996527777781</v>
      </c>
      <c r="G84" s="16" t="str">
        <f>IFERROR(INDEX('Pasajeros Pre'!$F$2:F5077,MATCH(ROW()-ROW($B$1),'Pasajeros Pre'!$O$2:$O$4995,0)),"")</f>
        <v>Guadalajara</v>
      </c>
      <c r="H84" s="16">
        <f>IFERROR(INDEX('Pasajeros Pre'!$G$2:G5077,MATCH(ROW()-ROW($B$1),'Pasajeros Pre'!$O$2:$O$4995,0)),"")</f>
        <v>1</v>
      </c>
      <c r="I84" s="16" t="str">
        <f>IFERROR(INDEX('Pasajeros Pre'!$H$2:H5077,MATCH(ROW()-ROW($B$1),'Pasajeros Pre'!$O$2:$O$4995,0)),"")</f>
        <v>106A</v>
      </c>
      <c r="J84" s="16" t="str">
        <f>IFERROR(INDEX('Pasajeros Pre'!$I$2:I5077,MATCH(ROW()-ROW($B$1),'Pasajeros Pre'!$O$2:$O$4995,0)),"")</f>
        <v>VB 9222</v>
      </c>
      <c r="K84" s="16" t="str">
        <f>IFERROR(INDEX('Pasajeros Pre'!$J$2:J5077,MATCH(ROW()-ROW($B$1),'Pasajeros Pre'!$O$2:$O$4995,0)),"")</f>
        <v>Puerto Escondido</v>
      </c>
      <c r="L84" s="25">
        <f>IFERROR(INDEX('Pasajeros Pre'!$K$2:K5077,MATCH(ROW()-ROW($B$1),'Pasajeros Pre'!$O$2:$O$4995,0)),"")</f>
        <v>45947.298611111109</v>
      </c>
      <c r="M84" s="16" t="str">
        <f>IFERROR(INDEX('Pasajeros Pre'!$L$2:L5077,MATCH(ROW()-ROW($B$1),'Pasajeros Pre'!$O$2:$O$4995,0)),"")</f>
        <v>J</v>
      </c>
      <c r="N84" s="25">
        <f t="shared" si="6"/>
        <v>24</v>
      </c>
      <c r="O84" s="15" t="str">
        <f>VLOOKUP(N84,'Time Chart'!$A$2:$D$25,4,0)</f>
        <v>23:00 A 23:59</v>
      </c>
      <c r="P84" s="25">
        <f t="shared" si="7"/>
        <v>8</v>
      </c>
      <c r="Q84" s="15" t="str">
        <f>VLOOKUP(P84,'Time Chart'!$A$2:$D$25,4,0)</f>
        <v>07:00 A 07:59</v>
      </c>
      <c r="R84" s="15" t="str">
        <f t="shared" si="8"/>
        <v>16/10/2025</v>
      </c>
      <c r="S84" s="16">
        <f>COUNTIFS(Hoja1!$R$2,"="&amp;R84)</f>
        <v>1</v>
      </c>
      <c r="T84" s="15" t="str">
        <f t="shared" si="9"/>
        <v>17/10/2025</v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45945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6"/>
  <sheetViews>
    <sheetView view="pageLayout" topLeftCell="A74" zoomScale="128" zoomScaleNormal="100" zoomScalePageLayoutView="128" workbookViewId="0">
      <selection activeCell="E94" sqref="E94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45946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73H/73K</v>
      </c>
      <c r="D4" s="10" t="str">
        <f>Pasajeros!E2</f>
        <v>XN 1105</v>
      </c>
      <c r="E4" s="12">
        <f>Pasajeros!F2</f>
        <v>45943.930555555555</v>
      </c>
      <c r="F4" s="17" t="str">
        <f>Pasajeros!G2</f>
        <v>Monterrey</v>
      </c>
      <c r="G4" s="10">
        <f>Pasajeros!H2</f>
        <v>2</v>
      </c>
      <c r="H4" s="11" t="str">
        <f>Pasajeros!I2</f>
        <v>108B</v>
      </c>
      <c r="I4" s="10" t="str">
        <f>Pasajeros!J2</f>
        <v>XN 1140</v>
      </c>
      <c r="J4" s="17" t="str">
        <f>Pasajeros!K2</f>
        <v>Ciudad Victoria</v>
      </c>
      <c r="K4" s="12">
        <f>Pasajeros!L2</f>
        <v>45946.333333333336</v>
      </c>
    </row>
    <row r="5" spans="1:11" ht="24" x14ac:dyDescent="0.25">
      <c r="A5" s="10">
        <v>2</v>
      </c>
      <c r="B5" s="11" t="str">
        <f>Pasajeros!C3</f>
        <v xml:space="preserve">Mexicana de Aviación </v>
      </c>
      <c r="C5" s="10" t="str">
        <f>Pasajeros!D3</f>
        <v>E95</v>
      </c>
      <c r="D5" s="10" t="str">
        <f>Pasajeros!E3</f>
        <v>XN 1763</v>
      </c>
      <c r="E5" s="12">
        <f>Pasajeros!F3</f>
        <v>45944.829861111109</v>
      </c>
      <c r="F5" s="17" t="str">
        <f>Pasajeros!G3</f>
        <v>Merida</v>
      </c>
      <c r="G5" s="10">
        <f>Pasajeros!H3</f>
        <v>2</v>
      </c>
      <c r="H5" s="11" t="str">
        <f>Pasajeros!I3</f>
        <v>108A</v>
      </c>
      <c r="I5" s="10" t="str">
        <f>Pasajeros!J3</f>
        <v>XN 1780</v>
      </c>
      <c r="J5" s="17" t="str">
        <f>Pasajeros!K3</f>
        <v>Tulum</v>
      </c>
      <c r="K5" s="12">
        <f>Pasajeros!L3</f>
        <v>45946.416666666664</v>
      </c>
    </row>
    <row r="6" spans="1:11" x14ac:dyDescent="0.25">
      <c r="A6" s="10">
        <v>3</v>
      </c>
      <c r="B6" s="11" t="str">
        <f>Pasajeros!C4</f>
        <v>Aeromexico</v>
      </c>
      <c r="C6" s="10" t="str">
        <f>Pasajeros!D4</f>
        <v>E90</v>
      </c>
      <c r="D6" s="10" t="str">
        <f>Pasajeros!E4</f>
        <v>AM 995</v>
      </c>
      <c r="E6" s="12">
        <f>Pasajeros!F4</f>
        <v>45945.72152777778</v>
      </c>
      <c r="F6" s="17" t="str">
        <f>Pasajeros!G4</f>
        <v>Monterrey</v>
      </c>
      <c r="G6" s="10">
        <f>Pasajeros!H4</f>
        <v>3</v>
      </c>
      <c r="H6" s="11" t="str">
        <f>Pasajeros!I4</f>
        <v>111B</v>
      </c>
      <c r="I6" s="10" t="str">
        <f>Pasajeros!J4</f>
        <v>AM 878</v>
      </c>
      <c r="J6" s="17" t="str">
        <f>Pasajeros!K4</f>
        <v>Merida</v>
      </c>
      <c r="K6" s="12">
        <f>Pasajeros!L4</f>
        <v>45946.505555555559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 t="str">
        <f>Pasajeros!D5</f>
        <v>E95</v>
      </c>
      <c r="D7" s="10" t="str">
        <f>Pasajeros!E5</f>
        <v>XN 1433</v>
      </c>
      <c r="E7" s="12">
        <f>Pasajeros!F5</f>
        <v>45945.729166666664</v>
      </c>
      <c r="F7" s="17" t="str">
        <f>Pasajeros!G5</f>
        <v>Guadalajara</v>
      </c>
      <c r="G7" s="10" t="str">
        <f>Pasajeros!H5</f>
        <v>---</v>
      </c>
      <c r="H7" s="11" t="str">
        <f>Pasajeros!I5</f>
        <v>---</v>
      </c>
      <c r="I7" s="10" t="str">
        <f>Pasajeros!J5</f>
        <v>XN 1204</v>
      </c>
      <c r="J7" s="17" t="str">
        <f>Pasajeros!K5</f>
        <v>Tijuana</v>
      </c>
      <c r="K7" s="12">
        <f>Pasajeros!L5</f>
        <v>45946.819444444445</v>
      </c>
    </row>
    <row r="8" spans="1:11" x14ac:dyDescent="0.25">
      <c r="A8" s="10">
        <v>5</v>
      </c>
      <c r="B8" s="11" t="str">
        <f>Pasajeros!C6</f>
        <v xml:space="preserve">Viva </v>
      </c>
      <c r="C8" s="10" t="str">
        <f>Pasajeros!D6</f>
        <v>32A</v>
      </c>
      <c r="D8" s="10" t="str">
        <f>Pasajeros!E6</f>
        <v>VB 5070</v>
      </c>
      <c r="E8" s="12">
        <f>Pasajeros!F6</f>
        <v>45945.736111111109</v>
      </c>
      <c r="F8" s="17" t="str">
        <f>Pasajeros!G6</f>
        <v>Tijuana</v>
      </c>
      <c r="G8" s="10">
        <f>Pasajeros!H6</f>
        <v>2</v>
      </c>
      <c r="H8" s="11" t="str">
        <f>Pasajeros!I6</f>
        <v>107A</v>
      </c>
      <c r="I8" s="10" t="str">
        <f>Pasajeros!J6</f>
        <v>VB 7378</v>
      </c>
      <c r="J8" s="17" t="str">
        <f>Pasajeros!K6</f>
        <v>Monterrey</v>
      </c>
      <c r="K8" s="12">
        <f>Pasajeros!L6</f>
        <v>45946.25</v>
      </c>
    </row>
    <row r="9" spans="1:11" x14ac:dyDescent="0.25">
      <c r="A9" s="10">
        <v>6</v>
      </c>
      <c r="B9" s="11" t="str">
        <f>Pasajeros!C7</f>
        <v xml:space="preserve">Viva </v>
      </c>
      <c r="C9" s="10" t="str">
        <f>Pasajeros!D7</f>
        <v>32A</v>
      </c>
      <c r="D9" s="10" t="str">
        <f>Pasajeros!E7</f>
        <v>VB 9293</v>
      </c>
      <c r="E9" s="12">
        <f>Pasajeros!F7</f>
        <v>45945.847222222219</v>
      </c>
      <c r="F9" s="17" t="str">
        <f>Pasajeros!G7</f>
        <v>Huatulco</v>
      </c>
      <c r="G9" s="10">
        <f>Pasajeros!H7</f>
        <v>2</v>
      </c>
      <c r="H9" s="11">
        <f>Pasajeros!I7</f>
        <v>502</v>
      </c>
      <c r="I9" s="10" t="str">
        <f>Pasajeros!J7</f>
        <v>VB 9532</v>
      </c>
      <c r="J9" s="17" t="str">
        <f>Pasajeros!K7</f>
        <v>Matamoros</v>
      </c>
      <c r="K9" s="12">
        <f>Pasajeros!L7</f>
        <v>45946.277777777781</v>
      </c>
    </row>
    <row r="10" spans="1:11" x14ac:dyDescent="0.25">
      <c r="A10" s="10">
        <v>7</v>
      </c>
      <c r="B10" s="11" t="str">
        <f>Pasajeros!C8</f>
        <v>Aeromexico</v>
      </c>
      <c r="C10" s="10" t="str">
        <f>Pasajeros!D8</f>
        <v>E90</v>
      </c>
      <c r="D10" s="10" t="str">
        <f>Pasajeros!E8</f>
        <v>AM 2041</v>
      </c>
      <c r="E10" s="12">
        <f>Pasajeros!F8</f>
        <v>45945.862500000003</v>
      </c>
      <c r="F10" s="17" t="str">
        <f>Pasajeros!G8</f>
        <v>Oaxaca</v>
      </c>
      <c r="G10" s="10">
        <f>Pasajeros!H8</f>
        <v>3</v>
      </c>
      <c r="H10" s="11" t="str">
        <f>Pasajeros!I8</f>
        <v>110B</v>
      </c>
      <c r="I10" s="10" t="str">
        <f>Pasajeros!J8</f>
        <v>AM 592</v>
      </c>
      <c r="J10" s="17" t="str">
        <f>Pasajeros!K8</f>
        <v>Tulum</v>
      </c>
      <c r="K10" s="12">
        <f>Pasajeros!L8</f>
        <v>45946.354861111111</v>
      </c>
    </row>
    <row r="11" spans="1:11" ht="24" x14ac:dyDescent="0.25">
      <c r="A11" s="10">
        <v>8</v>
      </c>
      <c r="B11" s="11" t="str">
        <f>Pasajeros!C9</f>
        <v xml:space="preserve">Mexicana de Aviación </v>
      </c>
      <c r="C11" s="10" t="str">
        <f>Pasajeros!D9</f>
        <v>E95</v>
      </c>
      <c r="D11" s="10" t="str">
        <f>Pasajeros!E9</f>
        <v>XN 1105</v>
      </c>
      <c r="E11" s="12">
        <f>Pasajeros!F9</f>
        <v>45945.930555555555</v>
      </c>
      <c r="F11" s="17" t="str">
        <f>Pasajeros!G9</f>
        <v>Monterrey</v>
      </c>
      <c r="G11" s="10">
        <f>Pasajeros!H9</f>
        <v>3</v>
      </c>
      <c r="H11" s="11" t="str">
        <f>Pasajeros!I9</f>
        <v>108A</v>
      </c>
      <c r="I11" s="10" t="str">
        <f>Pasajeros!J9</f>
        <v>XN 1432</v>
      </c>
      <c r="J11" s="17" t="str">
        <f>Pasajeros!K9</f>
        <v>Guadalajara</v>
      </c>
      <c r="K11" s="12">
        <f>Pasajeros!L9</f>
        <v>45946.4375</v>
      </c>
    </row>
    <row r="12" spans="1:11" x14ac:dyDescent="0.25">
      <c r="A12" s="10">
        <v>9</v>
      </c>
      <c r="B12" s="11" t="str">
        <f>Pasajeros!C10</f>
        <v>Volaris</v>
      </c>
      <c r="C12" s="10" t="str">
        <f>Pasajeros!D10</f>
        <v>32N</v>
      </c>
      <c r="D12" s="10" t="str">
        <f>Pasajeros!E10</f>
        <v>Y4 3534</v>
      </c>
      <c r="E12" s="12">
        <f>Pasajeros!F10</f>
        <v>45945.95</v>
      </c>
      <c r="F12" s="17" t="str">
        <f>Pasajeros!G10</f>
        <v>Cancun</v>
      </c>
      <c r="G12" s="10">
        <f>Pasajeros!H10</f>
        <v>3</v>
      </c>
      <c r="H12" s="11" t="str">
        <f>Pasajeros!I10</f>
        <v>109A</v>
      </c>
      <c r="I12" s="10" t="str">
        <f>Pasajeros!J10</f>
        <v>Y4 7110</v>
      </c>
      <c r="J12" s="17" t="str">
        <f>Pasajeros!K10</f>
        <v>Merida</v>
      </c>
      <c r="K12" s="12">
        <f>Pasajeros!L10</f>
        <v>45946.290277777778</v>
      </c>
    </row>
    <row r="13" spans="1:11" x14ac:dyDescent="0.25">
      <c r="A13" s="10">
        <v>10</v>
      </c>
      <c r="B13" s="11" t="str">
        <f>Pasajeros!C11</f>
        <v xml:space="preserve">Viva </v>
      </c>
      <c r="C13" s="10" t="str">
        <f>Pasajeros!D11</f>
        <v>32Q</v>
      </c>
      <c r="D13" s="10" t="str">
        <f>Pasajeros!E11</f>
        <v>VB 2288</v>
      </c>
      <c r="E13" s="12">
        <f>Pasajeros!F11</f>
        <v>45945.975694444445</v>
      </c>
      <c r="F13" s="17" t="str">
        <f>Pasajeros!G11</f>
        <v>Cancun</v>
      </c>
      <c r="G13" s="10">
        <f>Pasajeros!H11</f>
        <v>1</v>
      </c>
      <c r="H13" s="11">
        <f>Pasajeros!I11</f>
        <v>505</v>
      </c>
      <c r="I13" s="10" t="str">
        <f>Pasajeros!J11</f>
        <v>VB 2281</v>
      </c>
      <c r="J13" s="17" t="str">
        <f>Pasajeros!K11</f>
        <v>Cancun</v>
      </c>
      <c r="K13" s="12">
        <f>Pasajeros!L11</f>
        <v>45946.260416666664</v>
      </c>
    </row>
    <row r="14" spans="1:11" x14ac:dyDescent="0.25">
      <c r="A14" s="10">
        <v>11</v>
      </c>
      <c r="B14" s="11" t="str">
        <f>Pasajeros!C12</f>
        <v xml:space="preserve">Viva </v>
      </c>
      <c r="C14" s="10" t="str">
        <f>Pasajeros!D12</f>
        <v>32N</v>
      </c>
      <c r="D14" s="10" t="str">
        <f>Pasajeros!E12</f>
        <v>VB 9405</v>
      </c>
      <c r="E14" s="12">
        <f>Pasajeros!F12</f>
        <v>45945.986111111109</v>
      </c>
      <c r="F14" s="17" t="str">
        <f>Pasajeros!G12</f>
        <v>Monterrey</v>
      </c>
      <c r="G14" s="10">
        <f>Pasajeros!H12</f>
        <v>2</v>
      </c>
      <c r="H14" s="11" t="str">
        <f>Pasajeros!I12</f>
        <v>112A</v>
      </c>
      <c r="I14" s="10" t="str">
        <f>Pasajeros!J12</f>
        <v>VB 842</v>
      </c>
      <c r="J14" s="17" t="str">
        <f>Pasajeros!K12</f>
        <v xml:space="preserve">Jose Marti </v>
      </c>
      <c r="K14" s="12">
        <f>Pasajeros!L12</f>
        <v>45946.277777777781</v>
      </c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321</v>
      </c>
      <c r="D15" s="10" t="str">
        <f>Pasajeros!E13</f>
        <v>VB 9523</v>
      </c>
      <c r="E15" s="12">
        <f>Pasajeros!F13</f>
        <v>45945.996527777781</v>
      </c>
      <c r="F15" s="17" t="str">
        <f>Pasajeros!G13</f>
        <v>Guadalajara</v>
      </c>
      <c r="G15" s="10">
        <f>Pasajeros!H13</f>
        <v>3</v>
      </c>
      <c r="H15" s="11" t="str">
        <f>Pasajeros!I13</f>
        <v>106A</v>
      </c>
      <c r="I15" s="10" t="str">
        <f>Pasajeros!J13</f>
        <v>VB 9520</v>
      </c>
      <c r="J15" s="17" t="str">
        <f>Pasajeros!K13</f>
        <v>Guadalajara</v>
      </c>
      <c r="K15" s="12">
        <f>Pasajeros!L13</f>
        <v>45946.25</v>
      </c>
    </row>
    <row r="16" spans="1:11" x14ac:dyDescent="0.25">
      <c r="A16" s="10">
        <v>13</v>
      </c>
      <c r="B16" s="11" t="str">
        <f>Pasajeros!C14</f>
        <v>Volaris</v>
      </c>
      <c r="C16" s="10" t="str">
        <f>Pasajeros!D14</f>
        <v>32N</v>
      </c>
      <c r="D16" s="10" t="str">
        <f>Pasajeros!E14</f>
        <v>Y4 3296</v>
      </c>
      <c r="E16" s="12">
        <f>Pasajeros!F14</f>
        <v>45946.039583333331</v>
      </c>
      <c r="F16" s="17" t="str">
        <f>Pasajeros!G14</f>
        <v>Tijuana</v>
      </c>
      <c r="G16" s="10">
        <f>Pasajeros!H14</f>
        <v>2</v>
      </c>
      <c r="H16" s="11" t="str">
        <f>Pasajeros!I14</f>
        <v>109B</v>
      </c>
      <c r="I16" s="10" t="str">
        <f>Pasajeros!J14</f>
        <v>Y4 3297</v>
      </c>
      <c r="J16" s="17" t="str">
        <f>Pasajeros!K14</f>
        <v>Tijuana</v>
      </c>
      <c r="K16" s="12">
        <f>Pasajeros!L14</f>
        <v>45946.099305555559</v>
      </c>
    </row>
    <row r="17" spans="1:11" ht="24" x14ac:dyDescent="0.25">
      <c r="A17" s="10">
        <v>14</v>
      </c>
      <c r="B17" s="11" t="str">
        <f>Pasajeros!C15</f>
        <v xml:space="preserve">Mexicana de Aviación </v>
      </c>
      <c r="C17" s="10">
        <f>Pasajeros!D15</f>
        <v>738</v>
      </c>
      <c r="D17" s="10" t="str">
        <f>Pasajeros!E15</f>
        <v>XN 1205</v>
      </c>
      <c r="E17" s="12">
        <f>Pasajeros!F15</f>
        <v>45946.134722222225</v>
      </c>
      <c r="F17" s="17" t="str">
        <f>Pasajeros!G15</f>
        <v>Tijuana</v>
      </c>
      <c r="G17" s="10">
        <f>Pasajeros!H15</f>
        <v>3</v>
      </c>
      <c r="H17" s="11" t="str">
        <f>Pasajeros!I15</f>
        <v>108B</v>
      </c>
      <c r="I17" s="111" t="s">
        <v>1189</v>
      </c>
      <c r="J17" s="112"/>
      <c r="K17" s="113"/>
    </row>
    <row r="18" spans="1:11" x14ac:dyDescent="0.25">
      <c r="A18" s="10">
        <v>15</v>
      </c>
      <c r="B18" s="11" t="str">
        <f>Pasajeros!C16</f>
        <v xml:space="preserve">Viva </v>
      </c>
      <c r="C18" s="10" t="str">
        <f>Pasajeros!D16</f>
        <v>32A</v>
      </c>
      <c r="D18" s="10" t="str">
        <f>Pasajeros!E16</f>
        <v>VB 771</v>
      </c>
      <c r="E18" s="12">
        <f>Pasajeros!F16</f>
        <v>45946.225694444445</v>
      </c>
      <c r="F18" s="17" t="str">
        <f>Pasajeros!G16</f>
        <v>Bogota</v>
      </c>
      <c r="G18" s="10">
        <f>Pasajeros!H16</f>
        <v>6</v>
      </c>
      <c r="H18" s="11" t="str">
        <f>Pasajeros!I16</f>
        <v>114A</v>
      </c>
      <c r="I18" s="10" t="str">
        <f>Pasajeros!J16</f>
        <v>VB 9222</v>
      </c>
      <c r="J18" s="17" t="str">
        <f>Pasajeros!K16</f>
        <v>Puerto Escondido</v>
      </c>
      <c r="K18" s="12">
        <f>Pasajeros!L16</f>
        <v>45946.298611111109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7240</v>
      </c>
      <c r="E19" s="12">
        <f>Pasajeros!F17</f>
        <v>45946.309027777781</v>
      </c>
      <c r="F19" s="17" t="str">
        <f>Pasajeros!G17</f>
        <v>Guadalajara</v>
      </c>
      <c r="G19" s="10">
        <f>Pasajeros!H17</f>
        <v>1</v>
      </c>
      <c r="H19" s="11">
        <f>Pasajeros!I17</f>
        <v>502</v>
      </c>
      <c r="I19" s="10" t="str">
        <f>Pasajeros!J17</f>
        <v>VB 7240</v>
      </c>
      <c r="J19" s="17" t="str">
        <f>Pasajeros!K17</f>
        <v>Tulum</v>
      </c>
      <c r="K19" s="12">
        <f>Pasajeros!L17</f>
        <v>45946.329861111109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7344</v>
      </c>
      <c r="E20" s="12">
        <f>Pasajeros!F18</f>
        <v>45946.3125</v>
      </c>
      <c r="F20" s="17" t="str">
        <f>Pasajeros!G18</f>
        <v xml:space="preserve">Bajio </v>
      </c>
      <c r="G20" s="10">
        <f>Pasajeros!H18</f>
        <v>2</v>
      </c>
      <c r="H20" s="11" t="str">
        <f>Pasajeros!I18</f>
        <v>107A</v>
      </c>
      <c r="I20" s="10" t="str">
        <f>Pasajeros!J18</f>
        <v>VB 7344</v>
      </c>
      <c r="J20" s="17" t="str">
        <f>Pasajeros!K18</f>
        <v>Chihuahua</v>
      </c>
      <c r="K20" s="12">
        <f>Pasajeros!L18</f>
        <v>45946.333333333336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320</v>
      </c>
      <c r="D21" s="10" t="str">
        <f>Pasajeros!E19</f>
        <v>VB 7332</v>
      </c>
      <c r="E21" s="12">
        <f>Pasajeros!F19</f>
        <v>45946.315972222219</v>
      </c>
      <c r="F21" s="17" t="str">
        <f>Pasajeros!G19</f>
        <v>Monterrey</v>
      </c>
      <c r="G21" s="10">
        <f>Pasajeros!H19</f>
        <v>1</v>
      </c>
      <c r="H21" s="11">
        <f>Pasajeros!I19</f>
        <v>505</v>
      </c>
      <c r="I21" s="10" t="str">
        <f>Pasajeros!J19</f>
        <v>VB 7332</v>
      </c>
      <c r="J21" s="17" t="str">
        <f>Pasajeros!K19</f>
        <v>Villahermosa</v>
      </c>
      <c r="K21" s="12">
        <f>Pasajeros!L19</f>
        <v>45946.336805555555</v>
      </c>
    </row>
    <row r="22" spans="1:11" x14ac:dyDescent="0.25">
      <c r="A22" s="10">
        <v>19</v>
      </c>
      <c r="B22" s="11" t="str">
        <f>Pasajeros!C20</f>
        <v xml:space="preserve">Viva </v>
      </c>
      <c r="C22" s="10">
        <f>Pasajeros!D20</f>
        <v>320</v>
      </c>
      <c r="D22" s="10" t="str">
        <f>Pasajeros!E20</f>
        <v>VB 2272</v>
      </c>
      <c r="E22" s="12">
        <f>Pasajeros!F20</f>
        <v>45946.319444444445</v>
      </c>
      <c r="F22" s="17" t="str">
        <f>Pasajeros!G20</f>
        <v>Cancun</v>
      </c>
      <c r="G22" s="10">
        <f>Pasajeros!H20</f>
        <v>2</v>
      </c>
      <c r="H22" s="11" t="str">
        <f>Pasajeros!I20</f>
        <v>115B</v>
      </c>
      <c r="I22" s="10" t="str">
        <f>Pasajeros!J20</f>
        <v>VB 2273</v>
      </c>
      <c r="J22" s="17" t="str">
        <f>Pasajeros!K20</f>
        <v>Cancun</v>
      </c>
      <c r="K22" s="12">
        <f>Pasajeros!L20</f>
        <v>45946.354166666664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321</v>
      </c>
      <c r="D23" s="10" t="str">
        <f>Pasajeros!E21</f>
        <v>VB 7350</v>
      </c>
      <c r="E23" s="12">
        <f>Pasajeros!F21</f>
        <v>45946.329861111109</v>
      </c>
      <c r="F23" s="17" t="str">
        <f>Pasajeros!G21</f>
        <v>Merida</v>
      </c>
      <c r="G23" s="10">
        <f>Pasajeros!H21</f>
        <v>2</v>
      </c>
      <c r="H23" s="11" t="str">
        <f>Pasajeros!I21</f>
        <v>106A</v>
      </c>
      <c r="I23" s="10" t="str">
        <f>Pasajeros!J21</f>
        <v>VB 7350</v>
      </c>
      <c r="J23" s="17" t="str">
        <f>Pasajeros!K21</f>
        <v>Puerto Vallarta</v>
      </c>
      <c r="K23" s="12">
        <f>Pasajeros!L21</f>
        <v>45946.357638888891</v>
      </c>
    </row>
    <row r="24" spans="1:11" x14ac:dyDescent="0.25">
      <c r="A24" s="10">
        <v>21</v>
      </c>
      <c r="B24" s="11" t="str">
        <f>Pasajeros!C22</f>
        <v>Volaris</v>
      </c>
      <c r="C24" s="10" t="str">
        <f>Pasajeros!D22</f>
        <v>32N</v>
      </c>
      <c r="D24" s="10" t="str">
        <f>Pasajeros!E22</f>
        <v>Y4 1290</v>
      </c>
      <c r="E24" s="12">
        <f>Pasajeros!F22</f>
        <v>45946.335416666669</v>
      </c>
      <c r="F24" s="17" t="str">
        <f>Pasajeros!G22</f>
        <v>Guadalajara</v>
      </c>
      <c r="G24" s="10">
        <f>Pasajeros!H22</f>
        <v>1</v>
      </c>
      <c r="H24" s="11" t="str">
        <f>Pasajeros!I22</f>
        <v>109A</v>
      </c>
      <c r="I24" s="10" t="str">
        <f>Pasajeros!J22</f>
        <v>Y4 3533</v>
      </c>
      <c r="J24" s="17" t="str">
        <f>Pasajeros!K22</f>
        <v>Cancun</v>
      </c>
      <c r="K24" s="12">
        <f>Pasajeros!L22</f>
        <v>45946.365277777775</v>
      </c>
    </row>
    <row r="25" spans="1:11" x14ac:dyDescent="0.25">
      <c r="A25" s="10">
        <v>22</v>
      </c>
      <c r="B25" s="11" t="str">
        <f>Pasajeros!C23</f>
        <v>Aeromexico</v>
      </c>
      <c r="C25" s="10" t="str">
        <f>Pasajeros!D23</f>
        <v>E90</v>
      </c>
      <c r="D25" s="10" t="str">
        <f>Pasajeros!E23</f>
        <v>AM 287</v>
      </c>
      <c r="E25" s="12">
        <f>Pasajeros!F23</f>
        <v>45946.371527777781</v>
      </c>
      <c r="F25" s="17" t="str">
        <f>Pasajeros!G23</f>
        <v>Guadalajara</v>
      </c>
      <c r="G25" s="10">
        <f>Pasajeros!H23</f>
        <v>3</v>
      </c>
      <c r="H25" s="11" t="str">
        <f>Pasajeros!I23</f>
        <v>110A</v>
      </c>
      <c r="I25" s="10" t="str">
        <f>Pasajeros!J23</f>
        <v>AM 2436</v>
      </c>
      <c r="J25" s="17" t="str">
        <f>Pasajeros!K23</f>
        <v>Colima</v>
      </c>
      <c r="K25" s="12">
        <f>Pasajeros!L23</f>
        <v>45946.399305555555</v>
      </c>
    </row>
    <row r="26" spans="1:11" x14ac:dyDescent="0.25">
      <c r="A26" s="10">
        <v>23</v>
      </c>
      <c r="B26" s="11" t="str">
        <f>Pasajeros!C24</f>
        <v xml:space="preserve">Viva </v>
      </c>
      <c r="C26" s="10">
        <f>Pasajeros!D24</f>
        <v>321</v>
      </c>
      <c r="D26" s="10" t="str">
        <f>Pasajeros!E24</f>
        <v>VB 9521</v>
      </c>
      <c r="E26" s="12">
        <f>Pasajeros!F24</f>
        <v>45946.395833333336</v>
      </c>
      <c r="F26" s="17" t="str">
        <f>Pasajeros!G24</f>
        <v>Guadalajara</v>
      </c>
      <c r="G26" s="10">
        <f>Pasajeros!H24</f>
        <v>2</v>
      </c>
      <c r="H26" s="11" t="str">
        <f>Pasajeros!I24</f>
        <v>106A</v>
      </c>
      <c r="I26" s="10" t="str">
        <f>Pasajeros!J24</f>
        <v>VB 5069</v>
      </c>
      <c r="J26" s="17" t="str">
        <f>Pasajeros!K24</f>
        <v>Tijuana</v>
      </c>
      <c r="K26" s="12">
        <f>Pasajeros!L24</f>
        <v>45946.427083333336</v>
      </c>
    </row>
    <row r="27" spans="1:11" x14ac:dyDescent="0.25">
      <c r="A27" s="10">
        <v>24</v>
      </c>
      <c r="B27" s="11" t="str">
        <f>Pasajeros!C25</f>
        <v>Aerus</v>
      </c>
      <c r="C27" s="10" t="str">
        <f>Pasajeros!D25</f>
        <v>CNF</v>
      </c>
      <c r="D27" s="10" t="str">
        <f>Pasajeros!E25</f>
        <v>ZV 341</v>
      </c>
      <c r="E27" s="12">
        <f>Pasajeros!F25</f>
        <v>45946.40625</v>
      </c>
      <c r="F27" s="17" t="str">
        <f>Pasajeros!G25</f>
        <v>San Luis Potosi</v>
      </c>
      <c r="G27" s="10">
        <f>Pasajeros!H25</f>
        <v>1</v>
      </c>
      <c r="H27" s="11">
        <f>Pasajeros!I25</f>
        <v>501</v>
      </c>
      <c r="I27" s="10" t="str">
        <f>Pasajeros!J25</f>
        <v>ZV 360</v>
      </c>
      <c r="J27" s="17" t="str">
        <f>Pasajeros!K25</f>
        <v>Ciudad Victoria</v>
      </c>
      <c r="K27" s="12">
        <f>Pasajeros!L25</f>
        <v>45946.427777777775</v>
      </c>
    </row>
    <row r="28" spans="1:11" x14ac:dyDescent="0.25">
      <c r="A28" s="10">
        <v>25</v>
      </c>
      <c r="B28" s="11" t="str">
        <f>Pasajeros!C26</f>
        <v xml:space="preserve">Arajet </v>
      </c>
      <c r="C28" s="10" t="str">
        <f>Pasajeros!D26</f>
        <v>7M8</v>
      </c>
      <c r="D28" s="10" t="str">
        <f>Pasajeros!E26</f>
        <v>DM 7104</v>
      </c>
      <c r="E28" s="12">
        <f>Pasajeros!F26</f>
        <v>45946.410416666666</v>
      </c>
      <c r="F28" s="17" t="str">
        <f>Pasajeros!G26</f>
        <v>Punta Cana</v>
      </c>
      <c r="G28" s="10">
        <f>Pasajeros!H26</f>
        <v>6</v>
      </c>
      <c r="H28" s="11" t="str">
        <f>Pasajeros!I26</f>
        <v>114B</v>
      </c>
      <c r="I28" s="10" t="str">
        <f>Pasajeros!J26</f>
        <v>DM 7105</v>
      </c>
      <c r="J28" s="17" t="str">
        <f>Pasajeros!K26</f>
        <v>Punta Cana</v>
      </c>
      <c r="K28" s="12">
        <f>Pasajeros!L26</f>
        <v>45946.45208333333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321</v>
      </c>
      <c r="D29" s="10" t="str">
        <f>Pasajeros!E27</f>
        <v>VB 7428</v>
      </c>
      <c r="E29" s="12">
        <f>Pasajeros!F27</f>
        <v>45946.413194444445</v>
      </c>
      <c r="F29" s="17" t="str">
        <f>Pasajeros!G27</f>
        <v>Tijuana</v>
      </c>
      <c r="G29" s="10">
        <f>Pasajeros!H27</f>
        <v>1</v>
      </c>
      <c r="H29" s="11">
        <f>Pasajeros!I27</f>
        <v>505</v>
      </c>
      <c r="I29" s="10" t="str">
        <f>Pasajeros!J27</f>
        <v>VB 7428</v>
      </c>
      <c r="J29" s="17" t="str">
        <f>Pasajeros!K27</f>
        <v>Tuxtla Gutierrez</v>
      </c>
      <c r="K29" s="12">
        <f>Pasajeros!L27</f>
        <v>45946.440972222219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9401</v>
      </c>
      <c r="E30" s="12">
        <f>Pasajeros!F28</f>
        <v>45946.420138888891</v>
      </c>
      <c r="F30" s="17" t="str">
        <f>Pasajeros!G28</f>
        <v>Monterrey</v>
      </c>
      <c r="G30" s="10">
        <f>Pasajeros!H28</f>
        <v>2</v>
      </c>
      <c r="H30" s="11" t="str">
        <f>Pasajeros!I28</f>
        <v>106B</v>
      </c>
      <c r="I30" s="10" t="str">
        <f>Pasajeros!J28</f>
        <v>VB 9402</v>
      </c>
      <c r="J30" s="17" t="str">
        <f>Pasajeros!K28</f>
        <v>Monterrey</v>
      </c>
      <c r="K30" s="12">
        <f>Pasajeros!L28</f>
        <v>45946.454861111109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9533</v>
      </c>
      <c r="E31" s="12">
        <f>Pasajeros!F29</f>
        <v>45946.427083333336</v>
      </c>
      <c r="F31" s="17" t="str">
        <f>Pasajeros!G29</f>
        <v>Matamoros</v>
      </c>
      <c r="G31" s="10">
        <f>Pasajeros!H29</f>
        <v>2</v>
      </c>
      <c r="H31" s="11" t="str">
        <f>Pasajeros!I29</f>
        <v>107B</v>
      </c>
      <c r="I31" s="10" t="str">
        <f>Pasajeros!J29</f>
        <v>VB 9428</v>
      </c>
      <c r="J31" s="17" t="str">
        <f>Pasajeros!K29</f>
        <v>Tepic</v>
      </c>
      <c r="K31" s="12">
        <f>Pasajeros!L29</f>
        <v>45946.465277777781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321</v>
      </c>
      <c r="D32" s="10" t="str">
        <f>Pasajeros!E30</f>
        <v>VB 9223</v>
      </c>
      <c r="E32" s="12">
        <f>Pasajeros!F30</f>
        <v>45946.430555555555</v>
      </c>
      <c r="F32" s="17" t="str">
        <f>Pasajeros!G30</f>
        <v>Puerto Escondido</v>
      </c>
      <c r="G32" s="10">
        <f>Pasajeros!H30</f>
        <v>2</v>
      </c>
      <c r="H32" s="11" t="str">
        <f>Pasajeros!I30</f>
        <v>107A</v>
      </c>
      <c r="I32" s="10" t="str">
        <f>Pasajeros!J30</f>
        <v>VB 9294</v>
      </c>
      <c r="J32" s="17" t="str">
        <f>Pasajeros!K30</f>
        <v>Huatulco</v>
      </c>
      <c r="K32" s="12">
        <f>Pasajeros!L30</f>
        <v>45946.461805555555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7442</v>
      </c>
      <c r="E33" s="12">
        <f>Pasajeros!F31</f>
        <v>45946.451388888891</v>
      </c>
      <c r="F33" s="17" t="str">
        <f>Pasajeros!G31</f>
        <v>San Jose Del Cabo</v>
      </c>
      <c r="G33" s="10">
        <f>Pasajeros!H31</f>
        <v>1</v>
      </c>
      <c r="H33" s="11">
        <f>Pasajeros!I31</f>
        <v>502</v>
      </c>
      <c r="I33" s="10" t="str">
        <f>Pasajeros!J31</f>
        <v>VB 7442</v>
      </c>
      <c r="J33" s="17" t="str">
        <f>Pasajeros!K31</f>
        <v>Cancun</v>
      </c>
      <c r="K33" s="12">
        <f>Pasajeros!L31</f>
        <v>45946.472222222219</v>
      </c>
    </row>
    <row r="34" spans="1:11" ht="24" x14ac:dyDescent="0.25">
      <c r="A34" s="10">
        <v>31</v>
      </c>
      <c r="B34" s="11" t="str">
        <f>Pasajeros!C32</f>
        <v xml:space="preserve">Mexicana de Aviación </v>
      </c>
      <c r="C34" s="10">
        <f>Pasajeros!D32</f>
        <v>738</v>
      </c>
      <c r="D34" s="10" t="str">
        <f>Pasajeros!E32</f>
        <v>XN 1141</v>
      </c>
      <c r="E34" s="12">
        <f>Pasajeros!F32</f>
        <v>45946.458333333336</v>
      </c>
      <c r="F34" s="17" t="str">
        <f>Pasajeros!G32</f>
        <v>Ciudad Victoria</v>
      </c>
      <c r="G34" s="10">
        <f>Pasajeros!H32</f>
        <v>1</v>
      </c>
      <c r="H34" s="11" t="str">
        <f>Pasajeros!I32</f>
        <v>108B</v>
      </c>
      <c r="I34" s="10" t="str">
        <f>Pasajeros!J32</f>
        <v>XN 1922</v>
      </c>
      <c r="J34" s="17" t="str">
        <f>Pasajeros!K32</f>
        <v>Palenque</v>
      </c>
      <c r="K34" s="12">
        <f>Pasajeros!L32</f>
        <v>45946.493055555555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320</v>
      </c>
      <c r="D35" s="10" t="str">
        <f>Pasajeros!E33</f>
        <v>VB 7438</v>
      </c>
      <c r="E35" s="12">
        <f>Pasajeros!F33</f>
        <v>45946.486111111109</v>
      </c>
      <c r="F35" s="17" t="str">
        <f>Pasajeros!G33</f>
        <v>Ciudad Juarez</v>
      </c>
      <c r="G35" s="10">
        <f>Pasajeros!H33</f>
        <v>1</v>
      </c>
      <c r="H35" s="11" t="str">
        <f>Pasajeros!I33</f>
        <v>106A</v>
      </c>
      <c r="I35" s="10" t="str">
        <f>Pasajeros!J33</f>
        <v>VB 7438</v>
      </c>
      <c r="J35" s="17" t="str">
        <f>Pasajeros!K33</f>
        <v>Cancun</v>
      </c>
      <c r="K35" s="12">
        <f>Pasajeros!L33</f>
        <v>45946.506944444445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321</v>
      </c>
      <c r="D36" s="10" t="str">
        <f>Pasajeros!E34</f>
        <v>VB 7416</v>
      </c>
      <c r="E36" s="12">
        <f>Pasajeros!F34</f>
        <v>45946.489583333336</v>
      </c>
      <c r="F36" s="17" t="str">
        <f>Pasajeros!G34</f>
        <v>Cancun</v>
      </c>
      <c r="G36" s="10">
        <f>Pasajeros!H34</f>
        <v>1</v>
      </c>
      <c r="H36" s="11" t="str">
        <f>Pasajeros!I34</f>
        <v>106B</v>
      </c>
      <c r="I36" s="10" t="str">
        <f>Pasajeros!J34</f>
        <v>VB 7416</v>
      </c>
      <c r="J36" s="17" t="str">
        <f>Pasajeros!K34</f>
        <v>Culiacan</v>
      </c>
      <c r="K36" s="12">
        <f>Pasajeros!L34</f>
        <v>45946.517361111109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7S8</v>
      </c>
      <c r="D37" s="10" t="str">
        <f>Pasajeros!E35</f>
        <v>AM 589</v>
      </c>
      <c r="E37" s="12">
        <f>Pasajeros!F35</f>
        <v>45946.490277777775</v>
      </c>
      <c r="F37" s="17" t="str">
        <f>Pasajeros!G35</f>
        <v>Cancun</v>
      </c>
      <c r="G37" s="10">
        <f>Pasajeros!H35</f>
        <v>3</v>
      </c>
      <c r="H37" s="11" t="str">
        <f>Pasajeros!I35</f>
        <v>110A</v>
      </c>
      <c r="I37" s="10" t="str">
        <f>Pasajeros!J35</f>
        <v>AM 528</v>
      </c>
      <c r="J37" s="17" t="str">
        <f>Pasajeros!K35</f>
        <v>Cancun</v>
      </c>
      <c r="K37" s="12">
        <f>Pasajeros!L35</f>
        <v>45946.552083333336</v>
      </c>
    </row>
    <row r="38" spans="1:11" x14ac:dyDescent="0.25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2781</v>
      </c>
      <c r="E38" s="12">
        <f>Pasajeros!F36</f>
        <v>45946.491666666669</v>
      </c>
      <c r="F38" s="17" t="str">
        <f>Pasajeros!G36</f>
        <v>Houston</v>
      </c>
      <c r="G38" s="10">
        <f>Pasajeros!H36</f>
        <v>7</v>
      </c>
      <c r="H38" s="11" t="str">
        <f>Pasajeros!I36</f>
        <v>113A</v>
      </c>
      <c r="I38" s="10" t="str">
        <f>Pasajeros!J36</f>
        <v>AM 2782</v>
      </c>
      <c r="J38" s="17" t="str">
        <f>Pasajeros!K36</f>
        <v>Mcallen Mission</v>
      </c>
      <c r="K38" s="12">
        <f>Pasajeros!L36</f>
        <v>45946.533333333333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7333</v>
      </c>
      <c r="E39" s="12">
        <f>Pasajeros!F37</f>
        <v>45946.5</v>
      </c>
      <c r="F39" s="17" t="str">
        <f>Pasajeros!G37</f>
        <v>Villahermosa</v>
      </c>
      <c r="G39" s="10">
        <f>Pasajeros!H37</f>
        <v>2</v>
      </c>
      <c r="H39" s="11">
        <f>Pasajeros!I37</f>
        <v>504</v>
      </c>
      <c r="I39" s="10" t="str">
        <f>Pasajeros!J37</f>
        <v>VB 7333</v>
      </c>
      <c r="J39" s="17" t="str">
        <f>Pasajeros!K37</f>
        <v>Monterrey</v>
      </c>
      <c r="K39" s="12">
        <f>Pasajeros!L37</f>
        <v>45946.520833333336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7446</v>
      </c>
      <c r="E40" s="12">
        <f>Pasajeros!F38</f>
        <v>45946.503472222219</v>
      </c>
      <c r="F40" s="17" t="str">
        <f>Pasajeros!G38</f>
        <v>Hermosillo</v>
      </c>
      <c r="G40" s="10">
        <f>Pasajeros!H38</f>
        <v>2</v>
      </c>
      <c r="H40" s="11" t="str">
        <f>Pasajeros!I38</f>
        <v>107B</v>
      </c>
      <c r="I40" s="10" t="str">
        <f>Pasajeros!J38</f>
        <v>VB 7446</v>
      </c>
      <c r="J40" s="17" t="str">
        <f>Pasajeros!K38</f>
        <v>Tulum</v>
      </c>
      <c r="K40" s="12">
        <f>Pasajeros!L38</f>
        <v>45946.53125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321</v>
      </c>
      <c r="D41" s="10" t="str">
        <f>Pasajeros!E39</f>
        <v>VB 7351</v>
      </c>
      <c r="E41" s="12">
        <f>Pasajeros!F39</f>
        <v>45946.510416666664</v>
      </c>
      <c r="F41" s="17" t="str">
        <f>Pasajeros!G39</f>
        <v>Puerto Vallarta</v>
      </c>
      <c r="G41" s="10">
        <f>Pasajeros!H39</f>
        <v>1</v>
      </c>
      <c r="H41" s="11" t="str">
        <f>Pasajeros!I39</f>
        <v>115B</v>
      </c>
      <c r="I41" s="10" t="str">
        <f>Pasajeros!J39</f>
        <v>VB 7351</v>
      </c>
      <c r="J41" s="17" t="str">
        <f>Pasajeros!K39</f>
        <v>Merida</v>
      </c>
      <c r="K41" s="12">
        <f>Pasajeros!L39</f>
        <v>45946.541666666664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2437</v>
      </c>
      <c r="E42" s="12">
        <f>Pasajeros!F40</f>
        <v>45946.534722222219</v>
      </c>
      <c r="F42" s="17" t="str">
        <f>Pasajeros!G40</f>
        <v>Colima</v>
      </c>
      <c r="G42" s="10">
        <f>Pasajeros!H40</f>
        <v>3</v>
      </c>
      <c r="H42" s="11" t="str">
        <f>Pasajeros!I40</f>
        <v>110B</v>
      </c>
      <c r="I42" s="10" t="str">
        <f>Pasajeros!J40</f>
        <v>AM 2600</v>
      </c>
      <c r="J42" s="17" t="str">
        <f>Pasajeros!K40</f>
        <v>Durango</v>
      </c>
      <c r="K42" s="12">
        <f>Pasajeros!L40</f>
        <v>45946.5625</v>
      </c>
    </row>
    <row r="43" spans="1:11" x14ac:dyDescent="0.25">
      <c r="A43" s="10">
        <v>40</v>
      </c>
      <c r="B43" s="11" t="str">
        <f>Pasajeros!C41</f>
        <v xml:space="preserve">Viva </v>
      </c>
      <c r="C43" s="10">
        <f>Pasajeros!D41</f>
        <v>320</v>
      </c>
      <c r="D43" s="10" t="str">
        <f>Pasajeros!E41</f>
        <v>VB 7241</v>
      </c>
      <c r="E43" s="12">
        <f>Pasajeros!F41</f>
        <v>45946.538194444445</v>
      </c>
      <c r="F43" s="17" t="str">
        <f>Pasajeros!G41</f>
        <v>Tulum</v>
      </c>
      <c r="G43" s="10">
        <f>Pasajeros!H41</f>
        <v>2</v>
      </c>
      <c r="H43" s="11">
        <f>Pasajeros!I41</f>
        <v>502</v>
      </c>
      <c r="I43" s="10" t="str">
        <f>Pasajeros!J41</f>
        <v>VB 7241</v>
      </c>
      <c r="J43" s="17" t="str">
        <f>Pasajeros!K41</f>
        <v>Guadalajara</v>
      </c>
      <c r="K43" s="12">
        <f>Pasajeros!L41</f>
        <v>45946.559027777781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7345</v>
      </c>
      <c r="E44" s="12">
        <f>Pasajeros!F42</f>
        <v>45946.548611111109</v>
      </c>
      <c r="F44" s="17" t="str">
        <f>Pasajeros!G42</f>
        <v>Chihuahua</v>
      </c>
      <c r="G44" s="10">
        <f>Pasajeros!H42</f>
        <v>1</v>
      </c>
      <c r="H44" s="11">
        <f>Pasajeros!I42</f>
        <v>505</v>
      </c>
      <c r="I44" s="10" t="str">
        <f>Pasajeros!J42</f>
        <v>VB 7345</v>
      </c>
      <c r="J44" s="17" t="str">
        <f>Pasajeros!K42</f>
        <v xml:space="preserve">Bajio </v>
      </c>
      <c r="K44" s="12">
        <f>Pasajeros!L42</f>
        <v>45946.569444444445</v>
      </c>
    </row>
    <row r="45" spans="1:11" x14ac:dyDescent="0.25">
      <c r="A45" s="10">
        <v>42</v>
      </c>
      <c r="B45" s="11" t="str">
        <f>Pasajeros!C43</f>
        <v>Aeromexico</v>
      </c>
      <c r="C45" s="10" t="str">
        <f>Pasajeros!D43</f>
        <v>E90</v>
      </c>
      <c r="D45" s="10" t="str">
        <f>Pasajeros!E43</f>
        <v>AM 593</v>
      </c>
      <c r="E45" s="12">
        <f>Pasajeros!F43</f>
        <v>45946.565972222219</v>
      </c>
      <c r="F45" s="17" t="str">
        <f>Pasajeros!G43</f>
        <v>Tulum</v>
      </c>
      <c r="G45" s="10">
        <f>Pasajeros!H43</f>
        <v>3</v>
      </c>
      <c r="H45" s="11" t="str">
        <f>Pasajeros!I43</f>
        <v>111B</v>
      </c>
      <c r="I45" s="10" t="str">
        <f>Pasajeros!J43</f>
        <v>AM 880</v>
      </c>
      <c r="J45" s="17" t="str">
        <f>Pasajeros!K43</f>
        <v>Puerto Vallarta</v>
      </c>
      <c r="K45" s="12">
        <f>Pasajeros!L43</f>
        <v>45946.59375</v>
      </c>
    </row>
    <row r="46" spans="1:11" x14ac:dyDescent="0.25">
      <c r="A46" s="10">
        <v>43</v>
      </c>
      <c r="B46" s="11" t="str">
        <f>Pasajeros!C44</f>
        <v xml:space="preserve">Viva </v>
      </c>
      <c r="C46" s="10">
        <f>Pasajeros!D44</f>
        <v>320</v>
      </c>
      <c r="D46" s="10" t="str">
        <f>Pasajeros!E44</f>
        <v>VB 843</v>
      </c>
      <c r="E46" s="12">
        <f>Pasajeros!F44</f>
        <v>45946.569444444445</v>
      </c>
      <c r="F46" s="17" t="str">
        <f>Pasajeros!G44</f>
        <v xml:space="preserve">Jose Marti </v>
      </c>
      <c r="G46" s="10">
        <f>Pasajeros!H44</f>
        <v>6</v>
      </c>
      <c r="H46" s="11" t="str">
        <f>Pasajeros!I44</f>
        <v>114A</v>
      </c>
      <c r="I46" s="10" t="str">
        <f>Pasajeros!J44</f>
        <v>VB 9386</v>
      </c>
      <c r="J46" s="17" t="str">
        <f>Pasajeros!K44</f>
        <v>Reynosa</v>
      </c>
      <c r="K46" s="12">
        <f>Pasajeros!L44</f>
        <v>45946.611111111109</v>
      </c>
    </row>
    <row r="47" spans="1:11" x14ac:dyDescent="0.25">
      <c r="A47" s="10">
        <v>44</v>
      </c>
      <c r="B47" s="11" t="str">
        <f>Pasajeros!C45</f>
        <v>Volaris</v>
      </c>
      <c r="C47" s="10" t="str">
        <f>Pasajeros!D45</f>
        <v>32N</v>
      </c>
      <c r="D47" s="10" t="str">
        <f>Pasajeros!E45</f>
        <v>Y4 3532</v>
      </c>
      <c r="E47" s="12">
        <f>Pasajeros!F45</f>
        <v>45946.580555555556</v>
      </c>
      <c r="F47" s="17" t="str">
        <f>Pasajeros!G45</f>
        <v>Cancun</v>
      </c>
      <c r="G47" s="10">
        <f>Pasajeros!H45</f>
        <v>2</v>
      </c>
      <c r="H47" s="11" t="str">
        <f>Pasajeros!I45</f>
        <v>109B</v>
      </c>
      <c r="I47" s="10" t="str">
        <f>Pasajeros!J45</f>
        <v>Y4 7170</v>
      </c>
      <c r="J47" s="17" t="str">
        <f>Pasajeros!K45</f>
        <v>La Paz</v>
      </c>
      <c r="K47" s="12">
        <f>Pasajeros!L45</f>
        <v>45946.612500000003</v>
      </c>
    </row>
    <row r="48" spans="1:11" x14ac:dyDescent="0.25">
      <c r="A48" s="10">
        <v>45</v>
      </c>
      <c r="B48" s="11" t="str">
        <f>Pasajeros!C46</f>
        <v>Aerus</v>
      </c>
      <c r="C48" s="10" t="str">
        <f>Pasajeros!D46</f>
        <v>CNF</v>
      </c>
      <c r="D48" s="10" t="str">
        <f>Pasajeros!E46</f>
        <v>ZV 361</v>
      </c>
      <c r="E48" s="12">
        <f>Pasajeros!F46</f>
        <v>45946.600694444445</v>
      </c>
      <c r="F48" s="17" t="str">
        <f>Pasajeros!G46</f>
        <v>Ciudad Victoria</v>
      </c>
      <c r="G48" s="10">
        <f>Pasajeros!H46</f>
        <v>1</v>
      </c>
      <c r="H48" s="11">
        <f>Pasajeros!I46</f>
        <v>501</v>
      </c>
      <c r="I48" s="10" t="str">
        <f>Pasajeros!J46</f>
        <v>ZV 340</v>
      </c>
      <c r="J48" s="17" t="str">
        <f>Pasajeros!K46</f>
        <v>San Luis Potosi</v>
      </c>
      <c r="K48" s="12">
        <f>Pasajeros!L46</f>
        <v>45946.625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9295</v>
      </c>
      <c r="E49" s="12">
        <f>Pasajeros!F47</f>
        <v>45946.600694444445</v>
      </c>
      <c r="F49" s="17" t="str">
        <f>Pasajeros!G47</f>
        <v>Huatulco</v>
      </c>
      <c r="G49" s="10">
        <f>Pasajeros!H47</f>
        <v>1</v>
      </c>
      <c r="H49" s="11" t="str">
        <f>Pasajeros!I47</f>
        <v>106B</v>
      </c>
      <c r="I49" s="10" t="str">
        <f>Pasajeros!J47</f>
        <v>VB 9404</v>
      </c>
      <c r="J49" s="17" t="str">
        <f>Pasajeros!K47</f>
        <v>Monterrey</v>
      </c>
      <c r="K49" s="12">
        <f>Pasajeros!L47</f>
        <v>45946.635416666664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7429</v>
      </c>
      <c r="E50" s="12">
        <f>Pasajeros!F48</f>
        <v>45946.611111111109</v>
      </c>
      <c r="F50" s="17" t="str">
        <f>Pasajeros!G48</f>
        <v>Tuxtla Gutierrez</v>
      </c>
      <c r="G50" s="10">
        <f>Pasajeros!H48</f>
        <v>1</v>
      </c>
      <c r="H50" s="11" t="str">
        <f>Pasajeros!I48</f>
        <v>107A</v>
      </c>
      <c r="I50" s="10" t="str">
        <f>Pasajeros!J48</f>
        <v>VB 7429</v>
      </c>
      <c r="J50" s="17" t="str">
        <f>Pasajeros!K48</f>
        <v>Tijuana</v>
      </c>
      <c r="K50" s="12">
        <f>Pasajeros!L48</f>
        <v>45946.638888888891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7379</v>
      </c>
      <c r="E51" s="12">
        <f>Pasajeros!F49</f>
        <v>45946.614583333336</v>
      </c>
      <c r="F51" s="17" t="str">
        <f>Pasajeros!G49</f>
        <v>Monterrey</v>
      </c>
      <c r="G51" s="10">
        <f>Pasajeros!H49</f>
        <v>2</v>
      </c>
      <c r="H51" s="11" t="str">
        <f>Pasajeros!I49</f>
        <v>115B</v>
      </c>
      <c r="I51" s="10" t="str">
        <f>Pasajeros!J49</f>
        <v>VB 9452</v>
      </c>
      <c r="J51" s="17" t="str">
        <f>Pasajeros!K49</f>
        <v>Nuevo Laredo</v>
      </c>
      <c r="K51" s="12">
        <f>Pasajeros!L49</f>
        <v>45946.652777777781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320</v>
      </c>
      <c r="D52" s="10" t="str">
        <f>Pasajeros!E50</f>
        <v>VB 9429</v>
      </c>
      <c r="E52" s="12">
        <f>Pasajeros!F50</f>
        <v>45946.614583333336</v>
      </c>
      <c r="F52" s="17" t="str">
        <f>Pasajeros!G50</f>
        <v>Tepic</v>
      </c>
      <c r="G52" s="10">
        <f>Pasajeros!H50</f>
        <v>2</v>
      </c>
      <c r="H52" s="11" t="str">
        <f>Pasajeros!I50</f>
        <v>106A</v>
      </c>
      <c r="I52" s="10" t="str">
        <f>Pasajeros!J50</f>
        <v>VB 9214</v>
      </c>
      <c r="J52" s="17" t="str">
        <f>Pasajeros!K50</f>
        <v>Oaxaca</v>
      </c>
      <c r="K52" s="12">
        <f>Pasajeros!L50</f>
        <v>45946.645833333336</v>
      </c>
    </row>
    <row r="53" spans="1:11" ht="24" x14ac:dyDescent="0.25">
      <c r="A53" s="10">
        <v>50</v>
      </c>
      <c r="B53" s="11" t="str">
        <f>Pasajeros!C51</f>
        <v xml:space="preserve">Mexicana de Aviación </v>
      </c>
      <c r="C53" s="10">
        <f>Pasajeros!D51</f>
        <v>738</v>
      </c>
      <c r="D53" s="10" t="str">
        <f>Pasajeros!E51</f>
        <v>XN 1781</v>
      </c>
      <c r="E53" s="12">
        <f>Pasajeros!F51</f>
        <v>45946.614583333336</v>
      </c>
      <c r="F53" s="17" t="str">
        <f>Pasajeros!G51</f>
        <v>Tulum</v>
      </c>
      <c r="G53" s="10">
        <f>Pasajeros!H51</f>
        <v>2</v>
      </c>
      <c r="H53" s="11" t="str">
        <f>Pasajeros!I51</f>
        <v>108A</v>
      </c>
      <c r="I53" s="10" t="str">
        <f>Pasajeros!J51</f>
        <v>XN 1762</v>
      </c>
      <c r="J53" s="17" t="str">
        <f>Pasajeros!K51</f>
        <v>Merida</v>
      </c>
      <c r="K53" s="12">
        <f>Pasajeros!L51</f>
        <v>45946.649305555555</v>
      </c>
    </row>
    <row r="54" spans="1:11" ht="24" x14ac:dyDescent="0.25">
      <c r="A54" s="10">
        <v>51</v>
      </c>
      <c r="B54" s="11" t="str">
        <f>Pasajeros!C52</f>
        <v xml:space="preserve">Mexicana de Aviación </v>
      </c>
      <c r="C54" s="10">
        <f>Pasajeros!D52</f>
        <v>738</v>
      </c>
      <c r="D54" s="10" t="str">
        <f>Pasajeros!E52</f>
        <v>XN 1923</v>
      </c>
      <c r="E54" s="12">
        <f>Pasajeros!F52</f>
        <v>45946.663194444445</v>
      </c>
      <c r="F54" s="17" t="str">
        <f>Pasajeros!G52</f>
        <v>Palenque</v>
      </c>
      <c r="G54" s="10">
        <f>Pasajeros!H52</f>
        <v>2</v>
      </c>
      <c r="H54" s="11" t="str">
        <f>Pasajeros!I52</f>
        <v>108B</v>
      </c>
      <c r="I54" s="111" t="s">
        <v>1189</v>
      </c>
      <c r="J54" s="112"/>
      <c r="K54" s="113"/>
    </row>
    <row r="55" spans="1:11" x14ac:dyDescent="0.25">
      <c r="A55" s="10">
        <v>52</v>
      </c>
      <c r="B55" s="11" t="str">
        <f>Pasajeros!C53</f>
        <v>Volaris</v>
      </c>
      <c r="C55" s="10" t="str">
        <f>Pasajeros!D53</f>
        <v>32N</v>
      </c>
      <c r="D55" s="10" t="str">
        <f>Pasajeros!E53</f>
        <v>Y4 7113</v>
      </c>
      <c r="E55" s="12">
        <f>Pasajeros!F53</f>
        <v>45946.667361111111</v>
      </c>
      <c r="F55" s="17" t="str">
        <f>Pasajeros!G53</f>
        <v>Merida</v>
      </c>
      <c r="G55" s="10">
        <f>Pasajeros!H53</f>
        <v>2</v>
      </c>
      <c r="H55" s="11" t="str">
        <f>Pasajeros!I53</f>
        <v>109A</v>
      </c>
      <c r="I55" s="10" t="str">
        <f>Pasajeros!J53</f>
        <v>Y4 3535</v>
      </c>
      <c r="J55" s="17" t="str">
        <f>Pasajeros!K53</f>
        <v>Cancun</v>
      </c>
      <c r="K55" s="12">
        <f>Pasajeros!L53</f>
        <v>45946.736805555556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320</v>
      </c>
      <c r="D56" s="10" t="str">
        <f>Pasajeros!E54</f>
        <v>VB 7370</v>
      </c>
      <c r="E56" s="12">
        <f>Pasajeros!F54</f>
        <v>45946.6875</v>
      </c>
      <c r="F56" s="17" t="str">
        <f>Pasajeros!G54</f>
        <v>La Paz</v>
      </c>
      <c r="G56" s="10">
        <f>Pasajeros!H54</f>
        <v>2</v>
      </c>
      <c r="H56" s="11" t="str">
        <f>Pasajeros!I54</f>
        <v>107A</v>
      </c>
      <c r="I56" s="10" t="str">
        <f>Pasajeros!J54</f>
        <v>VB 7371</v>
      </c>
      <c r="J56" s="17" t="str">
        <f>Pasajeros!K54</f>
        <v>La Paz</v>
      </c>
      <c r="K56" s="12">
        <f>Pasajeros!L54</f>
        <v>45946.71875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875</v>
      </c>
      <c r="E57" s="12">
        <f>Pasajeros!F55</f>
        <v>45946.696527777778</v>
      </c>
      <c r="F57" s="17" t="str">
        <f>Pasajeros!G55</f>
        <v>Merida</v>
      </c>
      <c r="G57" s="10">
        <f>Pasajeros!H55</f>
        <v>3</v>
      </c>
      <c r="H57" s="11" t="str">
        <f>Pasajeros!I55</f>
        <v>110A</v>
      </c>
      <c r="I57" s="10" t="str">
        <f>Pasajeros!J55</f>
        <v>AM 2780</v>
      </c>
      <c r="J57" s="17" t="str">
        <f>Pasajeros!K55</f>
        <v>Houston</v>
      </c>
      <c r="K57" s="12">
        <f>Pasajeros!L55</f>
        <v>45946.727777777778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320</v>
      </c>
      <c r="D58" s="10" t="str">
        <f>Pasajeros!E56</f>
        <v>VB 7443</v>
      </c>
      <c r="E58" s="12">
        <f>Pasajeros!F56</f>
        <v>45946.708333333336</v>
      </c>
      <c r="F58" s="17" t="str">
        <f>Pasajeros!G56</f>
        <v>Cancun</v>
      </c>
      <c r="G58" s="10">
        <f>Pasajeros!H56</f>
        <v>1</v>
      </c>
      <c r="H58" s="11" t="str">
        <f>Pasajeros!I56</f>
        <v>106A</v>
      </c>
      <c r="I58" s="10" t="str">
        <f>Pasajeros!J56</f>
        <v>VB 7443</v>
      </c>
      <c r="J58" s="17" t="str">
        <f>Pasajeros!K56</f>
        <v>San Jose Del Cabo</v>
      </c>
      <c r="K58" s="12">
        <f>Pasajeros!L56</f>
        <v>45946.729166666664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45946.711805555555</v>
      </c>
      <c r="F59" s="17" t="str">
        <f>Pasajeros!G57</f>
        <v>Culiacan</v>
      </c>
      <c r="G59" s="10">
        <f>Pasajeros!H57</f>
        <v>1</v>
      </c>
      <c r="H59" s="11" t="str">
        <f>Pasajeros!I57</f>
        <v>107B</v>
      </c>
      <c r="I59" s="10" t="str">
        <f>Pasajeros!J57</f>
        <v>VB 7417</v>
      </c>
      <c r="J59" s="17" t="str">
        <f>Pasajeros!K57</f>
        <v>Cancun</v>
      </c>
      <c r="K59" s="12">
        <f>Pasajeros!L57</f>
        <v>45946.739583333336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45946.717361111114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2042</v>
      </c>
      <c r="J60" s="17" t="str">
        <f>Pasajeros!K58</f>
        <v>Oaxaca</v>
      </c>
      <c r="K60" s="12">
        <f>Pasajeros!L58</f>
        <v>45946.759027777778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2469</v>
      </c>
      <c r="E61" s="12">
        <f>Pasajeros!F59</f>
        <v>45946.720833333333</v>
      </c>
      <c r="F61" s="17" t="str">
        <f>Pasajeros!G59</f>
        <v>Durango</v>
      </c>
      <c r="G61" s="10">
        <f>Pasajeros!H59</f>
        <v>3</v>
      </c>
      <c r="H61" s="11" t="str">
        <f>Pasajeros!I59</f>
        <v>110B</v>
      </c>
      <c r="I61" s="10" t="str">
        <f>Pasajeros!J59</f>
        <v>AM 872</v>
      </c>
      <c r="J61" s="17" t="str">
        <f>Pasajeros!K59</f>
        <v>Veracruz</v>
      </c>
      <c r="K61" s="12">
        <f>Pasajeros!L59</f>
        <v>45946.748611111114</v>
      </c>
    </row>
    <row r="62" spans="1:11" ht="24" x14ac:dyDescent="0.25">
      <c r="A62" s="10">
        <v>59</v>
      </c>
      <c r="B62" s="11" t="str">
        <f>Pasajeros!C60</f>
        <v xml:space="preserve">Mexicana de Aviación </v>
      </c>
      <c r="C62" s="10">
        <f>Pasajeros!D60</f>
        <v>738</v>
      </c>
      <c r="D62" s="10" t="str">
        <f>Pasajeros!E60</f>
        <v>XN 1433</v>
      </c>
      <c r="E62" s="12">
        <f>Pasajeros!F60</f>
        <v>45946.729166666664</v>
      </c>
      <c r="F62" s="17" t="str">
        <f>Pasajeros!G60</f>
        <v>Guadalajara</v>
      </c>
      <c r="G62" s="10">
        <f>Pasajeros!H60</f>
        <v>3</v>
      </c>
      <c r="H62" s="11" t="str">
        <f>Pasajeros!I60</f>
        <v>108A</v>
      </c>
      <c r="I62" s="10" t="str">
        <f>Pasajeros!J60</f>
        <v>XN 1260</v>
      </c>
      <c r="J62" s="17" t="str">
        <f>Pasajeros!K60</f>
        <v>Mazatlan</v>
      </c>
      <c r="K62" s="12">
        <f>Pasajeros!L60</f>
        <v>45947.357638888891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7294</v>
      </c>
      <c r="E63" s="12">
        <f>Pasajeros!F61</f>
        <v>45946.732638888891</v>
      </c>
      <c r="F63" s="17" t="str">
        <f>Pasajeros!G61</f>
        <v>Monterrey</v>
      </c>
      <c r="G63" s="10">
        <f>Pasajeros!H61</f>
        <v>1</v>
      </c>
      <c r="H63" s="11">
        <f>Pasajeros!I61</f>
        <v>505</v>
      </c>
      <c r="I63" s="10" t="str">
        <f>Pasajeros!J61</f>
        <v>VB 7294</v>
      </c>
      <c r="J63" s="17" t="str">
        <f>Pasajeros!K61</f>
        <v>Ixtapa Zihuatanejo</v>
      </c>
      <c r="K63" s="12">
        <f>Pasajeros!L61</f>
        <v>45946.753472222219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7447</v>
      </c>
      <c r="E64" s="12">
        <f>Pasajeros!F62</f>
        <v>45946.732638888891</v>
      </c>
      <c r="F64" s="17" t="str">
        <f>Pasajeros!G62</f>
        <v>Tulum</v>
      </c>
      <c r="G64" s="10">
        <f>Pasajeros!H62</f>
        <v>1</v>
      </c>
      <c r="H64" s="11" t="str">
        <f>Pasajeros!I62</f>
        <v>106B</v>
      </c>
      <c r="I64" s="10" t="str">
        <f>Pasajeros!J62</f>
        <v>VB 7447</v>
      </c>
      <c r="J64" s="17" t="str">
        <f>Pasajeros!K62</f>
        <v>Hermosillo</v>
      </c>
      <c r="K64" s="12">
        <f>Pasajeros!L62</f>
        <v>45946.760416666664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321</v>
      </c>
      <c r="D65" s="10" t="str">
        <f>Pasajeros!E63</f>
        <v>VB 5070</v>
      </c>
      <c r="E65" s="12">
        <f>Pasajeros!F63</f>
        <v>45946.736111111109</v>
      </c>
      <c r="F65" s="17" t="str">
        <f>Pasajeros!G63</f>
        <v>Tijuana</v>
      </c>
      <c r="G65" s="10">
        <f>Pasajeros!H63</f>
        <v>2</v>
      </c>
      <c r="H65" s="11" t="str">
        <f>Pasajeros!I63</f>
        <v>107A</v>
      </c>
      <c r="I65" s="10" t="str">
        <f>Pasajeros!J63</f>
        <v>VB 9522</v>
      </c>
      <c r="J65" s="17" t="str">
        <f>Pasajeros!K63</f>
        <v>Guadalajara</v>
      </c>
      <c r="K65" s="12">
        <f>Pasajeros!L63</f>
        <v>45946.854166666664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7439</v>
      </c>
      <c r="E66" s="12">
        <f>Pasajeros!F64</f>
        <v>45946.739583333336</v>
      </c>
      <c r="F66" s="17" t="str">
        <f>Pasajeros!G64</f>
        <v>Cancun</v>
      </c>
      <c r="G66" s="10">
        <f>Pasajeros!H64</f>
        <v>2</v>
      </c>
      <c r="H66" s="11">
        <f>Pasajeros!I64</f>
        <v>503</v>
      </c>
      <c r="I66" s="10" t="str">
        <f>Pasajeros!J64</f>
        <v>VB 7439</v>
      </c>
      <c r="J66" s="17" t="str">
        <f>Pasajeros!K64</f>
        <v>Ciudad Juarez</v>
      </c>
      <c r="K66" s="12">
        <f>Pasajeros!L64</f>
        <v>45946.760416666664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7304</v>
      </c>
      <c r="E67" s="12">
        <f>Pasajeros!F65</f>
        <v>45946.746527777781</v>
      </c>
      <c r="F67" s="17" t="str">
        <f>Pasajeros!G65</f>
        <v>Guadalajara</v>
      </c>
      <c r="G67" s="10">
        <f>Pasajeros!H65</f>
        <v>1</v>
      </c>
      <c r="H67" s="11">
        <f>Pasajeros!I65</f>
        <v>502</v>
      </c>
      <c r="I67" s="10" t="str">
        <f>Pasajeros!J65</f>
        <v>VB 7304</v>
      </c>
      <c r="J67" s="17" t="str">
        <f>Pasajeros!K65</f>
        <v>Tampico</v>
      </c>
      <c r="K67" s="12">
        <f>Pasajeros!L65</f>
        <v>45946.767361111109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881</v>
      </c>
      <c r="E68" s="12">
        <f>Pasajeros!F66</f>
        <v>45946.750694444447</v>
      </c>
      <c r="F68" s="17" t="str">
        <f>Pasajeros!G66</f>
        <v>Puerto Vallarta</v>
      </c>
      <c r="G68" s="10">
        <f>Pasajeros!H66</f>
        <v>3</v>
      </c>
      <c r="H68" s="11" t="str">
        <f>Pasajeros!I66</f>
        <v>111B</v>
      </c>
      <c r="I68" s="10" t="str">
        <f>Pasajeros!J66</f>
        <v>AM 284</v>
      </c>
      <c r="J68" s="17" t="str">
        <f>Pasajeros!K66</f>
        <v>Guadalajara</v>
      </c>
      <c r="K68" s="12">
        <f>Pasajeros!L66</f>
        <v>45946.781944444447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321</v>
      </c>
      <c r="D69" s="10" t="str">
        <f>Pasajeros!E67</f>
        <v>VB 7282</v>
      </c>
      <c r="E69" s="12">
        <f>Pasajeros!F67</f>
        <v>45946.756944444445</v>
      </c>
      <c r="F69" s="17" t="str">
        <f>Pasajeros!G67</f>
        <v>Merida</v>
      </c>
      <c r="G69" s="10">
        <f>Pasajeros!H67</f>
        <v>1</v>
      </c>
      <c r="H69" s="11" t="str">
        <f>Pasajeros!I67</f>
        <v>112B</v>
      </c>
      <c r="I69" s="10" t="str">
        <f>Pasajeros!J67</f>
        <v>VB 7282</v>
      </c>
      <c r="J69" s="17" t="str">
        <f>Pasajeros!K67</f>
        <v>Puerto Escondido</v>
      </c>
      <c r="K69" s="12">
        <f>Pasajeros!L67</f>
        <v>45946.784722222219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9387</v>
      </c>
      <c r="E70" s="12">
        <f>Pasajeros!F68</f>
        <v>45946.756944444445</v>
      </c>
      <c r="F70" s="17" t="str">
        <f>Pasajeros!G68</f>
        <v>Reynosa</v>
      </c>
      <c r="G70" s="10">
        <f>Pasajeros!H68</f>
        <v>2</v>
      </c>
      <c r="H70" s="11" t="str">
        <f>Pasajeros!I68</f>
        <v>112A</v>
      </c>
      <c r="I70" s="10" t="str">
        <f>Pasajeros!J68</f>
        <v>VB 770</v>
      </c>
      <c r="J70" s="17" t="str">
        <f>Pasajeros!K68</f>
        <v>Bogota</v>
      </c>
      <c r="K70" s="12">
        <f>Pasajeros!L68</f>
        <v>45946.798611111109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320</v>
      </c>
      <c r="D71" s="10" t="str">
        <f>Pasajeros!E69</f>
        <v>VB 9215</v>
      </c>
      <c r="E71" s="12">
        <f>Pasajeros!F69</f>
        <v>45946.760416666664</v>
      </c>
      <c r="F71" s="17" t="str">
        <f>Pasajeros!G69</f>
        <v>Oaxaca</v>
      </c>
      <c r="G71" s="10">
        <f>Pasajeros!H69</f>
        <v>2</v>
      </c>
      <c r="H71" s="11" t="str">
        <f>Pasajeros!I69</f>
        <v>106A</v>
      </c>
      <c r="I71" s="10" t="str">
        <f>Pasajeros!J69</f>
        <v>VB 9406</v>
      </c>
      <c r="J71" s="17" t="str">
        <f>Pasajeros!K69</f>
        <v>Monterrey</v>
      </c>
      <c r="K71" s="12">
        <f>Pasajeros!L69</f>
        <v>45946.795138888891</v>
      </c>
    </row>
    <row r="72" spans="1:11" x14ac:dyDescent="0.25">
      <c r="A72" s="10">
        <v>69</v>
      </c>
      <c r="B72" s="11" t="str">
        <f>Pasajeros!C70</f>
        <v xml:space="preserve">Viva </v>
      </c>
      <c r="C72" s="10">
        <f>Pasajeros!D70</f>
        <v>320</v>
      </c>
      <c r="D72" s="10" t="str">
        <f>Pasajeros!E70</f>
        <v>VB 9453</v>
      </c>
      <c r="E72" s="12">
        <f>Pasajeros!F70</f>
        <v>45946.819444444445</v>
      </c>
      <c r="F72" s="17" t="str">
        <f>Pasajeros!G70</f>
        <v>Nuevo Laredo</v>
      </c>
      <c r="G72" s="10">
        <f>Pasajeros!H70</f>
        <v>2</v>
      </c>
      <c r="H72" s="11" t="str">
        <f>Pasajeros!I70</f>
        <v>112A</v>
      </c>
      <c r="I72" s="111" t="s">
        <v>1189</v>
      </c>
      <c r="J72" s="112"/>
      <c r="K72" s="113"/>
    </row>
    <row r="73" spans="1:11" x14ac:dyDescent="0.25">
      <c r="A73" s="10">
        <v>70</v>
      </c>
      <c r="B73" s="11" t="str">
        <f>Pasajeros!C71</f>
        <v>Volaris</v>
      </c>
      <c r="C73" s="10" t="str">
        <f>Pasajeros!D71</f>
        <v>32N</v>
      </c>
      <c r="D73" s="10" t="str">
        <f>Pasajeros!E71</f>
        <v>Y4 7171</v>
      </c>
      <c r="E73" s="12">
        <f>Pasajeros!F71</f>
        <v>45946.821527777778</v>
      </c>
      <c r="F73" s="17" t="str">
        <f>Pasajeros!G71</f>
        <v>La Paz</v>
      </c>
      <c r="G73" s="10">
        <f>Pasajeros!H71</f>
        <v>1</v>
      </c>
      <c r="H73" s="11" t="str">
        <f>Pasajeros!I71</f>
        <v>109A</v>
      </c>
      <c r="I73" s="10" t="str">
        <f>Pasajeros!J71</f>
        <v>Y4 1293</v>
      </c>
      <c r="J73" s="17" t="str">
        <f>Pasajeros!K71</f>
        <v>Guadalajara</v>
      </c>
      <c r="K73" s="12">
        <f>Pasajeros!L71</f>
        <v>45946.881249999999</v>
      </c>
    </row>
    <row r="74" spans="1:11" x14ac:dyDescent="0.25">
      <c r="A74" s="10">
        <v>71</v>
      </c>
      <c r="B74" s="11" t="str">
        <f>Pasajeros!C72</f>
        <v>Aeromexico</v>
      </c>
      <c r="C74" s="10" t="str">
        <f>Pasajeros!D72</f>
        <v>E90</v>
      </c>
      <c r="D74" s="10" t="str">
        <f>Pasajeros!E72</f>
        <v>AM 995</v>
      </c>
      <c r="E74" s="12">
        <f>Pasajeros!F72</f>
        <v>45946.829861111109</v>
      </c>
      <c r="F74" s="17" t="str">
        <f>Pasajeros!G72</f>
        <v>Monterrey</v>
      </c>
      <c r="G74" s="10">
        <f>Pasajeros!H72</f>
        <v>3</v>
      </c>
      <c r="H74" s="11" t="str">
        <f>Pasajeros!I72</f>
        <v>110B</v>
      </c>
      <c r="I74" s="10" t="str">
        <f>Pasajeros!J72</f>
        <v>AM 998</v>
      </c>
      <c r="J74" s="17" t="str">
        <f>Pasajeros!K72</f>
        <v>Monterrey</v>
      </c>
      <c r="K74" s="12">
        <f>Pasajeros!L72</f>
        <v>45946.857638888891</v>
      </c>
    </row>
    <row r="75" spans="1:11" ht="24" x14ac:dyDescent="0.25">
      <c r="A75" s="10">
        <v>72</v>
      </c>
      <c r="B75" s="11" t="str">
        <f>Pasajeros!C73</f>
        <v xml:space="preserve">Mexicana de Aviación </v>
      </c>
      <c r="C75" s="10">
        <f>Pasajeros!D73</f>
        <v>738</v>
      </c>
      <c r="D75" s="10" t="str">
        <f>Pasajeros!E73</f>
        <v>XN 1763</v>
      </c>
      <c r="E75" s="12">
        <f>Pasajeros!F73</f>
        <v>45946.829861111109</v>
      </c>
      <c r="F75" s="17" t="str">
        <f>Pasajeros!G73</f>
        <v>Merida</v>
      </c>
      <c r="G75" s="10">
        <f>Pasajeros!H73</f>
        <v>2</v>
      </c>
      <c r="H75" s="11" t="str">
        <f>Pasajeros!I73</f>
        <v>108B</v>
      </c>
      <c r="I75" s="10" t="str">
        <f>Pasajeros!J73</f>
        <v>XN 1440</v>
      </c>
      <c r="J75" s="17" t="str">
        <f>Pasajeros!K73</f>
        <v>Puerto Vallarta</v>
      </c>
      <c r="K75" s="12">
        <f>Pasajeros!L73</f>
        <v>45947.364583333336</v>
      </c>
    </row>
    <row r="76" spans="1:11" x14ac:dyDescent="0.25">
      <c r="A76" s="10">
        <v>73</v>
      </c>
      <c r="B76" s="11" t="str">
        <f>Pasajeros!C74</f>
        <v>Aeromexico</v>
      </c>
      <c r="C76" s="10" t="str">
        <f>Pasajeros!D74</f>
        <v>E90</v>
      </c>
      <c r="D76" s="10" t="str">
        <f>Pasajeros!E74</f>
        <v>AM 2041</v>
      </c>
      <c r="E76" s="12">
        <f>Pasajeros!F74</f>
        <v>45946.862500000003</v>
      </c>
      <c r="F76" s="17" t="str">
        <f>Pasajeros!G74</f>
        <v>Oaxaca</v>
      </c>
      <c r="G76" s="10">
        <f>Pasajeros!H74</f>
        <v>3</v>
      </c>
      <c r="H76" s="11" t="str">
        <f>Pasajeros!I74</f>
        <v>110A</v>
      </c>
      <c r="I76" s="10" t="str">
        <f>Pasajeros!J74</f>
        <v>AM 878</v>
      </c>
      <c r="J76" s="17" t="str">
        <f>Pasajeros!K74</f>
        <v>Merida</v>
      </c>
      <c r="K76" s="12">
        <f>Pasajeros!L74</f>
        <v>45947.505555555559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320</v>
      </c>
      <c r="D77" s="10" t="str">
        <f>Pasajeros!E75</f>
        <v>VB 7295</v>
      </c>
      <c r="E77" s="12">
        <f>Pasajeros!F75</f>
        <v>45946.875</v>
      </c>
      <c r="F77" s="17" t="str">
        <f>Pasajeros!G75</f>
        <v>Ixtapa Zihuatanejo</v>
      </c>
      <c r="G77" s="10">
        <f>Pasajeros!H75</f>
        <v>1</v>
      </c>
      <c r="H77" s="11">
        <f>Pasajeros!I75</f>
        <v>502</v>
      </c>
      <c r="I77" s="10" t="str">
        <f>Pasajeros!J75</f>
        <v>VB 7295</v>
      </c>
      <c r="J77" s="17" t="str">
        <f>Pasajeros!K75</f>
        <v>Monterrey</v>
      </c>
      <c r="K77" s="12">
        <f>Pasajeros!L75</f>
        <v>45946.895833333336</v>
      </c>
    </row>
    <row r="78" spans="1:11" x14ac:dyDescent="0.25">
      <c r="A78" s="10">
        <v>75</v>
      </c>
      <c r="B78" s="11" t="str">
        <f>Pasajeros!C76</f>
        <v xml:space="preserve">Arajet </v>
      </c>
      <c r="C78" s="10" t="str">
        <f>Pasajeros!D76</f>
        <v>7M8</v>
      </c>
      <c r="D78" s="10" t="str">
        <f>Pasajeros!E76</f>
        <v>DM 4102</v>
      </c>
      <c r="E78" s="12">
        <f>Pasajeros!F76</f>
        <v>45946.878472222219</v>
      </c>
      <c r="F78" s="17" t="str">
        <f>Pasajeros!G76</f>
        <v>Santo Domingo</v>
      </c>
      <c r="G78" s="10">
        <f>Pasajeros!H76</f>
        <v>6</v>
      </c>
      <c r="H78" s="11" t="str">
        <f>Pasajeros!I76</f>
        <v>114A</v>
      </c>
      <c r="I78" s="10" t="str">
        <f>Pasajeros!J76</f>
        <v>DM 4103</v>
      </c>
      <c r="J78" s="17" t="str">
        <f>Pasajeros!K76</f>
        <v>Santo Domingo</v>
      </c>
      <c r="K78" s="12">
        <f>Pasajeros!L76</f>
        <v>45946.920138888891</v>
      </c>
    </row>
    <row r="79" spans="1:11" x14ac:dyDescent="0.25">
      <c r="A79" s="10">
        <v>76</v>
      </c>
      <c r="B79" s="11" t="str">
        <f>Pasajeros!C77</f>
        <v>Aeromexico</v>
      </c>
      <c r="C79" s="10" t="str">
        <f>Pasajeros!D77</f>
        <v>E90</v>
      </c>
      <c r="D79" s="10" t="str">
        <f>Pasajeros!E77</f>
        <v>AM 871</v>
      </c>
      <c r="E79" s="12">
        <f>Pasajeros!F77</f>
        <v>45946.885416666664</v>
      </c>
      <c r="F79" s="17" t="str">
        <f>Pasajeros!G77</f>
        <v>Veracruz</v>
      </c>
      <c r="G79" s="10">
        <f>Pasajeros!H77</f>
        <v>3</v>
      </c>
      <c r="H79" s="11" t="str">
        <f>Pasajeros!I77</f>
        <v>111B</v>
      </c>
      <c r="I79" s="10" t="str">
        <f>Pasajeros!J77</f>
        <v>AM 592</v>
      </c>
      <c r="J79" s="17" t="str">
        <f>Pasajeros!K77</f>
        <v>Tulum</v>
      </c>
      <c r="K79" s="12">
        <f>Pasajeros!L77</f>
        <v>45947.354861111111</v>
      </c>
    </row>
    <row r="80" spans="1:11" x14ac:dyDescent="0.25">
      <c r="A80" s="10">
        <v>77</v>
      </c>
      <c r="B80" s="11" t="str">
        <f>Pasajeros!C78</f>
        <v xml:space="preserve">Viva </v>
      </c>
      <c r="C80" s="10">
        <f>Pasajeros!D78</f>
        <v>320</v>
      </c>
      <c r="D80" s="10" t="str">
        <f>Pasajeros!E78</f>
        <v>VB 7305</v>
      </c>
      <c r="E80" s="12">
        <f>Pasajeros!F78</f>
        <v>45946.895833333336</v>
      </c>
      <c r="F80" s="17" t="str">
        <f>Pasajeros!G78</f>
        <v>Tampico</v>
      </c>
      <c r="G80" s="10">
        <f>Pasajeros!H78</f>
        <v>2</v>
      </c>
      <c r="H80" s="11">
        <f>Pasajeros!I78</f>
        <v>505</v>
      </c>
      <c r="I80" s="10" t="str">
        <f>Pasajeros!J78</f>
        <v>VB 7305</v>
      </c>
      <c r="J80" s="17" t="str">
        <f>Pasajeros!K78</f>
        <v>Guadalajara</v>
      </c>
      <c r="K80" s="12">
        <f>Pasajeros!L78</f>
        <v>45946.916666666664</v>
      </c>
    </row>
    <row r="81" spans="1:11" x14ac:dyDescent="0.25">
      <c r="A81" s="10">
        <v>78</v>
      </c>
      <c r="B81" s="11" t="str">
        <f>Pasajeros!C79</f>
        <v xml:space="preserve">Viva </v>
      </c>
      <c r="C81" s="10">
        <f>Pasajeros!D79</f>
        <v>321</v>
      </c>
      <c r="D81" s="10" t="str">
        <f>Pasajeros!E79</f>
        <v>VB 7283</v>
      </c>
      <c r="E81" s="12">
        <f>Pasajeros!F79</f>
        <v>45946.923611111109</v>
      </c>
      <c r="F81" s="17" t="str">
        <f>Pasajeros!G79</f>
        <v>Puerto Escondido</v>
      </c>
      <c r="G81" s="10">
        <f>Pasajeros!H79</f>
        <v>2</v>
      </c>
      <c r="H81" s="11" t="str">
        <f>Pasajeros!I79</f>
        <v>107A</v>
      </c>
      <c r="I81" s="10" t="str">
        <f>Pasajeros!J79</f>
        <v>VB 7283</v>
      </c>
      <c r="J81" s="17" t="str">
        <f>Pasajeros!K79</f>
        <v>Merida</v>
      </c>
      <c r="K81" s="12">
        <f>Pasajeros!L79</f>
        <v>45946.951388888891</v>
      </c>
    </row>
    <row r="82" spans="1:11" x14ac:dyDescent="0.25">
      <c r="A82" s="10">
        <v>79</v>
      </c>
      <c r="B82" s="11" t="str">
        <f>Pasajeros!C80</f>
        <v>Volaris</v>
      </c>
      <c r="C82" s="10" t="str">
        <f>Pasajeros!D80</f>
        <v>32N</v>
      </c>
      <c r="D82" s="10" t="str">
        <f>Pasajeros!E80</f>
        <v>Y4 3534</v>
      </c>
      <c r="E82" s="12">
        <f>Pasajeros!F80</f>
        <v>45946.95</v>
      </c>
      <c r="F82" s="17" t="str">
        <f>Pasajeros!G80</f>
        <v>Cancun</v>
      </c>
      <c r="G82" s="10">
        <f>Pasajeros!H80</f>
        <v>1</v>
      </c>
      <c r="H82" s="11" t="str">
        <f>Pasajeros!I80</f>
        <v>109A</v>
      </c>
      <c r="I82" s="10" t="str">
        <f>Pasajeros!J80</f>
        <v>Y4 7110</v>
      </c>
      <c r="J82" s="17" t="str">
        <f>Pasajeros!K80</f>
        <v>Merida</v>
      </c>
      <c r="K82" s="12">
        <f>Pasajeros!L80</f>
        <v>45947.290277777778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320</v>
      </c>
      <c r="D83" s="10" t="str">
        <f>Pasajeros!E81</f>
        <v>VB 9407</v>
      </c>
      <c r="E83" s="12">
        <f>Pasajeros!F81</f>
        <v>45946.961805555555</v>
      </c>
      <c r="F83" s="17" t="str">
        <f>Pasajeros!G81</f>
        <v>Monterrey</v>
      </c>
      <c r="G83" s="10">
        <f>Pasajeros!H81</f>
        <v>2</v>
      </c>
      <c r="H83" s="11" t="str">
        <f>Pasajeros!I81</f>
        <v>106B</v>
      </c>
      <c r="I83" s="10" t="str">
        <f>Pasajeros!J81</f>
        <v>VB 9410</v>
      </c>
      <c r="J83" s="17" t="str">
        <f>Pasajeros!K81</f>
        <v>Merida</v>
      </c>
      <c r="K83" s="12">
        <f>Pasajeros!L81</f>
        <v>45947.25</v>
      </c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2288</v>
      </c>
      <c r="E84" s="12">
        <f>Pasajeros!F82</f>
        <v>45946.975694444445</v>
      </c>
      <c r="F84" s="17" t="str">
        <f>Pasajeros!G82</f>
        <v>Cancun</v>
      </c>
      <c r="G84" s="10">
        <f>Pasajeros!H82</f>
        <v>1</v>
      </c>
      <c r="H84" s="11">
        <f>Pasajeros!I82</f>
        <v>505</v>
      </c>
      <c r="I84" s="10" t="str">
        <f>Pasajeros!J82</f>
        <v>VB 7382</v>
      </c>
      <c r="J84" s="17" t="str">
        <f>Pasajeros!K82</f>
        <v>Monterrey</v>
      </c>
      <c r="K84" s="12">
        <f>Pasajeros!L82</f>
        <v>45947.25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9405</v>
      </c>
      <c r="E85" s="12">
        <f>Pasajeros!F83</f>
        <v>45946.986111111109</v>
      </c>
      <c r="F85" s="17" t="str">
        <f>Pasajeros!G83</f>
        <v>Monterrey</v>
      </c>
      <c r="G85" s="10">
        <f>Pasajeros!H83</f>
        <v>2</v>
      </c>
      <c r="H85" s="11" t="str">
        <f>Pasajeros!I83</f>
        <v>107A</v>
      </c>
      <c r="I85" s="10" t="str">
        <f>Pasajeros!J83</f>
        <v>VB 2281</v>
      </c>
      <c r="J85" s="17" t="str">
        <f>Pasajeros!K83</f>
        <v>Cancun</v>
      </c>
      <c r="K85" s="12">
        <f>Pasajeros!L83</f>
        <v>45947.260416666664</v>
      </c>
    </row>
    <row r="86" spans="1:11" x14ac:dyDescent="0.25">
      <c r="A86" s="10">
        <v>83</v>
      </c>
      <c r="B86" s="11" t="str">
        <f>Pasajeros!C84</f>
        <v xml:space="preserve">Viva </v>
      </c>
      <c r="C86" s="10">
        <f>Pasajeros!D84</f>
        <v>321</v>
      </c>
      <c r="D86" s="10" t="str">
        <f>Pasajeros!E84</f>
        <v>VB 9523</v>
      </c>
      <c r="E86" s="12">
        <f>Pasajeros!F84</f>
        <v>45946.996527777781</v>
      </c>
      <c r="F86" s="17" t="str">
        <f>Pasajeros!G84</f>
        <v>Guadalajara</v>
      </c>
      <c r="G86" s="10">
        <f>Pasajeros!H84</f>
        <v>1</v>
      </c>
      <c r="H86" s="11" t="str">
        <f>Pasajeros!I84</f>
        <v>106A</v>
      </c>
      <c r="I86" s="10" t="str">
        <f>Pasajeros!J84</f>
        <v>VB 9222</v>
      </c>
      <c r="J86" s="17" t="str">
        <f>Pasajeros!K84</f>
        <v>Puerto Escondido</v>
      </c>
      <c r="K86" s="12">
        <f>Pasajeros!L84</f>
        <v>45947.298611111109</v>
      </c>
    </row>
  </sheetData>
  <sheetProtection selectLockedCells="1"/>
  <autoFilter ref="A3:K82" xr:uid="{00000000-0001-0000-0200-000000000000}"/>
  <mergeCells count="6">
    <mergeCell ref="I72:K72"/>
    <mergeCell ref="A1:J1"/>
    <mergeCell ref="A2:H2"/>
    <mergeCell ref="I2:K2"/>
    <mergeCell ref="I17:K17"/>
    <mergeCell ref="I54:K54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0" width="2.7109375" bestFit="1" customWidth="1"/>
    <col min="11" max="11" width="2.85546875" bestFit="1" customWidth="1"/>
    <col min="12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45946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J7" s="31"/>
      <c r="K7" s="31"/>
      <c r="V7" s="30"/>
      <c r="W7" s="30"/>
    </row>
    <row r="8" spans="1:26" ht="84" x14ac:dyDescent="0.25">
      <c r="A8" s="74" t="s">
        <v>1142</v>
      </c>
      <c r="B8" s="34" t="s">
        <v>1001</v>
      </c>
      <c r="C8" s="34" t="s">
        <v>988</v>
      </c>
      <c r="D8" s="34" t="s">
        <v>991</v>
      </c>
      <c r="E8" s="34" t="s">
        <v>992</v>
      </c>
      <c r="F8" s="34" t="s">
        <v>994</v>
      </c>
      <c r="G8" s="34" t="s">
        <v>996</v>
      </c>
      <c r="H8" s="34" t="s">
        <v>997</v>
      </c>
      <c r="I8" s="34" t="s">
        <v>998</v>
      </c>
      <c r="J8" s="34" t="s">
        <v>999</v>
      </c>
      <c r="K8" s="34" t="s">
        <v>1002</v>
      </c>
      <c r="V8" s="30"/>
      <c r="W8" s="30"/>
    </row>
    <row r="9" spans="1:26" x14ac:dyDescent="0.25">
      <c r="A9" s="75" t="s">
        <v>67</v>
      </c>
      <c r="B9" s="109"/>
      <c r="C9" s="109">
        <v>1</v>
      </c>
      <c r="D9" s="109"/>
      <c r="E9" s="109"/>
      <c r="F9" s="109"/>
      <c r="G9" s="109"/>
      <c r="H9" s="109">
        <v>1</v>
      </c>
      <c r="I9" s="109"/>
      <c r="J9" s="109"/>
      <c r="K9" s="109">
        <v>2</v>
      </c>
      <c r="V9" s="30"/>
      <c r="W9" s="30"/>
    </row>
    <row r="10" spans="1:26" x14ac:dyDescent="0.25">
      <c r="A10" s="75" t="s">
        <v>275</v>
      </c>
      <c r="B10" s="109">
        <v>1</v>
      </c>
      <c r="C10" s="109"/>
      <c r="D10" s="109"/>
      <c r="E10" s="109">
        <v>1</v>
      </c>
      <c r="F10" s="109"/>
      <c r="G10" s="109"/>
      <c r="H10" s="109"/>
      <c r="I10" s="109"/>
      <c r="J10" s="109"/>
      <c r="K10" s="109">
        <v>2</v>
      </c>
      <c r="V10" s="30"/>
      <c r="W10" s="30"/>
    </row>
    <row r="11" spans="1:26" x14ac:dyDescent="0.25">
      <c r="A11" s="75" t="s">
        <v>402</v>
      </c>
      <c r="B11" s="109"/>
      <c r="C11" s="109"/>
      <c r="D11" s="109">
        <v>2</v>
      </c>
      <c r="E11" s="109"/>
      <c r="F11" s="109">
        <v>1</v>
      </c>
      <c r="G11" s="109">
        <v>1</v>
      </c>
      <c r="H11" s="109"/>
      <c r="I11" s="109"/>
      <c r="J11" s="109">
        <v>2</v>
      </c>
      <c r="K11" s="109">
        <v>6</v>
      </c>
      <c r="V11" s="30"/>
      <c r="W11" s="30"/>
    </row>
    <row r="12" spans="1:26" x14ac:dyDescent="0.25">
      <c r="A12" s="75" t="s">
        <v>452</v>
      </c>
      <c r="B12" s="109"/>
      <c r="C12" s="109"/>
      <c r="D12" s="109"/>
      <c r="E12" s="109"/>
      <c r="F12" s="109"/>
      <c r="G12" s="109"/>
      <c r="H12" s="109"/>
      <c r="I12" s="109">
        <v>1</v>
      </c>
      <c r="J12" s="109"/>
      <c r="K12" s="109">
        <v>1</v>
      </c>
      <c r="V12" s="30"/>
      <c r="W12" s="30"/>
    </row>
    <row r="13" spans="1:26" x14ac:dyDescent="0.25">
      <c r="A13" s="10" t="s">
        <v>1002</v>
      </c>
      <c r="B13" s="109">
        <v>1</v>
      </c>
      <c r="C13" s="109">
        <v>1</v>
      </c>
      <c r="D13" s="109">
        <v>2</v>
      </c>
      <c r="E13" s="109">
        <v>1</v>
      </c>
      <c r="F13" s="109">
        <v>1</v>
      </c>
      <c r="G13" s="109">
        <v>1</v>
      </c>
      <c r="H13" s="109">
        <v>1</v>
      </c>
      <c r="I13" s="109">
        <v>1</v>
      </c>
      <c r="J13" s="109">
        <v>2</v>
      </c>
      <c r="K13" s="109">
        <v>11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999</v>
      </c>
      <c r="R21" s="34" t="s">
        <v>1132</v>
      </c>
      <c r="T21" s="30"/>
      <c r="U21" s="30"/>
    </row>
    <row r="22" spans="1:23" x14ac:dyDescent="0.25">
      <c r="A22" s="94" t="s">
        <v>67</v>
      </c>
      <c r="B22" s="109"/>
      <c r="C22" s="109"/>
      <c r="D22" s="109">
        <v>1</v>
      </c>
      <c r="E22" s="109"/>
      <c r="F22" s="109"/>
      <c r="G22" s="109">
        <v>2</v>
      </c>
      <c r="H22" s="109">
        <v>2</v>
      </c>
      <c r="I22" s="109">
        <v>1</v>
      </c>
      <c r="J22" s="109"/>
      <c r="K22" s="109"/>
      <c r="L22" s="109">
        <v>2</v>
      </c>
      <c r="M22" s="109">
        <v>3</v>
      </c>
      <c r="N22" s="109"/>
      <c r="O22" s="109"/>
      <c r="P22" s="109"/>
      <c r="Q22" s="109"/>
      <c r="R22" s="109">
        <v>11</v>
      </c>
      <c r="T22" s="30"/>
      <c r="U22" s="30"/>
    </row>
    <row r="23" spans="1:23" x14ac:dyDescent="0.25">
      <c r="A23" s="94" t="s">
        <v>127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>
        <v>1</v>
      </c>
      <c r="M23" s="109"/>
      <c r="N23" s="109"/>
      <c r="O23" s="109"/>
      <c r="P23" s="109"/>
      <c r="Q23" s="109">
        <v>1</v>
      </c>
      <c r="R23" s="109">
        <v>2</v>
      </c>
      <c r="T23" s="30"/>
      <c r="U23" s="30"/>
    </row>
    <row r="24" spans="1:23" x14ac:dyDescent="0.25">
      <c r="A24" s="94" t="s">
        <v>275</v>
      </c>
      <c r="B24" s="109">
        <v>1</v>
      </c>
      <c r="C24" s="109">
        <v>1</v>
      </c>
      <c r="D24" s="109"/>
      <c r="E24" s="109">
        <v>1</v>
      </c>
      <c r="F24" s="109"/>
      <c r="G24" s="109"/>
      <c r="H24" s="109"/>
      <c r="I24" s="109">
        <v>1</v>
      </c>
      <c r="J24" s="109"/>
      <c r="K24" s="109"/>
      <c r="L24" s="109"/>
      <c r="M24" s="109">
        <v>1</v>
      </c>
      <c r="N24" s="109">
        <v>1</v>
      </c>
      <c r="O24" s="109"/>
      <c r="P24" s="109"/>
      <c r="Q24" s="109"/>
      <c r="R24" s="109">
        <v>6</v>
      </c>
      <c r="T24" s="30"/>
      <c r="U24" s="30"/>
    </row>
    <row r="25" spans="1:23" x14ac:dyDescent="0.25">
      <c r="A25" s="94" t="s">
        <v>402</v>
      </c>
      <c r="B25" s="109">
        <v>6</v>
      </c>
      <c r="C25" s="109">
        <v>1</v>
      </c>
      <c r="D25" s="109">
        <v>4</v>
      </c>
      <c r="E25" s="109">
        <v>4</v>
      </c>
      <c r="F25" s="109">
        <v>1</v>
      </c>
      <c r="G25" s="109">
        <v>5</v>
      </c>
      <c r="H25" s="109">
        <v>3</v>
      </c>
      <c r="I25" s="109"/>
      <c r="J25" s="109">
        <v>3</v>
      </c>
      <c r="K25" s="109">
        <v>1</v>
      </c>
      <c r="L25" s="109">
        <v>3</v>
      </c>
      <c r="M25" s="109">
        <v>5</v>
      </c>
      <c r="N25" s="109">
        <v>1</v>
      </c>
      <c r="O25" s="109">
        <v>1</v>
      </c>
      <c r="P25" s="109">
        <v>1</v>
      </c>
      <c r="Q25" s="109"/>
      <c r="R25" s="109">
        <v>39</v>
      </c>
      <c r="T25" s="30"/>
      <c r="U25" s="30"/>
    </row>
    <row r="26" spans="1:23" x14ac:dyDescent="0.25">
      <c r="A26" s="94" t="s">
        <v>452</v>
      </c>
      <c r="B26" s="109">
        <v>1</v>
      </c>
      <c r="C26" s="109"/>
      <c r="D26" s="109">
        <v>1</v>
      </c>
      <c r="E26" s="109"/>
      <c r="F26" s="109"/>
      <c r="G26" s="109">
        <v>1</v>
      </c>
      <c r="H26" s="109"/>
      <c r="I26" s="109">
        <v>1</v>
      </c>
      <c r="J26" s="109"/>
      <c r="K26" s="109"/>
      <c r="L26" s="109">
        <v>1</v>
      </c>
      <c r="M26" s="109"/>
      <c r="N26" s="109"/>
      <c r="O26" s="109"/>
      <c r="P26" s="109"/>
      <c r="Q26" s="109"/>
      <c r="R26" s="109">
        <v>5</v>
      </c>
      <c r="T26" s="30"/>
      <c r="U26" s="30"/>
    </row>
    <row r="27" spans="1:23" x14ac:dyDescent="0.25">
      <c r="A27" s="75" t="s">
        <v>1169</v>
      </c>
      <c r="B27" s="109"/>
      <c r="C27" s="109"/>
      <c r="D27" s="109"/>
      <c r="E27" s="109">
        <v>1</v>
      </c>
      <c r="F27" s="109"/>
      <c r="G27" s="109"/>
      <c r="H27" s="109"/>
      <c r="I27" s="109"/>
      <c r="J27" s="109">
        <v>1</v>
      </c>
      <c r="K27" s="109"/>
      <c r="L27" s="109"/>
      <c r="M27" s="109"/>
      <c r="N27" s="109"/>
      <c r="O27" s="109"/>
      <c r="P27" s="109"/>
      <c r="Q27" s="109"/>
      <c r="R27" s="109">
        <v>2</v>
      </c>
      <c r="T27" s="30"/>
      <c r="U27" s="30"/>
    </row>
    <row r="28" spans="1:23" x14ac:dyDescent="0.25">
      <c r="A28" s="10" t="s">
        <v>1132</v>
      </c>
      <c r="B28" s="109">
        <v>8</v>
      </c>
      <c r="C28" s="109">
        <v>2</v>
      </c>
      <c r="D28" s="109">
        <v>6</v>
      </c>
      <c r="E28" s="109">
        <v>6</v>
      </c>
      <c r="F28" s="109">
        <v>1</v>
      </c>
      <c r="G28" s="109">
        <v>8</v>
      </c>
      <c r="H28" s="109">
        <v>5</v>
      </c>
      <c r="I28" s="109">
        <v>3</v>
      </c>
      <c r="J28" s="109">
        <v>4</v>
      </c>
      <c r="K28" s="109">
        <v>1</v>
      </c>
      <c r="L28" s="109">
        <v>7</v>
      </c>
      <c r="M28" s="109">
        <v>9</v>
      </c>
      <c r="N28" s="109">
        <v>2</v>
      </c>
      <c r="O28" s="109">
        <v>1</v>
      </c>
      <c r="P28" s="109">
        <v>1</v>
      </c>
      <c r="Q28" s="109">
        <v>1</v>
      </c>
      <c r="R28" s="109">
        <v>65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J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45946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5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45946</v>
      </c>
      <c r="B4" s="77"/>
      <c r="C4" s="76">
        <f>'Itinerario pasajeros'!A1</f>
        <v>45946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45946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8</v>
      </c>
      <c r="T38" s="30"/>
      <c r="U38" s="30"/>
    </row>
    <row r="39" spans="1:23" x14ac:dyDescent="0.25">
      <c r="A39" s="34" t="s">
        <v>984</v>
      </c>
      <c r="B39" s="109">
        <v>2</v>
      </c>
      <c r="T39" s="30"/>
      <c r="U39" s="30"/>
    </row>
    <row r="40" spans="1:23" x14ac:dyDescent="0.25">
      <c r="A40" s="34" t="s">
        <v>985</v>
      </c>
      <c r="B40" s="109">
        <v>6</v>
      </c>
      <c r="T40" s="30"/>
      <c r="U40" s="30"/>
    </row>
    <row r="41" spans="1:23" x14ac:dyDescent="0.25">
      <c r="A41" s="34" t="s">
        <v>987</v>
      </c>
      <c r="B41" s="109">
        <v>6</v>
      </c>
      <c r="T41" s="30"/>
      <c r="U41" s="30"/>
    </row>
    <row r="42" spans="1:23" x14ac:dyDescent="0.25">
      <c r="A42" s="34" t="s">
        <v>988</v>
      </c>
      <c r="B42" s="109">
        <v>1</v>
      </c>
      <c r="T42" s="30"/>
      <c r="U42" s="30"/>
    </row>
    <row r="43" spans="1:23" x14ac:dyDescent="0.25">
      <c r="A43" s="34" t="s">
        <v>989</v>
      </c>
      <c r="B43" s="109">
        <v>8</v>
      </c>
      <c r="T43" s="30"/>
      <c r="U43" s="30"/>
    </row>
    <row r="44" spans="1:23" x14ac:dyDescent="0.25">
      <c r="A44" s="34" t="s">
        <v>990</v>
      </c>
      <c r="B44" s="109">
        <v>5</v>
      </c>
      <c r="T44" s="30"/>
      <c r="U44" s="30"/>
    </row>
    <row r="45" spans="1:23" x14ac:dyDescent="0.25">
      <c r="A45" s="34" t="s">
        <v>991</v>
      </c>
      <c r="B45" s="109">
        <v>3</v>
      </c>
      <c r="T45" s="30"/>
      <c r="U45" s="30"/>
    </row>
    <row r="46" spans="1:23" x14ac:dyDescent="0.25">
      <c r="A46" s="34" t="s">
        <v>992</v>
      </c>
      <c r="B46" s="109">
        <v>4</v>
      </c>
      <c r="T46" s="30"/>
      <c r="U46" s="30"/>
    </row>
    <row r="47" spans="1:23" x14ac:dyDescent="0.25">
      <c r="A47" s="34" t="s">
        <v>993</v>
      </c>
      <c r="B47" s="109">
        <v>1</v>
      </c>
      <c r="T47" s="30"/>
      <c r="U47" s="30"/>
    </row>
    <row r="48" spans="1:23" x14ac:dyDescent="0.25">
      <c r="A48" s="34" t="s">
        <v>994</v>
      </c>
      <c r="B48" s="109">
        <v>7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9">
        <v>9</v>
      </c>
    </row>
    <row r="50" spans="1:2" x14ac:dyDescent="0.25">
      <c r="A50" s="34" t="s">
        <v>996</v>
      </c>
      <c r="B50" s="109">
        <v>2</v>
      </c>
    </row>
    <row r="51" spans="1:2" x14ac:dyDescent="0.25">
      <c r="A51" s="34" t="s">
        <v>997</v>
      </c>
      <c r="B51" s="109">
        <v>1</v>
      </c>
    </row>
    <row r="52" spans="1:2" x14ac:dyDescent="0.25">
      <c r="A52" s="34" t="s">
        <v>1004</v>
      </c>
      <c r="B52" s="109">
        <v>1</v>
      </c>
    </row>
    <row r="53" spans="1:2" x14ac:dyDescent="0.25">
      <c r="A53" s="34" t="s">
        <v>999</v>
      </c>
      <c r="B53" s="109">
        <v>1</v>
      </c>
    </row>
    <row r="54" spans="1:2" x14ac:dyDescent="0.25">
      <c r="A54" s="34" t="s">
        <v>986</v>
      </c>
      <c r="B54" s="109">
        <v>1</v>
      </c>
    </row>
    <row r="55" spans="1:2" x14ac:dyDescent="0.25">
      <c r="A55" s="10" t="s">
        <v>1132</v>
      </c>
      <c r="B55" s="109">
        <v>66</v>
      </c>
    </row>
  </sheetData>
  <mergeCells count="1">
    <mergeCell ref="T4:V4"/>
  </mergeCells>
  <conditionalFormatting pivot="1" sqref="B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30"/>
  <sheetViews>
    <sheetView tabSelected="1" view="pageLayout" zoomScale="128" zoomScaleNormal="100" zoomScalePageLayoutView="128" workbookViewId="0">
      <selection activeCell="F36" sqref="F36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45946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45935.506944444445</v>
      </c>
      <c r="F4" s="17" t="str">
        <f>Carga!G2</f>
        <v>Anchorage</v>
      </c>
      <c r="G4" s="11">
        <f>Carga!I2</f>
        <v>601</v>
      </c>
      <c r="H4" s="10" t="str">
        <f>Carga!J2</f>
        <v>A7 907</v>
      </c>
      <c r="I4" s="17" t="str">
        <f>Carga!K2</f>
        <v>Anchorage</v>
      </c>
      <c r="J4" s="12">
        <f>Carga!L2</f>
        <v>45946.642361111109</v>
      </c>
    </row>
    <row r="5" spans="1:10" x14ac:dyDescent="0.25">
      <c r="A5" s="10">
        <f t="shared" ref="A5:A30" si="0">ROW(A2)</f>
        <v>2</v>
      </c>
      <c r="B5" s="11" t="str">
        <f>Carga!C3</f>
        <v>Estafeta</v>
      </c>
      <c r="C5" s="10">
        <f>Carga!D3</f>
        <v>734</v>
      </c>
      <c r="D5" s="10" t="str">
        <f>Carga!E3</f>
        <v>E7 610</v>
      </c>
      <c r="E5" s="12">
        <f>Carga!F3</f>
        <v>45945.961805555555</v>
      </c>
      <c r="F5" s="17" t="str">
        <f>Carga!G3</f>
        <v>Merida</v>
      </c>
      <c r="G5" s="11" t="str">
        <f>Carga!I3</f>
        <v>602A</v>
      </c>
      <c r="H5" s="10" t="str">
        <f>Carga!J3</f>
        <v>E7 610</v>
      </c>
      <c r="I5" s="17" t="str">
        <f>Carga!K3</f>
        <v>San Luis Potosi</v>
      </c>
      <c r="J5" s="12">
        <f>Carga!L3</f>
        <v>45946.041666666664</v>
      </c>
    </row>
    <row r="6" spans="1:10" x14ac:dyDescent="0.25">
      <c r="A6" s="10">
        <f t="shared" si="0"/>
        <v>3</v>
      </c>
      <c r="B6" s="11" t="str">
        <f>Carga!C4</f>
        <v>MasAir</v>
      </c>
      <c r="C6" s="10">
        <f>Carga!D4</f>
        <v>333</v>
      </c>
      <c r="D6" s="10" t="str">
        <f>Carga!E4</f>
        <v>M7 6344</v>
      </c>
      <c r="E6" s="12">
        <f>Carga!F4</f>
        <v>45945.982638888891</v>
      </c>
      <c r="F6" s="17" t="str">
        <f>Carga!G4</f>
        <v>Bogota</v>
      </c>
      <c r="G6" s="11">
        <f>Carga!I4</f>
        <v>601</v>
      </c>
      <c r="H6" s="10" t="str">
        <f>Carga!J4</f>
        <v>M7 6844</v>
      </c>
      <c r="I6" s="17" t="str">
        <f>Carga!K4</f>
        <v>Los Angeles</v>
      </c>
      <c r="J6" s="12">
        <f>Carga!L4</f>
        <v>45946.065972222219</v>
      </c>
    </row>
    <row r="7" spans="1:10" x14ac:dyDescent="0.25">
      <c r="A7" s="10">
        <f t="shared" si="0"/>
        <v>4</v>
      </c>
      <c r="B7" s="11" t="str">
        <f>Carga!C5</f>
        <v>Cargolux</v>
      </c>
      <c r="C7" s="10" t="str">
        <f>Carga!D5</f>
        <v>74N</v>
      </c>
      <c r="D7" s="10" t="str">
        <f>Carga!E5</f>
        <v>CV 5163</v>
      </c>
      <c r="E7" s="12">
        <f>Carga!F5</f>
        <v>45945.993055555555</v>
      </c>
      <c r="F7" s="17" t="str">
        <f>Carga!G5</f>
        <v>Hong Kong</v>
      </c>
      <c r="G7" s="11" t="str">
        <f>Carga!I5</f>
        <v>605A</v>
      </c>
      <c r="H7" s="10" t="str">
        <f>Carga!J5</f>
        <v>CV 5164</v>
      </c>
      <c r="I7" s="17" t="str">
        <f>Carga!K5</f>
        <v>Guadalajara</v>
      </c>
      <c r="J7" s="12">
        <f>Carga!L5</f>
        <v>45946.076388888891</v>
      </c>
    </row>
    <row r="8" spans="1:10" x14ac:dyDescent="0.25">
      <c r="A8" s="10">
        <f t="shared" si="0"/>
        <v>5</v>
      </c>
      <c r="B8" s="11" t="str">
        <f>Carga!C6</f>
        <v>Emirates Airlines</v>
      </c>
      <c r="C8" s="10" t="str">
        <f>Carga!D6</f>
        <v>77F</v>
      </c>
      <c r="D8" s="10" t="str">
        <f>Carga!E6</f>
        <v>EK 9919</v>
      </c>
      <c r="E8" s="12">
        <f>Carga!F6</f>
        <v>45946.027777777781</v>
      </c>
      <c r="F8" s="17" t="str">
        <f>Carga!G6</f>
        <v>Zaragoza</v>
      </c>
      <c r="G8" s="11">
        <f>Carga!I6</f>
        <v>604</v>
      </c>
      <c r="H8" s="10" t="str">
        <f>Carga!J6</f>
        <v>EK 9919</v>
      </c>
      <c r="I8" s="17" t="str">
        <f>Carga!K6</f>
        <v>Quito</v>
      </c>
      <c r="J8" s="12">
        <f>Carga!L6</f>
        <v>45946.159722222219</v>
      </c>
    </row>
    <row r="9" spans="1:10" ht="24" x14ac:dyDescent="0.25">
      <c r="A9" s="10">
        <f t="shared" si="0"/>
        <v>6</v>
      </c>
      <c r="B9" s="11" t="str">
        <f>Carga!C7</f>
        <v>Ethiopian Airlines</v>
      </c>
      <c r="C9" s="10" t="str">
        <f>Carga!D7</f>
        <v>77F</v>
      </c>
      <c r="D9" s="10" t="str">
        <f>Carga!E7</f>
        <v>ET 3516</v>
      </c>
      <c r="E9" s="12">
        <f>Carga!F7</f>
        <v>45946.055555555555</v>
      </c>
      <c r="F9" s="17" t="str">
        <f>Carga!G7</f>
        <v>Zaragoza</v>
      </c>
      <c r="G9" s="11">
        <f>Carga!I7</f>
        <v>602</v>
      </c>
      <c r="H9" s="10" t="str">
        <f>Carga!J7</f>
        <v>ET 3516</v>
      </c>
      <c r="I9" s="17" t="str">
        <f>Carga!K7</f>
        <v>Bogota</v>
      </c>
      <c r="J9" s="12">
        <f>Carga!L7</f>
        <v>45946.145833333336</v>
      </c>
    </row>
    <row r="10" spans="1:10" x14ac:dyDescent="0.25">
      <c r="A10" s="10">
        <f t="shared" si="0"/>
        <v>7</v>
      </c>
      <c r="B10" s="11" t="str">
        <f>Carga!C8</f>
        <v>Atlas Air</v>
      </c>
      <c r="C10" s="10" t="str">
        <f>Carga!D8</f>
        <v>74N</v>
      </c>
      <c r="D10" s="10" t="str">
        <f>Carga!E8</f>
        <v>5Y 562</v>
      </c>
      <c r="E10" s="12">
        <f>Carga!F8</f>
        <v>45946.069444444445</v>
      </c>
      <c r="F10" s="17" t="str">
        <f>Carga!G8</f>
        <v>Zaragoza</v>
      </c>
      <c r="G10" s="11">
        <f>Carga!I8</f>
        <v>603</v>
      </c>
      <c r="H10" s="10" t="str">
        <f>Carga!J8</f>
        <v>5Y 563</v>
      </c>
      <c r="I10" s="17" t="str">
        <f>Carga!K8</f>
        <v>Los Angeles</v>
      </c>
      <c r="J10" s="12">
        <f>Carga!L8</f>
        <v>45946.152777777781</v>
      </c>
    </row>
    <row r="11" spans="1:10" x14ac:dyDescent="0.25">
      <c r="A11" s="10">
        <f t="shared" si="0"/>
        <v>8</v>
      </c>
      <c r="B11" s="11" t="str">
        <f>Carga!C9</f>
        <v>Estafeta</v>
      </c>
      <c r="C11" s="10">
        <f>Carga!D9</f>
        <v>734</v>
      </c>
      <c r="D11" s="10" t="str">
        <f>Carga!E9</f>
        <v>E7 615</v>
      </c>
      <c r="E11" s="12">
        <f>Carga!F9</f>
        <v>45946.208333333336</v>
      </c>
      <c r="F11" s="17" t="str">
        <f>Carga!G9</f>
        <v>San Luis Potosi</v>
      </c>
      <c r="G11" s="11" t="str">
        <f>Carga!I9</f>
        <v>601A</v>
      </c>
      <c r="H11" s="10" t="str">
        <f>Carga!J9</f>
        <v>E7 615</v>
      </c>
      <c r="I11" s="17" t="str">
        <f>Carga!K9</f>
        <v>Merida</v>
      </c>
      <c r="J11" s="12">
        <f>Carga!L9</f>
        <v>45946.229166666664</v>
      </c>
    </row>
    <row r="12" spans="1:10" x14ac:dyDescent="0.25">
      <c r="A12" s="10">
        <f t="shared" si="0"/>
        <v>9</v>
      </c>
      <c r="B12" s="11" t="str">
        <f>Carga!C10</f>
        <v>Aerounión</v>
      </c>
      <c r="C12" s="10">
        <f>Carga!D10</f>
        <v>333</v>
      </c>
      <c r="D12" s="10" t="str">
        <f>Carga!E10</f>
        <v>6R 4276</v>
      </c>
      <c r="E12" s="12">
        <f>Carga!F10</f>
        <v>45946.22152777778</v>
      </c>
      <c r="F12" s="17" t="str">
        <f>Carga!G10</f>
        <v>Bogota</v>
      </c>
      <c r="G12" s="11">
        <f>Carga!I10</f>
        <v>603</v>
      </c>
      <c r="H12" s="10" t="str">
        <f>Carga!J10</f>
        <v>6R 4276</v>
      </c>
      <c r="I12" s="17" t="str">
        <f>Carga!K10</f>
        <v>Miami</v>
      </c>
      <c r="J12" s="12">
        <f>Carga!L10</f>
        <v>45946.28402777778</v>
      </c>
    </row>
    <row r="13" spans="1:10" x14ac:dyDescent="0.25">
      <c r="A13" s="10">
        <f t="shared" si="0"/>
        <v>10</v>
      </c>
      <c r="B13" s="11" t="str">
        <f>Carga!C11</f>
        <v>TSM Airline</v>
      </c>
      <c r="C13" s="10" t="str">
        <f>Carga!D11</f>
        <v>DC9</v>
      </c>
      <c r="D13" s="10" t="str">
        <f>Carga!E11</f>
        <v>SM 1711</v>
      </c>
      <c r="E13" s="12">
        <f>Carga!F11</f>
        <v>45946.229166666664</v>
      </c>
      <c r="F13" s="17" t="str">
        <f>Carga!G11</f>
        <v>San Luis Potosi</v>
      </c>
      <c r="G13" s="11" t="str">
        <f>Carga!I11</f>
        <v>601B</v>
      </c>
      <c r="H13" s="10" t="str">
        <f>Carga!J11</f>
        <v>SM 1711</v>
      </c>
      <c r="I13" s="17" t="str">
        <f>Carga!K11</f>
        <v>Villahermosa</v>
      </c>
      <c r="J13" s="12">
        <f>Carga!L11</f>
        <v>45946.25</v>
      </c>
    </row>
    <row r="14" spans="1:10" ht="24" x14ac:dyDescent="0.25">
      <c r="A14" s="10">
        <f t="shared" si="0"/>
        <v>11</v>
      </c>
      <c r="B14" s="11" t="str">
        <f>Carga!C12</f>
        <v>United Parcel Service</v>
      </c>
      <c r="C14" s="10">
        <f>Carga!D12</f>
        <v>763</v>
      </c>
      <c r="D14" s="10" t="str">
        <f>Carga!E12</f>
        <v>5X 320</v>
      </c>
      <c r="E14" s="12">
        <f>Carga!F12</f>
        <v>45946.263194444444</v>
      </c>
      <c r="F14" s="17" t="str">
        <f>Carga!G12</f>
        <v>Louisville</v>
      </c>
      <c r="G14" s="11" t="str">
        <f>Carga!I12</f>
        <v>601A</v>
      </c>
      <c r="H14" s="10" t="str">
        <f>Carga!J12</f>
        <v>5X 321</v>
      </c>
      <c r="I14" s="17" t="str">
        <f>Carga!K12</f>
        <v>Louisville</v>
      </c>
      <c r="J14" s="12">
        <f>Carga!L12</f>
        <v>45946.818055555559</v>
      </c>
    </row>
    <row r="15" spans="1:10" x14ac:dyDescent="0.25">
      <c r="A15" s="10">
        <f t="shared" si="0"/>
        <v>12</v>
      </c>
      <c r="B15" s="11" t="str">
        <f>Carga!C13</f>
        <v>Suparna</v>
      </c>
      <c r="C15" s="10">
        <f>Carga!D13</f>
        <v>747</v>
      </c>
      <c r="D15" s="10" t="str">
        <f>Carga!E13</f>
        <v>Y8 7461</v>
      </c>
      <c r="E15" s="12">
        <f>Carga!F13</f>
        <v>45946.295138888891</v>
      </c>
      <c r="F15" s="17" t="str">
        <f>Carga!G13</f>
        <v>Anchorage</v>
      </c>
      <c r="G15" s="11" t="str">
        <f>Carga!I13</f>
        <v>605A</v>
      </c>
      <c r="H15" s="10" t="str">
        <f>Carga!J13</f>
        <v>Y8 7462</v>
      </c>
      <c r="I15" s="17" t="str">
        <f>Carga!K13</f>
        <v>Anchorage</v>
      </c>
      <c r="J15" s="12">
        <f>Carga!L13</f>
        <v>45946.399305555555</v>
      </c>
    </row>
    <row r="16" spans="1:10" x14ac:dyDescent="0.25">
      <c r="A16" s="10">
        <f t="shared" si="0"/>
        <v>13</v>
      </c>
      <c r="B16" s="11" t="str">
        <f>Carga!C14</f>
        <v>Air Canada</v>
      </c>
      <c r="C16" s="10">
        <f>Carga!D14</f>
        <v>764</v>
      </c>
      <c r="D16" s="10" t="str">
        <f>Carga!E14</f>
        <v>AC 7248</v>
      </c>
      <c r="E16" s="12">
        <f>Carga!F14</f>
        <v>45946.329861111109</v>
      </c>
      <c r="F16" s="17" t="str">
        <f>Carga!G14</f>
        <v>Toronto</v>
      </c>
      <c r="G16" s="11" t="str">
        <f>Carga!I14</f>
        <v>602B</v>
      </c>
      <c r="H16" s="10" t="str">
        <f>Carga!J14</f>
        <v>AC 7309</v>
      </c>
      <c r="I16" s="17" t="str">
        <f>Carga!K14</f>
        <v>Dallas Fort Worth</v>
      </c>
      <c r="J16" s="12">
        <f>Carga!L14</f>
        <v>45946.413194444445</v>
      </c>
    </row>
    <row r="17" spans="1:10" x14ac:dyDescent="0.25">
      <c r="A17" s="10">
        <f t="shared" si="0"/>
        <v>14</v>
      </c>
      <c r="B17" s="11" t="str">
        <f>Carga!C15</f>
        <v>Cargojet Airways</v>
      </c>
      <c r="C17" s="10" t="str">
        <f>Carga!D15</f>
        <v>76Y</v>
      </c>
      <c r="D17" s="10" t="str">
        <f>Carga!E15</f>
        <v>W8 952</v>
      </c>
      <c r="E17" s="12">
        <f>Carga!F15</f>
        <v>45946.354166666664</v>
      </c>
      <c r="F17" s="17" t="str">
        <f>Carga!G15</f>
        <v>Cincinnati</v>
      </c>
      <c r="G17" s="11" t="str">
        <f>Carga!I15</f>
        <v>601B</v>
      </c>
      <c r="H17" s="10" t="str">
        <f>Carga!J15</f>
        <v>W8 919</v>
      </c>
      <c r="I17" s="17" t="str">
        <f>Carga!K15</f>
        <v>Guadalajara</v>
      </c>
      <c r="J17" s="12">
        <f>Carga!L15</f>
        <v>45946.694444444445</v>
      </c>
    </row>
    <row r="18" spans="1:10" ht="24" x14ac:dyDescent="0.25">
      <c r="A18" s="10">
        <f t="shared" si="0"/>
        <v>15</v>
      </c>
      <c r="B18" s="11" t="str">
        <f>Carga!C16</f>
        <v>McNeely Charter Services</v>
      </c>
      <c r="C18" s="10" t="str">
        <f>Carga!D16</f>
        <v>SW3</v>
      </c>
      <c r="D18" s="10" t="str">
        <f>Carga!E16</f>
        <v>MD 211</v>
      </c>
      <c r="E18" s="12">
        <f>Carga!F16</f>
        <v>45946.354166666664</v>
      </c>
      <c r="F18" s="17" t="str">
        <f>Carga!G16</f>
        <v>Louisiana</v>
      </c>
      <c r="G18" s="11" t="str">
        <f>Carga!I16</f>
        <v>602A</v>
      </c>
      <c r="H18" s="10" t="str">
        <f>Carga!J16</f>
        <v>MD 211</v>
      </c>
      <c r="I18" s="17" t="str">
        <f>Carga!K16</f>
        <v>Laredo</v>
      </c>
      <c r="J18" s="12">
        <f>Carga!L16</f>
        <v>45946.4375</v>
      </c>
    </row>
    <row r="19" spans="1:10" x14ac:dyDescent="0.25">
      <c r="A19" s="10">
        <f t="shared" si="0"/>
        <v>16</v>
      </c>
      <c r="B19" s="11" t="str">
        <f>Carga!C17</f>
        <v>Aerounión</v>
      </c>
      <c r="C19" s="10">
        <f>Carga!D17</f>
        <v>333</v>
      </c>
      <c r="D19" s="10" t="str">
        <f>Carga!E17</f>
        <v>6R 4260</v>
      </c>
      <c r="E19" s="12">
        <f>Carga!F17</f>
        <v>45946.399305555555</v>
      </c>
      <c r="F19" s="17" t="str">
        <f>Carga!G17</f>
        <v>Bogota</v>
      </c>
      <c r="G19" s="11">
        <f>Carga!I17</f>
        <v>603</v>
      </c>
      <c r="H19" s="10" t="str">
        <f>Carga!J17</f>
        <v>6R 4260</v>
      </c>
      <c r="I19" s="17" t="str">
        <f>Carga!K17</f>
        <v>Los Angeles</v>
      </c>
      <c r="J19" s="12">
        <f>Carga!L17</f>
        <v>45946.440972222219</v>
      </c>
    </row>
    <row r="20" spans="1:10" x14ac:dyDescent="0.25">
      <c r="A20" s="10">
        <f t="shared" si="0"/>
        <v>17</v>
      </c>
      <c r="B20" s="11" t="str">
        <f>Carga!C18</f>
        <v>Air China</v>
      </c>
      <c r="C20" s="10" t="str">
        <f>Carga!D18</f>
        <v>77F</v>
      </c>
      <c r="D20" s="10" t="str">
        <f>Carga!E18</f>
        <v>CA 3125</v>
      </c>
      <c r="E20" s="12">
        <f>Carga!F18</f>
        <v>45946.423611111109</v>
      </c>
      <c r="F20" s="17" t="str">
        <f>Carga!G18</f>
        <v>Anchorage</v>
      </c>
      <c r="G20" s="11">
        <f>Carga!I18</f>
        <v>604</v>
      </c>
      <c r="H20" s="10" t="str">
        <f>Carga!J18</f>
        <v>CA 3126</v>
      </c>
      <c r="I20" s="17" t="str">
        <f>Carga!K18</f>
        <v>Los Angeles</v>
      </c>
      <c r="J20" s="12">
        <f>Carga!L18</f>
        <v>45946.527777777781</v>
      </c>
    </row>
    <row r="21" spans="1:10" x14ac:dyDescent="0.25">
      <c r="A21" s="10">
        <f t="shared" si="0"/>
        <v>18</v>
      </c>
      <c r="B21" s="11" t="str">
        <f>Carga!C19</f>
        <v>Cargojet Airways</v>
      </c>
      <c r="C21" s="10" t="str">
        <f>Carga!D19</f>
        <v>76Y</v>
      </c>
      <c r="D21" s="10" t="str">
        <f>Carga!E19</f>
        <v>W8 920</v>
      </c>
      <c r="E21" s="12">
        <f>Carga!F19</f>
        <v>45946.446527777778</v>
      </c>
      <c r="F21" s="17" t="str">
        <f>Carga!G19</f>
        <v>Guadalajara</v>
      </c>
      <c r="G21" s="11" t="str">
        <f>Carga!I19</f>
        <v>601A</v>
      </c>
      <c r="H21" s="10" t="str">
        <f>Carga!J19</f>
        <v>W8 951</v>
      </c>
      <c r="I21" s="17" t="str">
        <f>Carga!K19</f>
        <v>Cincinnati</v>
      </c>
      <c r="J21" s="12">
        <f>Carga!L19</f>
        <v>45946.833333333336</v>
      </c>
    </row>
    <row r="22" spans="1:10" x14ac:dyDescent="0.25">
      <c r="A22" s="10">
        <f t="shared" si="0"/>
        <v>19</v>
      </c>
      <c r="B22" s="11" t="str">
        <f>Carga!C20</f>
        <v>MasAir</v>
      </c>
      <c r="C22" s="10">
        <f>Carga!D20</f>
        <v>333</v>
      </c>
      <c r="D22" s="10" t="str">
        <f>Carga!E20</f>
        <v>M7 6845</v>
      </c>
      <c r="E22" s="12">
        <f>Carga!F20</f>
        <v>45946.5625</v>
      </c>
      <c r="F22" s="17" t="str">
        <f>Carga!G20</f>
        <v>Guadalajara</v>
      </c>
      <c r="G22" s="11">
        <f>Carga!I20</f>
        <v>602</v>
      </c>
      <c r="H22" s="10" t="str">
        <f>Carga!J20</f>
        <v>M7 6441</v>
      </c>
      <c r="I22" s="17" t="str">
        <f>Carga!K20</f>
        <v>Campinas</v>
      </c>
      <c r="J22" s="12">
        <f>Carga!L20</f>
        <v>45946.659722222219</v>
      </c>
    </row>
    <row r="23" spans="1:10" x14ac:dyDescent="0.25">
      <c r="A23" s="10">
        <f t="shared" si="0"/>
        <v>20</v>
      </c>
      <c r="B23" s="11" t="str">
        <f>Carga!C21</f>
        <v>Cargolux</v>
      </c>
      <c r="C23" s="10" t="str">
        <f>Carga!D21</f>
        <v>74Y</v>
      </c>
      <c r="D23" s="10" t="str">
        <f>Carga!E21</f>
        <v>CV 6684</v>
      </c>
      <c r="E23" s="12">
        <f>Carga!F21</f>
        <v>45946.590277777781</v>
      </c>
      <c r="F23" s="17" t="str">
        <f>Carga!G21</f>
        <v>Luxembourg</v>
      </c>
      <c r="G23" s="11" t="str">
        <f>Carga!I21</f>
        <v>605A</v>
      </c>
      <c r="H23" s="10" t="str">
        <f>Carga!J21</f>
        <v>CV 6694</v>
      </c>
      <c r="I23" s="17" t="str">
        <f>Carga!K21</f>
        <v>Guadalajara</v>
      </c>
      <c r="J23" s="12">
        <f>Carga!L21</f>
        <v>45946.673611111109</v>
      </c>
    </row>
    <row r="24" spans="1:10" x14ac:dyDescent="0.25">
      <c r="A24" s="10">
        <f t="shared" si="0"/>
        <v>21</v>
      </c>
      <c r="B24" s="11" t="str">
        <f>Carga!C22</f>
        <v>DHL Guatemala</v>
      </c>
      <c r="C24" s="10" t="str">
        <f>Carga!D22</f>
        <v>75F</v>
      </c>
      <c r="D24" s="10" t="str">
        <f>Carga!E22</f>
        <v>L3 5218</v>
      </c>
      <c r="E24" s="12">
        <f>Carga!F22</f>
        <v>45946.597222222219</v>
      </c>
      <c r="F24" s="17" t="str">
        <f>Carga!G22</f>
        <v>Guatemala City</v>
      </c>
      <c r="G24" s="11" t="str">
        <f>Carga!I22</f>
        <v>601A</v>
      </c>
      <c r="H24" s="10" t="str">
        <f>Carga!J22</f>
        <v>L3 5217</v>
      </c>
      <c r="I24" s="17" t="str">
        <f>Carga!K22</f>
        <v>Guatemala City</v>
      </c>
      <c r="J24" s="12">
        <f>Carga!L22</f>
        <v>45946.659722222219</v>
      </c>
    </row>
    <row r="25" spans="1:10" x14ac:dyDescent="0.25">
      <c r="A25" s="10">
        <f t="shared" si="0"/>
        <v>22</v>
      </c>
      <c r="B25" s="11" t="str">
        <f>Carga!C23</f>
        <v>Atlas Air</v>
      </c>
      <c r="C25" s="10" t="str">
        <f>Carga!D23</f>
        <v>77F</v>
      </c>
      <c r="D25" s="10" t="str">
        <f>Carga!E23</f>
        <v>5Y 346</v>
      </c>
      <c r="E25" s="12">
        <f>Carga!F23</f>
        <v>45946.642361111109</v>
      </c>
      <c r="F25" s="17" t="str">
        <f>Carga!G23</f>
        <v>Anchorage</v>
      </c>
      <c r="G25" s="11">
        <f>Carga!I23</f>
        <v>604</v>
      </c>
      <c r="H25" s="10" t="str">
        <f>Carga!J23</f>
        <v>5Y 346</v>
      </c>
      <c r="I25" s="17" t="str">
        <f>Carga!K23</f>
        <v>Quito</v>
      </c>
      <c r="J25" s="12">
        <f>Carga!L23</f>
        <v>45946.975694444445</v>
      </c>
    </row>
    <row r="26" spans="1:10" x14ac:dyDescent="0.25">
      <c r="A26" s="10">
        <f t="shared" si="0"/>
        <v>23</v>
      </c>
      <c r="B26" s="11" t="str">
        <f>Carga!C24</f>
        <v>Lufthansa</v>
      </c>
      <c r="C26" s="10" t="str">
        <f>Carga!D24</f>
        <v>77X</v>
      </c>
      <c r="D26" s="10" t="str">
        <f>Carga!E24</f>
        <v>LH 8224</v>
      </c>
      <c r="E26" s="12">
        <f>Carga!F24</f>
        <v>45946.673611111109</v>
      </c>
      <c r="F26" s="17" t="str">
        <f>Carga!G24</f>
        <v>Frankfurt</v>
      </c>
      <c r="G26" s="11">
        <f>Carga!I24</f>
        <v>603</v>
      </c>
      <c r="H26" s="10" t="str">
        <f>Carga!J24</f>
        <v>LH 8225</v>
      </c>
      <c r="I26" s="17" t="str">
        <f>Carga!K24</f>
        <v>Guadalajara</v>
      </c>
      <c r="J26" s="12">
        <f>Carga!L24</f>
        <v>45946.777777777781</v>
      </c>
    </row>
    <row r="27" spans="1:10" x14ac:dyDescent="0.25">
      <c r="A27" s="10">
        <f t="shared" si="0"/>
        <v>24</v>
      </c>
      <c r="B27" s="11" t="str">
        <f>Carga!C25</f>
        <v>MasAir</v>
      </c>
      <c r="C27" s="10">
        <f>Carga!D25</f>
        <v>332</v>
      </c>
      <c r="D27" s="10" t="str">
        <f>Carga!E25</f>
        <v>M7 3629</v>
      </c>
      <c r="E27" s="12">
        <f>Carga!F25</f>
        <v>45946.697916666664</v>
      </c>
      <c r="F27" s="17" t="str">
        <f>Carga!G25</f>
        <v>Anchorage</v>
      </c>
      <c r="G27" s="11">
        <f>Carga!I25</f>
        <v>602</v>
      </c>
      <c r="H27" s="10" t="str">
        <f>Carga!J25</f>
        <v>M7 8741</v>
      </c>
      <c r="I27" s="17" t="str">
        <f>Carga!K25</f>
        <v>San Jose</v>
      </c>
      <c r="J27" s="12">
        <f>Carga!L25</f>
        <v>45946.78125</v>
      </c>
    </row>
    <row r="28" spans="1:10" x14ac:dyDescent="0.25">
      <c r="A28" s="10">
        <f t="shared" si="0"/>
        <v>25</v>
      </c>
      <c r="B28" s="11" t="str">
        <f>Carga!C26</f>
        <v>China Southerrn</v>
      </c>
      <c r="C28" s="10" t="str">
        <f>Carga!D26</f>
        <v>77F</v>
      </c>
      <c r="D28" s="10" t="str">
        <f>Carga!E26</f>
        <v>CZ 2541</v>
      </c>
      <c r="E28" s="12">
        <f>Carga!F26</f>
        <v>45946.711805555555</v>
      </c>
      <c r="F28" s="17" t="str">
        <f>Carga!G26</f>
        <v>Harbin</v>
      </c>
      <c r="G28" s="11" t="str">
        <f>Carga!I26</f>
        <v>605A</v>
      </c>
      <c r="H28" s="10" t="str">
        <f>Carga!J26</f>
        <v>CZ 2542</v>
      </c>
      <c r="I28" s="17" t="str">
        <f>Carga!K26</f>
        <v>Shanghai</v>
      </c>
      <c r="J28" s="12">
        <f>Carga!L26</f>
        <v>45946.836805555555</v>
      </c>
    </row>
    <row r="29" spans="1:10" x14ac:dyDescent="0.25">
      <c r="A29" s="10">
        <f t="shared" si="0"/>
        <v>26</v>
      </c>
      <c r="B29" s="11" t="str">
        <f>Carga!C27</f>
        <v>Cathay Pacific</v>
      </c>
      <c r="C29" s="10" t="str">
        <f>Carga!D27</f>
        <v>74N</v>
      </c>
      <c r="D29" s="10" t="str">
        <f>Carga!E27</f>
        <v>CX 086</v>
      </c>
      <c r="E29" s="12">
        <f>Carga!F27</f>
        <v>45946.833333333336</v>
      </c>
      <c r="F29" s="17" t="str">
        <f>Carga!G27</f>
        <v>Anchorage</v>
      </c>
      <c r="G29" s="11">
        <f>Carga!I27</f>
        <v>603</v>
      </c>
      <c r="H29" s="10" t="str">
        <f>Carga!J27</f>
        <v>CX 087</v>
      </c>
      <c r="I29" s="17" t="str">
        <f>Carga!K27</f>
        <v>Anchorage</v>
      </c>
      <c r="J29" s="12">
        <f>Carga!L27</f>
        <v>45946.916666666664</v>
      </c>
    </row>
    <row r="30" spans="1:10" x14ac:dyDescent="0.25">
      <c r="A30" s="10">
        <f t="shared" si="0"/>
        <v>27</v>
      </c>
      <c r="B30" s="11" t="str">
        <f>Carga!C28</f>
        <v>Estafeta</v>
      </c>
      <c r="C30" s="10">
        <f>Carga!D28</f>
        <v>734</v>
      </c>
      <c r="D30" s="10" t="str">
        <f>Carga!E28</f>
        <v>E7 610</v>
      </c>
      <c r="E30" s="12">
        <f>Carga!F28</f>
        <v>45946.961805555555</v>
      </c>
      <c r="F30" s="17" t="str">
        <f>Carga!G28</f>
        <v>Merida</v>
      </c>
      <c r="G30" s="11" t="str">
        <f>Carga!I28</f>
        <v>601B</v>
      </c>
      <c r="H30" s="10" t="str">
        <f>Carga!J28</f>
        <v>E7 610</v>
      </c>
      <c r="I30" s="17" t="str">
        <f>Carga!K28</f>
        <v>San Luis Potosi</v>
      </c>
      <c r="J30" s="12">
        <f>Carga!L28</f>
        <v>45947.041666666664</v>
      </c>
    </row>
  </sheetData>
  <sheetProtection selectLockedCells="1"/>
  <autoFilter ref="A3:J26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101" zoomScale="85" zoomScaleNormal="85" workbookViewId="0">
      <selection activeCell="E121" sqref="E121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IF(Hoja1!M2=1,Hoja1!E2,0)</f>
        <v>0</v>
      </c>
      <c r="F2" s="26" t="str">
        <f>VLOOKUP(Hoja1!F2,Data!$D$1:$E$500,2,0)</f>
        <v>Anchorage</v>
      </c>
      <c r="G2" s="26" t="str">
        <f>Hoja1!G2</f>
        <v>---</v>
      </c>
      <c r="H2" s="26">
        <f>Hoja1!H2</f>
        <v>601</v>
      </c>
      <c r="I2" t="str">
        <f>Hoja1!I2</f>
        <v>A7 907</v>
      </c>
      <c r="J2" t="str">
        <f>VLOOKUP(Hoja1!J2,Data!$G$1:$H$501,2,0)</f>
        <v>Anchorage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IF(Hoja1!M3=1,Hoja1!A3,0)</f>
        <v>Last bag</v>
      </c>
      <c r="B3" s="26" t="str">
        <f>VLOOKUP(Hoja1!B3,Data!$A$1:$B$500,2,0)</f>
        <v xml:space="preserve">Mexicana de Aviación </v>
      </c>
      <c r="C3" s="26" t="str">
        <f>Hoja1!C3</f>
        <v>73H/73K</v>
      </c>
      <c r="D3" t="str">
        <f>Hoja1!D3</f>
        <v>XN 1105</v>
      </c>
      <c r="E3" s="27">
        <f>IF(Hoja1!M3=1,Hoja1!E3,0)</f>
        <v>45943.930555555555</v>
      </c>
      <c r="F3" s="26" t="str">
        <f>VLOOKUP(Hoja1!F3,Data!$D$1:$E$500,2,0)</f>
        <v>Monterrey</v>
      </c>
      <c r="G3" s="26">
        <f>Hoja1!G3</f>
        <v>2</v>
      </c>
      <c r="H3" s="26" t="str">
        <f>Hoja1!H3</f>
        <v>108B</v>
      </c>
      <c r="I3" t="str">
        <f>Hoja1!I3</f>
        <v>XN 1140</v>
      </c>
      <c r="J3" t="str">
        <f>VLOOKUP(Hoja1!J3,Data!$G$1:$H$501,2,0)</f>
        <v>Ciudad Victoria</v>
      </c>
      <c r="K3" s="21">
        <f>IF(Hoja1!M3=1,Hoja1!K3,0)</f>
        <v>45946.333333333336</v>
      </c>
      <c r="L3" t="str">
        <f>IF(Hoja1!M3=1,Hoja1!L3:$N4,0)</f>
        <v>J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1</v>
      </c>
    </row>
    <row r="4" spans="1:15" x14ac:dyDescent="0.25">
      <c r="A4" t="str">
        <f>IF(Hoja1!M4=1,Hoja1!A4,0)</f>
        <v>Last bag</v>
      </c>
      <c r="B4" s="26" t="str">
        <f>VLOOKUP(Hoja1!B4,Data!$A$1:$B$500,2,0)</f>
        <v xml:space="preserve">Mexicana de Aviación </v>
      </c>
      <c r="C4" s="26" t="str">
        <f>Hoja1!C4</f>
        <v>E95</v>
      </c>
      <c r="D4" t="str">
        <f>Hoja1!D4</f>
        <v>XN 1763</v>
      </c>
      <c r="E4" s="27">
        <f>IF(Hoja1!M4=1,Hoja1!E4,0)</f>
        <v>45944.829861111109</v>
      </c>
      <c r="F4" s="26" t="str">
        <f>VLOOKUP(Hoja1!F4,Data!$D$1:$E$500,2,0)</f>
        <v>Merida</v>
      </c>
      <c r="G4" s="26">
        <f>Hoja1!G4</f>
        <v>2</v>
      </c>
      <c r="H4" s="26" t="str">
        <f>Hoja1!H4</f>
        <v>108A</v>
      </c>
      <c r="I4" t="str">
        <f>Hoja1!I4</f>
        <v>XN 1780</v>
      </c>
      <c r="J4" t="str">
        <f>VLOOKUP(Hoja1!J4,Data!$G$1:$H$501,2,0)</f>
        <v>Tulum</v>
      </c>
      <c r="K4" s="21">
        <f>IF(Hoja1!M4=1,Hoja1!K4,0)</f>
        <v>45946.416666666664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2</v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>Aeromexico</v>
      </c>
      <c r="C5" s="26" t="str">
        <f>Hoja1!C5</f>
        <v>E90</v>
      </c>
      <c r="D5" t="str">
        <f>Hoja1!D5</f>
        <v>AM 995</v>
      </c>
      <c r="E5" s="27">
        <f>IF(Hoja1!M5=1,Hoja1!E5,0)</f>
        <v>45945.72152777778</v>
      </c>
      <c r="F5" s="26" t="str">
        <f>VLOOKUP(Hoja1!F5,Data!$D$1:$E$500,2,0)</f>
        <v>Monterrey</v>
      </c>
      <c r="G5" s="26">
        <f>Hoja1!G5</f>
        <v>3</v>
      </c>
      <c r="H5" s="26" t="str">
        <f>Hoja1!H5</f>
        <v>111B</v>
      </c>
      <c r="I5" t="str">
        <f>Hoja1!I5</f>
        <v>AM 878</v>
      </c>
      <c r="J5" t="str">
        <f>VLOOKUP(Hoja1!J5,Data!$G$1:$H$501,2,0)</f>
        <v>Merida</v>
      </c>
      <c r="K5" s="21">
        <f>IF(Hoja1!M5=1,Hoja1!K5,0)</f>
        <v>45946.505555555559</v>
      </c>
      <c r="L5" t="str">
        <f>IF(Hoja1!M5=1,Hoja1!L5:$N6,0)</f>
        <v>J</v>
      </c>
      <c r="M5">
        <f t="shared" si="0"/>
        <v>1</v>
      </c>
      <c r="N5">
        <f t="shared" si="1"/>
        <v>1</v>
      </c>
      <c r="O5">
        <f>IF(N5="","",MAX(O$1:O4)+1)</f>
        <v>3</v>
      </c>
    </row>
    <row r="6" spans="1:15" x14ac:dyDescent="0.25">
      <c r="A6" t="str">
        <f>IF(Hoja1!M6=1,Hoja1!A6,0)</f>
        <v>Flight scheduled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1433</v>
      </c>
      <c r="E6" s="27">
        <f>IF(Hoja1!M6=1,Hoja1!E6,0)</f>
        <v>45945.729166666664</v>
      </c>
      <c r="F6" s="26" t="str">
        <f>VLOOKUP(Hoja1!F6,Data!$D$1:$E$500,2,0)</f>
        <v>Guadalajara</v>
      </c>
      <c r="G6" s="26" t="str">
        <f>Hoja1!G6</f>
        <v>---</v>
      </c>
      <c r="H6" s="26" t="str">
        <f>Hoja1!H6</f>
        <v>---</v>
      </c>
      <c r="I6" t="str">
        <f>Hoja1!I6</f>
        <v>XN 1204</v>
      </c>
      <c r="J6" t="str">
        <f>VLOOKUP(Hoja1!J6,Data!$G$1:$H$501,2,0)</f>
        <v>Tijuana</v>
      </c>
      <c r="K6" s="21">
        <f>IF(Hoja1!M6=1,Hoja1!K6,0)</f>
        <v>45946.819444444445</v>
      </c>
      <c r="L6" t="str">
        <f>IF(Hoja1!M6=1,Hoja1!L6:$N7,0)</f>
        <v>J</v>
      </c>
      <c r="M6">
        <f t="shared" si="0"/>
        <v>1</v>
      </c>
      <c r="N6">
        <f t="shared" si="1"/>
        <v>1</v>
      </c>
      <c r="O6">
        <f>IF(N6="","",MAX(O$1:O5)+1)</f>
        <v>4</v>
      </c>
    </row>
    <row r="7" spans="1:15" x14ac:dyDescent="0.25">
      <c r="A7" t="str">
        <f>IF(Hoja1!M7=1,Hoja1!A7,0)</f>
        <v>Flight activated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IF(Hoja1!M7=1,Hoja1!E7,0)</f>
        <v>45945.736111111109</v>
      </c>
      <c r="F7" s="26" t="str">
        <f>VLOOKUP(Hoja1!F7,Data!$D$1:$E$500,2,0)</f>
        <v>Tijuana</v>
      </c>
      <c r="G7" s="26">
        <f>Hoja1!G7</f>
        <v>2</v>
      </c>
      <c r="H7" s="26" t="str">
        <f>Hoja1!H7</f>
        <v>107A</v>
      </c>
      <c r="I7" t="str">
        <f>Hoja1!I7</f>
        <v>VB 7378</v>
      </c>
      <c r="J7" t="str">
        <f>VLOOKUP(Hoja1!J7,Data!$G$1:$H$501,2,0)</f>
        <v>Monterrey</v>
      </c>
      <c r="K7" s="21">
        <f>IF(Hoja1!M7=1,Hoja1!K7,0)</f>
        <v>45946.25</v>
      </c>
      <c r="L7" t="str">
        <f>IF(Hoja1!M7=1,Hoja1!L7:$N8,0)</f>
        <v>J</v>
      </c>
      <c r="M7">
        <f t="shared" si="0"/>
        <v>1</v>
      </c>
      <c r="N7">
        <f t="shared" si="1"/>
        <v>1</v>
      </c>
      <c r="O7">
        <f>IF(N7="","",MAX(O$1:O6)+1)</f>
        <v>5</v>
      </c>
    </row>
    <row r="8" spans="1:15" x14ac:dyDescent="0.25">
      <c r="A8" t="str">
        <f>IF(Hoja1!M8=1,Hoja1!A8,0)</f>
        <v>Flight activated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9293</v>
      </c>
      <c r="E8" s="27">
        <f>IF(Hoja1!M8=1,Hoja1!E8,0)</f>
        <v>45945.847222222219</v>
      </c>
      <c r="F8" s="26" t="str">
        <f>VLOOKUP(Hoja1!F8,Data!$D$1:$E$500,2,0)</f>
        <v>Huatulco</v>
      </c>
      <c r="G8" s="26">
        <f>Hoja1!G8</f>
        <v>2</v>
      </c>
      <c r="H8" s="26">
        <f>Hoja1!H8</f>
        <v>502</v>
      </c>
      <c r="I8" t="str">
        <f>Hoja1!I8</f>
        <v>VB 9532</v>
      </c>
      <c r="J8" t="str">
        <f>VLOOKUP(Hoja1!J8,Data!$G$1:$H$501,2,0)</f>
        <v>Matamoros</v>
      </c>
      <c r="K8" s="21">
        <f>IF(Hoja1!M8=1,Hoja1!K8,0)</f>
        <v>45946.277777777781</v>
      </c>
      <c r="L8" t="str">
        <f>IF(Hoja1!M8=1,Hoja1!L8:$N9,0)</f>
        <v>J</v>
      </c>
      <c r="M8">
        <f t="shared" si="0"/>
        <v>1</v>
      </c>
      <c r="N8">
        <f t="shared" si="1"/>
        <v>1</v>
      </c>
      <c r="O8">
        <f>IF(N8="","",MAX(O$1:O7)+1)</f>
        <v>6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2041</v>
      </c>
      <c r="E9" s="27">
        <f>IF(Hoja1!M9=1,Hoja1!E9,0)</f>
        <v>45945.862500000003</v>
      </c>
      <c r="F9" s="26" t="str">
        <f>VLOOKUP(Hoja1!F9,Data!$D$1:$E$500,2,0)</f>
        <v>Oaxaca</v>
      </c>
      <c r="G9" s="26">
        <f>Hoja1!G9</f>
        <v>3</v>
      </c>
      <c r="H9" s="26" t="str">
        <f>Hoja1!H9</f>
        <v>110B</v>
      </c>
      <c r="I9" t="str">
        <f>Hoja1!I9</f>
        <v>AM 592</v>
      </c>
      <c r="J9" t="str">
        <f>VLOOKUP(Hoja1!J9,Data!$G$1:$H$501,2,0)</f>
        <v>Tulum</v>
      </c>
      <c r="K9" s="21">
        <f>IF(Hoja1!M9=1,Hoja1!K9,0)</f>
        <v>45946.354861111111</v>
      </c>
      <c r="L9" t="str">
        <f>IF(Hoja1!M9=1,Hoja1!L9:$N10,0)</f>
        <v>J</v>
      </c>
      <c r="M9">
        <f t="shared" si="0"/>
        <v>1</v>
      </c>
      <c r="N9">
        <f t="shared" si="1"/>
        <v>1</v>
      </c>
      <c r="O9">
        <f>IF(N9="","",MAX(O$1:O8)+1)</f>
        <v>7</v>
      </c>
    </row>
    <row r="10" spans="1:15" x14ac:dyDescent="0.25">
      <c r="A10" t="str">
        <f>IF(Hoja1!M10=1,Hoja1!A10,0)</f>
        <v>Departed from previous airport</v>
      </c>
      <c r="B10" s="26" t="str">
        <f>VLOOKUP(Hoja1!B10,Data!$A$1:$B$500,2,0)</f>
        <v xml:space="preserve">Mexicana de Aviación </v>
      </c>
      <c r="C10" s="26" t="str">
        <f>Hoja1!C10</f>
        <v>E95</v>
      </c>
      <c r="D10" t="str">
        <f>Hoja1!D10</f>
        <v>XN 1105</v>
      </c>
      <c r="E10" s="27">
        <f>IF(Hoja1!M10=1,Hoja1!E10,0)</f>
        <v>45945.930555555555</v>
      </c>
      <c r="F10" s="26" t="str">
        <f>VLOOKUP(Hoja1!F10,Data!$D$1:$E$500,2,0)</f>
        <v>Monterrey</v>
      </c>
      <c r="G10" s="26">
        <f>Hoja1!G10</f>
        <v>3</v>
      </c>
      <c r="H10" s="26" t="str">
        <f>Hoja1!H10</f>
        <v>108A</v>
      </c>
      <c r="I10" t="str">
        <f>Hoja1!I10</f>
        <v>XN 1432</v>
      </c>
      <c r="J10" t="str">
        <f>VLOOKUP(Hoja1!J10,Data!$G$1:$H$501,2,0)</f>
        <v>Guadalajara</v>
      </c>
      <c r="K10" s="21">
        <f>IF(Hoja1!M10=1,Hoja1!K10,0)</f>
        <v>45946.4375</v>
      </c>
      <c r="L10" t="str">
        <f>IF(Hoja1!M10=1,Hoja1!L10:$N11,0)</f>
        <v>J</v>
      </c>
      <c r="M10">
        <f t="shared" si="0"/>
        <v>1</v>
      </c>
      <c r="N10">
        <f t="shared" si="1"/>
        <v>1</v>
      </c>
      <c r="O10">
        <f>IF(N10="","",MAX(O$1:O9)+1)</f>
        <v>8</v>
      </c>
    </row>
    <row r="11" spans="1:15" x14ac:dyDescent="0.25">
      <c r="A11" t="str">
        <f>IF(Hoja1!M11=1,Hoja1!A11,0)</f>
        <v>Departed from previous airport</v>
      </c>
      <c r="B11" s="26" t="str">
        <f>VLOOKUP(Hoja1!B11,Data!$A$1:$B$500,2,0)</f>
        <v>Volaris</v>
      </c>
      <c r="C11" s="26" t="str">
        <f>Hoja1!C11</f>
        <v>32N</v>
      </c>
      <c r="D11" t="str">
        <f>Hoja1!D11</f>
        <v>Y4 3534</v>
      </c>
      <c r="E11" s="27">
        <f>IF(Hoja1!M11=1,Hoja1!E11,0)</f>
        <v>45945.95</v>
      </c>
      <c r="F11" s="26" t="str">
        <f>VLOOKUP(Hoja1!F11,Data!$D$1:$E$500,2,0)</f>
        <v>Cancun</v>
      </c>
      <c r="G11" s="26">
        <f>Hoja1!G11</f>
        <v>3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IF(Hoja1!M11=1,Hoja1!K11,0)</f>
        <v>45946.290277777778</v>
      </c>
      <c r="L11" t="str">
        <f>IF(Hoja1!M11=1,Hoja1!L11:$N12,0)</f>
        <v>J</v>
      </c>
      <c r="M11">
        <f t="shared" si="0"/>
        <v>1</v>
      </c>
      <c r="N11">
        <f t="shared" si="1"/>
        <v>1</v>
      </c>
      <c r="O11">
        <f>IF(N11="","",MAX(O$1:O10)+1)</f>
        <v>9</v>
      </c>
    </row>
    <row r="12" spans="1:15" x14ac:dyDescent="0.25">
      <c r="A12">
        <f>IF(Hoja1!M12=1,Hoja1!A12,0)</f>
        <v>0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IF(Hoja1!M12=1,Hoja1!E12,0)</f>
        <v>0</v>
      </c>
      <c r="F12" s="26" t="str">
        <f>VLOOKUP(Hoja1!F12,Data!$D$1:$E$500,2,0)</f>
        <v>Merida</v>
      </c>
      <c r="G12" s="26" t="str">
        <f>Hoja1!G12</f>
        <v>---</v>
      </c>
      <c r="H12" s="26" t="str">
        <f>Hoja1!H12</f>
        <v>602A</v>
      </c>
      <c r="I12" t="str">
        <f>Hoja1!I12</f>
        <v>E7 610</v>
      </c>
      <c r="J12" t="str">
        <f>VLOOKUP(Hoja1!J12,Data!$G$1:$H$501,2,0)</f>
        <v>San Luis Potosi</v>
      </c>
      <c r="K12" s="21">
        <f>IF(Hoja1!M12=1,Hoja1!K12,0)</f>
        <v>0</v>
      </c>
      <c r="L12">
        <f>IF(Hoja1!M12=1,Hoja1!L12:$N13,0)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 t="str">
        <f>Hoja1!C13</f>
        <v>32Q</v>
      </c>
      <c r="D13" t="str">
        <f>Hoja1!D13</f>
        <v>VB 2288</v>
      </c>
      <c r="E13" s="27">
        <f>IF(Hoja1!M13=1,Hoja1!E13,0)</f>
        <v>45945.975694444445</v>
      </c>
      <c r="F13" s="26" t="str">
        <f>VLOOKUP(Hoja1!F13,Data!$D$1:$E$500,2,0)</f>
        <v>Cancun</v>
      </c>
      <c r="G13" s="26">
        <f>Hoja1!G13</f>
        <v>1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IF(Hoja1!M13=1,Hoja1!K13,0)</f>
        <v>45946.260416666664</v>
      </c>
      <c r="L13" t="str">
        <f>IF(Hoja1!M13=1,Hoja1!L13:$N14,0)</f>
        <v>J</v>
      </c>
      <c r="M13">
        <f t="shared" si="0"/>
        <v>1</v>
      </c>
      <c r="N13">
        <f t="shared" si="1"/>
        <v>1</v>
      </c>
      <c r="O13">
        <f>IF(N13="","",MAX(O$1:O12)+1)</f>
        <v>10</v>
      </c>
    </row>
    <row r="14" spans="1:15" x14ac:dyDescent="0.25">
      <c r="A14">
        <f>IF(Hoja1!M14=1,Hoja1!A14,0)</f>
        <v>0</v>
      </c>
      <c r="B14" s="26" t="str">
        <f>VLOOKUP(Hoja1!B14,Data!$A$1:$B$500,2,0)</f>
        <v>MasAir</v>
      </c>
      <c r="C14" s="26">
        <f>Hoja1!C14</f>
        <v>333</v>
      </c>
      <c r="D14" t="str">
        <f>Hoja1!D14</f>
        <v>M7 6344</v>
      </c>
      <c r="E14" s="27">
        <f>IF(Hoja1!M14=1,Hoja1!E14,0)</f>
        <v>0</v>
      </c>
      <c r="F14" s="26" t="str">
        <f>VLOOKUP(Hoja1!F14,Data!$D$1:$E$500,2,0)</f>
        <v>Bogota</v>
      </c>
      <c r="G14" s="26" t="str">
        <f>Hoja1!G14</f>
        <v>---</v>
      </c>
      <c r="H14" s="26">
        <f>Hoja1!H14</f>
        <v>601</v>
      </c>
      <c r="I14" t="str">
        <f>Hoja1!I14</f>
        <v>M7 6844</v>
      </c>
      <c r="J14" t="str">
        <f>VLOOKUP(Hoja1!J14,Data!$G$1:$H$501,2,0)</f>
        <v>Los Angeles</v>
      </c>
      <c r="K14" s="21">
        <f>IF(Hoja1!M14=1,Hoja1!K14,0)</f>
        <v>0</v>
      </c>
      <c r="L14">
        <f>IF(Hoja1!M14=1,Hoja1!L14:$N15,0)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 t="str">
        <f>Hoja1!C15</f>
        <v>32N</v>
      </c>
      <c r="D15" t="str">
        <f>Hoja1!D15</f>
        <v>VB 9405</v>
      </c>
      <c r="E15" s="27">
        <f>IF(Hoja1!M15=1,Hoja1!E15,0)</f>
        <v>45945.986111111109</v>
      </c>
      <c r="F15" s="26" t="str">
        <f>VLOOKUP(Hoja1!F15,Data!$D$1:$E$500,2,0)</f>
        <v>Monterrey</v>
      </c>
      <c r="G15" s="26">
        <f>Hoja1!G15</f>
        <v>2</v>
      </c>
      <c r="H15" s="26" t="str">
        <f>Hoja1!H15</f>
        <v>112A</v>
      </c>
      <c r="I15" t="str">
        <f>Hoja1!I15</f>
        <v>VB 842</v>
      </c>
      <c r="J15" t="str">
        <f>VLOOKUP(Hoja1!J15,Data!$G$1:$H$501,2,0)</f>
        <v xml:space="preserve">Jose Marti </v>
      </c>
      <c r="K15" s="21">
        <f>IF(Hoja1!M15=1,Hoja1!K15,0)</f>
        <v>45946.277777777781</v>
      </c>
      <c r="L15" t="str">
        <f>IF(Hoja1!M15=1,Hoja1!L15:$N16,0)</f>
        <v>J</v>
      </c>
      <c r="M15">
        <f t="shared" si="0"/>
        <v>1</v>
      </c>
      <c r="N15">
        <f t="shared" si="1"/>
        <v>1</v>
      </c>
      <c r="O15">
        <f>IF(N15="","",MAX(O$1:O14)+1)</f>
        <v>11</v>
      </c>
    </row>
    <row r="16" spans="1:15" x14ac:dyDescent="0.25">
      <c r="A16">
        <f>IF(Hoja1!M16=1,Hoja1!A16,0)</f>
        <v>0</v>
      </c>
      <c r="B16" s="26" t="str">
        <f>VLOOKUP(Hoja1!B16,Data!$A$1:$B$500,2,0)</f>
        <v>Cargolux</v>
      </c>
      <c r="C16" s="26" t="str">
        <f>Hoja1!C16</f>
        <v>74N</v>
      </c>
      <c r="D16" t="str">
        <f>Hoja1!D16</f>
        <v>CV 5163</v>
      </c>
      <c r="E16" s="27">
        <f>IF(Hoja1!M16=1,Hoja1!E16,0)</f>
        <v>0</v>
      </c>
      <c r="F16" s="26" t="str">
        <f>VLOOKUP(Hoja1!F16,Data!$D$1:$E$500,2,0)</f>
        <v>Hong Kong</v>
      </c>
      <c r="G16" s="26" t="str">
        <f>Hoja1!G16</f>
        <v>---</v>
      </c>
      <c r="H16" s="26" t="str">
        <f>Hoja1!H16</f>
        <v>605A</v>
      </c>
      <c r="I16" t="str">
        <f>Hoja1!I16</f>
        <v>CV 5164</v>
      </c>
      <c r="J16" t="str">
        <f>VLOOKUP(Hoja1!J16,Data!$G$1:$H$501,2,0)</f>
        <v>Guadalajara</v>
      </c>
      <c r="K16" s="21">
        <f>IF(Hoja1!M16=1,Hoja1!K16,0)</f>
        <v>0</v>
      </c>
      <c r="L16">
        <f>IF(Hoja1!M16=1,Hoja1!L16:$N17,0)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IF(Hoja1!M17=1,Hoja1!A17,0)</f>
        <v>Flight scheduled</v>
      </c>
      <c r="B17" s="26" t="str">
        <f>VLOOKUP(Hoja1!B17,Data!$A$1:$B$500,2,0)</f>
        <v xml:space="preserve">Viva </v>
      </c>
      <c r="C17" s="26">
        <f>Hoja1!C17</f>
        <v>321</v>
      </c>
      <c r="D17" t="str">
        <f>Hoja1!D17</f>
        <v>VB 9523</v>
      </c>
      <c r="E17" s="27">
        <f>IF(Hoja1!M17=1,Hoja1!E17,0)</f>
        <v>45945.996527777781</v>
      </c>
      <c r="F17" s="26" t="str">
        <f>VLOOKUP(Hoja1!F17,Data!$D$1:$E$500,2,0)</f>
        <v>Guadalajara</v>
      </c>
      <c r="G17" s="26">
        <f>Hoja1!G17</f>
        <v>3</v>
      </c>
      <c r="H17" s="26" t="str">
        <f>Hoja1!H17</f>
        <v>106A</v>
      </c>
      <c r="I17" t="str">
        <f>Hoja1!I17</f>
        <v>VB 9520</v>
      </c>
      <c r="J17" t="str">
        <f>VLOOKUP(Hoja1!J17,Data!$G$1:$H$501,2,0)</f>
        <v>Guadalajara</v>
      </c>
      <c r="K17" s="21">
        <f>IF(Hoja1!M17=1,Hoja1!K17,0)</f>
        <v>45946.25</v>
      </c>
      <c r="L17" t="str">
        <f>IF(Hoja1!M17=1,Hoja1!L17:$N18,0)</f>
        <v>J</v>
      </c>
      <c r="M17">
        <f t="shared" si="0"/>
        <v>1</v>
      </c>
      <c r="N17">
        <f t="shared" si="1"/>
        <v>1</v>
      </c>
      <c r="O17">
        <f>IF(N17="","",MAX(O$1:O16)+1)</f>
        <v>12</v>
      </c>
    </row>
    <row r="18" spans="1:15" x14ac:dyDescent="0.25">
      <c r="A18">
        <f>IF(Hoja1!M18=1,Hoja1!A18,0)</f>
        <v>0</v>
      </c>
      <c r="B18" s="26" t="str">
        <f>VLOOKUP(Hoja1!B18,Data!$A$1:$B$500,2,0)</f>
        <v>Emirates Airlines</v>
      </c>
      <c r="C18" s="26" t="str">
        <f>Hoja1!C18</f>
        <v>77F</v>
      </c>
      <c r="D18" t="str">
        <f>Hoja1!D18</f>
        <v>EK 9919</v>
      </c>
      <c r="E18" s="27">
        <f>IF(Hoja1!M18=1,Hoja1!E18,0)</f>
        <v>0</v>
      </c>
      <c r="F18" s="26" t="str">
        <f>VLOOKUP(Hoja1!F18,Data!$D$1:$E$500,2,0)</f>
        <v>Zaragoza</v>
      </c>
      <c r="G18" s="26" t="str">
        <f>Hoja1!G18</f>
        <v>---</v>
      </c>
      <c r="H18" s="26">
        <f>Hoja1!H18</f>
        <v>604</v>
      </c>
      <c r="I18" t="str">
        <f>Hoja1!I18</f>
        <v>EK 9919</v>
      </c>
      <c r="J18" t="str">
        <f>VLOOKUP(Hoja1!J18,Data!$G$1:$H$501,2,0)</f>
        <v>Quito</v>
      </c>
      <c r="K18" s="21">
        <f>IF(Hoja1!M18=1,Hoja1!K18,0)</f>
        <v>0</v>
      </c>
      <c r="L18">
        <f>IF(Hoja1!M18=1,Hoja1!L18:$N19,0)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 t="str">
        <f>IF(Hoja1!M19=1,Hoja1!A19,0)</f>
        <v>Flight activated</v>
      </c>
      <c r="B19" s="26" t="str">
        <f>VLOOKUP(Hoja1!B19,Data!$A$1:$B$500,2,0)</f>
        <v>Volaris</v>
      </c>
      <c r="C19" s="26" t="str">
        <f>Hoja1!C19</f>
        <v>32N</v>
      </c>
      <c r="D19" t="str">
        <f>Hoja1!D19</f>
        <v>Y4 3296</v>
      </c>
      <c r="E19" s="27">
        <f>IF(Hoja1!M19=1,Hoja1!E19,0)</f>
        <v>45946.039583333331</v>
      </c>
      <c r="F19" s="26" t="str">
        <f>VLOOKUP(Hoja1!F19,Data!$D$1:$E$500,2,0)</f>
        <v>Tijuana</v>
      </c>
      <c r="G19" s="26">
        <f>Hoja1!G19</f>
        <v>2</v>
      </c>
      <c r="H19" s="26" t="str">
        <f>Hoja1!H19</f>
        <v>109B</v>
      </c>
      <c r="I19" t="str">
        <f>Hoja1!I19</f>
        <v>Y4 3297</v>
      </c>
      <c r="J19" t="str">
        <f>VLOOKUP(Hoja1!J19,Data!$G$1:$H$501,2,0)</f>
        <v>Tijuana</v>
      </c>
      <c r="K19" s="21">
        <f>IF(Hoja1!M19=1,Hoja1!K19,0)</f>
        <v>45946.099305555559</v>
      </c>
      <c r="L19" t="str">
        <f>IF(Hoja1!M19=1,Hoja1!L19:$N20,0)</f>
        <v>J</v>
      </c>
      <c r="M19">
        <f t="shared" si="0"/>
        <v>1</v>
      </c>
      <c r="N19">
        <f t="shared" si="1"/>
        <v>1</v>
      </c>
      <c r="O19">
        <f>IF(N19="","",MAX(O$1:O18)+1)</f>
        <v>13</v>
      </c>
    </row>
    <row r="20" spans="1:15" x14ac:dyDescent="0.25">
      <c r="A20">
        <f>IF(Hoja1!M20=1,Hoja1!A20,0)</f>
        <v>0</v>
      </c>
      <c r="B20" s="26" t="str">
        <f>VLOOKUP(Hoja1!B20,Data!$A$1:$B$500,2,0)</f>
        <v>Ethiopian Airlines</v>
      </c>
      <c r="C20" s="26" t="str">
        <f>Hoja1!C20</f>
        <v>77F</v>
      </c>
      <c r="D20" t="str">
        <f>Hoja1!D20</f>
        <v>ET 3516</v>
      </c>
      <c r="E20" s="27">
        <f>IF(Hoja1!M20=1,Hoja1!E20,0)</f>
        <v>0</v>
      </c>
      <c r="F20" s="26" t="str">
        <f>VLOOKUP(Hoja1!F20,Data!$D$1:$E$500,2,0)</f>
        <v>Zaragoza</v>
      </c>
      <c r="G20" s="26" t="str">
        <f>Hoja1!G20</f>
        <v>---</v>
      </c>
      <c r="H20" s="26">
        <f>Hoja1!H20</f>
        <v>602</v>
      </c>
      <c r="I20" t="str">
        <f>Hoja1!I20</f>
        <v>ET 3516</v>
      </c>
      <c r="J20" t="str">
        <f>VLOOKUP(Hoja1!J20,Data!$G$1:$H$501,2,0)</f>
        <v>Bogota</v>
      </c>
      <c r="K20" s="21">
        <f>IF(Hoja1!M20=1,Hoja1!K20,0)</f>
        <v>0</v>
      </c>
      <c r="L20">
        <f>IF(Hoja1!M20=1,Hoja1!L20:$N21,0)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Atlas Air</v>
      </c>
      <c r="C21" s="26" t="str">
        <f>Hoja1!C21</f>
        <v>74N</v>
      </c>
      <c r="D21" t="str">
        <f>Hoja1!D21</f>
        <v>5Y 562</v>
      </c>
      <c r="E21" s="27">
        <f>IF(Hoja1!M21=1,Hoja1!E21,0)</f>
        <v>0</v>
      </c>
      <c r="F21" s="26" t="str">
        <f>VLOOKUP(Hoja1!F21,Data!$D$1:$E$500,2,0)</f>
        <v>Zaragoza</v>
      </c>
      <c r="G21" s="26" t="str">
        <f>Hoja1!G21</f>
        <v>---</v>
      </c>
      <c r="H21" s="26">
        <f>Hoja1!H21</f>
        <v>603</v>
      </c>
      <c r="I21" t="str">
        <f>Hoja1!I21</f>
        <v>5Y 563</v>
      </c>
      <c r="J21" t="str">
        <f>VLOOKUP(Hoja1!J21,Data!$G$1:$H$501,2,0)</f>
        <v>Los Angeles</v>
      </c>
      <c r="K21" s="21">
        <f>IF(Hoja1!M21=1,Hoja1!K21,0)</f>
        <v>0</v>
      </c>
      <c r="L21">
        <f>IF(Hoja1!M21=1,Hoja1!L21:$N22,0)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 xml:space="preserve">Mexicana de Aviación </v>
      </c>
      <c r="C22" s="26">
        <f>Hoja1!C22</f>
        <v>738</v>
      </c>
      <c r="D22" t="str">
        <f>Hoja1!D22</f>
        <v>XN 1205</v>
      </c>
      <c r="E22" s="27">
        <f>IF(Hoja1!M22=1,Hoja1!E22,0)</f>
        <v>45946.134722222225</v>
      </c>
      <c r="F22" s="26" t="str">
        <f>VLOOKUP(Hoja1!F22,Data!$D$1:$E$500,2,0)</f>
        <v>Tijuana</v>
      </c>
      <c r="G22" s="26">
        <f>Hoja1!G22</f>
        <v>3</v>
      </c>
      <c r="H22" s="26" t="str">
        <f>Hoja1!H22</f>
        <v>108B</v>
      </c>
      <c r="I22">
        <f>Hoja1!I22</f>
        <v>0</v>
      </c>
      <c r="J22" t="e">
        <f>VLOOKUP(Hoja1!J22,Data!$G$1:$H$501,2,0)</f>
        <v>#N/A</v>
      </c>
      <c r="K22" s="21">
        <f>IF(Hoja1!M22=1,Hoja1!K22,0)</f>
        <v>0</v>
      </c>
      <c r="L22" t="str">
        <f>IF(Hoja1!M22=1,Hoja1!L22:$N23,0)</f>
        <v>J</v>
      </c>
      <c r="M22">
        <f t="shared" si="0"/>
        <v>1</v>
      </c>
      <c r="N22">
        <f t="shared" si="1"/>
        <v>1</v>
      </c>
      <c r="O22">
        <f>IF(N22="","",MAX(O$1:O21)+1)</f>
        <v>14</v>
      </c>
    </row>
    <row r="23" spans="1:15" x14ac:dyDescent="0.25">
      <c r="A23">
        <f>IF(Hoja1!M23=1,Hoja1!A23,0)</f>
        <v>0</v>
      </c>
      <c r="B23" s="26" t="str">
        <f>VLOOKUP(Hoja1!B23,Data!$A$1:$B$500,2,0)</f>
        <v>Estafeta</v>
      </c>
      <c r="C23" s="26">
        <f>Hoja1!C23</f>
        <v>734</v>
      </c>
      <c r="D23" t="str">
        <f>Hoja1!D23</f>
        <v>E7 615</v>
      </c>
      <c r="E23" s="27">
        <f>IF(Hoja1!M23=1,Hoja1!E23,0)</f>
        <v>0</v>
      </c>
      <c r="F23" s="26" t="str">
        <f>VLOOKUP(Hoja1!F23,Data!$D$1:$E$500,2,0)</f>
        <v>San Luis Potosi</v>
      </c>
      <c r="G23" s="26" t="str">
        <f>Hoja1!G23</f>
        <v>---</v>
      </c>
      <c r="H23" s="26" t="str">
        <f>Hoja1!H23</f>
        <v>601A</v>
      </c>
      <c r="I23" t="str">
        <f>Hoja1!I23</f>
        <v>E7 615</v>
      </c>
      <c r="J23" t="str">
        <f>VLOOKUP(Hoja1!J23,Data!$G$1:$H$501,2,0)</f>
        <v>Merida</v>
      </c>
      <c r="K23" s="21">
        <f>IF(Hoja1!M23=1,Hoja1!K23,0)</f>
        <v>0</v>
      </c>
      <c r="L23">
        <f>IF(Hoja1!M23=1,Hoja1!L23:$N24,0)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>
        <f>IF(Hoja1!M24=1,Hoja1!A24,0)</f>
        <v>0</v>
      </c>
      <c r="B24" s="26" t="str">
        <f>VLOOKUP(Hoja1!B24,Data!$A$1:$B$500,2,0)</f>
        <v>Aerounión</v>
      </c>
      <c r="C24" s="26">
        <f>Hoja1!C24</f>
        <v>333</v>
      </c>
      <c r="D24" t="str">
        <f>Hoja1!D24</f>
        <v>6R 4276</v>
      </c>
      <c r="E24" s="27">
        <f>IF(Hoja1!M24=1,Hoja1!E24,0)</f>
        <v>0</v>
      </c>
      <c r="F24" s="26" t="str">
        <f>VLOOKUP(Hoja1!F24,Data!$D$1:$E$500,2,0)</f>
        <v>Bogota</v>
      </c>
      <c r="G24" s="26" t="str">
        <f>Hoja1!G24</f>
        <v>---</v>
      </c>
      <c r="H24" s="26">
        <f>Hoja1!H24</f>
        <v>603</v>
      </c>
      <c r="I24" t="str">
        <f>Hoja1!I24</f>
        <v>6R 4276</v>
      </c>
      <c r="J24" t="str">
        <f>VLOOKUP(Hoja1!J24,Data!$G$1:$H$501,2,0)</f>
        <v>Miami</v>
      </c>
      <c r="K24" s="21">
        <f>IF(Hoja1!M24=1,Hoja1!K24,0)</f>
        <v>0</v>
      </c>
      <c r="L24">
        <f>IF(Hoja1!M24=1,Hoja1!L24:$N25,0)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 t="str">
        <f>Hoja1!C25</f>
        <v>32A</v>
      </c>
      <c r="D25" t="str">
        <f>Hoja1!D25</f>
        <v>VB 771</v>
      </c>
      <c r="E25" s="27">
        <f>IF(Hoja1!M25=1,Hoja1!E25,0)</f>
        <v>45946.225694444445</v>
      </c>
      <c r="F25" s="26" t="str">
        <f>VLOOKUP(Hoja1!F25,Data!$D$1:$E$500,2,0)</f>
        <v>Bogota</v>
      </c>
      <c r="G25" s="26">
        <f>Hoja1!G25</f>
        <v>6</v>
      </c>
      <c r="H25" s="26" t="str">
        <f>Hoja1!H25</f>
        <v>114A</v>
      </c>
      <c r="I25" t="str">
        <f>Hoja1!I25</f>
        <v>VB 9222</v>
      </c>
      <c r="J25" t="str">
        <f>VLOOKUP(Hoja1!J25,Data!$G$1:$H$501,2,0)</f>
        <v>Puerto Escondido</v>
      </c>
      <c r="K25" s="21">
        <f>IF(Hoja1!M25=1,Hoja1!K25,0)</f>
        <v>45946.298611111109</v>
      </c>
      <c r="L25" t="str">
        <f>IF(Hoja1!M25=1,Hoja1!L25:$N26,0)</f>
        <v>J</v>
      </c>
      <c r="M25">
        <f t="shared" si="0"/>
        <v>1</v>
      </c>
      <c r="N25">
        <f t="shared" si="1"/>
        <v>1</v>
      </c>
      <c r="O25">
        <f>IF(N25="","",MAX(O$1:O24)+1)</f>
        <v>15</v>
      </c>
    </row>
    <row r="26" spans="1:15" x14ac:dyDescent="0.25">
      <c r="A26">
        <f>IF(Hoja1!M26=1,Hoja1!A26,0)</f>
        <v>0</v>
      </c>
      <c r="B26" s="26" t="str">
        <f>VLOOKUP(Hoja1!B26,Data!$A$1:$B$500,2,0)</f>
        <v>TSM Airline</v>
      </c>
      <c r="C26" s="26" t="str">
        <f>Hoja1!C26</f>
        <v>DC9</v>
      </c>
      <c r="D26" t="str">
        <f>Hoja1!D26</f>
        <v>SM 1711</v>
      </c>
      <c r="E26" s="27">
        <f>IF(Hoja1!M26=1,Hoja1!E26,0)</f>
        <v>0</v>
      </c>
      <c r="F26" s="26" t="str">
        <f>VLOOKUP(Hoja1!F26,Data!$D$1:$E$500,2,0)</f>
        <v>San Luis Potosi</v>
      </c>
      <c r="G26" s="26" t="str">
        <f>Hoja1!G26</f>
        <v>---</v>
      </c>
      <c r="H26" s="26" t="str">
        <f>Hoja1!H26</f>
        <v>601B</v>
      </c>
      <c r="I26" t="str">
        <f>Hoja1!I26</f>
        <v>SM 1711</v>
      </c>
      <c r="J26" t="str">
        <f>VLOOKUP(Hoja1!J26,Data!$G$1:$H$501,2,0)</f>
        <v>Villahermosa</v>
      </c>
      <c r="K26" s="21">
        <f>IF(Hoja1!M26=1,Hoja1!K26,0)</f>
        <v>0</v>
      </c>
      <c r="L26">
        <f>IF(Hoja1!M26=1,Hoja1!L26:$N27,0)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IF(Hoja1!M27=1,Hoja1!A27,0)</f>
        <v>0</v>
      </c>
      <c r="B27" s="26" t="str">
        <f>VLOOKUP(Hoja1!B27,Data!$A$1:$B$500,2,0)</f>
        <v>United Parcel Service</v>
      </c>
      <c r="C27" s="26">
        <f>Hoja1!C27</f>
        <v>763</v>
      </c>
      <c r="D27" t="str">
        <f>Hoja1!D27</f>
        <v>5X 320</v>
      </c>
      <c r="E27" s="27">
        <f>IF(Hoja1!M27=1,Hoja1!E27,0)</f>
        <v>0</v>
      </c>
      <c r="F27" s="26" t="str">
        <f>VLOOKUP(Hoja1!F27,Data!$D$1:$E$500,2,0)</f>
        <v>Louisville</v>
      </c>
      <c r="G27" s="26" t="str">
        <f>Hoja1!G27</f>
        <v>---</v>
      </c>
      <c r="H27" s="26" t="str">
        <f>Hoja1!H27</f>
        <v>601A</v>
      </c>
      <c r="I27" t="str">
        <f>Hoja1!I27</f>
        <v>5X 321</v>
      </c>
      <c r="J27" t="str">
        <f>VLOOKUP(Hoja1!J27,Data!$G$1:$H$501,2,0)</f>
        <v>Louisville</v>
      </c>
      <c r="K27" s="21">
        <f>IF(Hoja1!M27=1,Hoja1!K27,0)</f>
        <v>0</v>
      </c>
      <c r="L27">
        <f>IF(Hoja1!M27=1,Hoja1!L27:$N28,0)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IF(Hoja1!M28=1,Hoja1!A28,0)</f>
        <v>0</v>
      </c>
      <c r="B28" s="26" t="str">
        <f>VLOOKUP(Hoja1!B28,Data!$A$1:$B$500,2,0)</f>
        <v>Suparna</v>
      </c>
      <c r="C28" s="26">
        <f>Hoja1!C28</f>
        <v>747</v>
      </c>
      <c r="D28" t="str">
        <f>Hoja1!D28</f>
        <v>Y8 7461</v>
      </c>
      <c r="E28" s="27">
        <f>IF(Hoja1!M28=1,Hoja1!E28,0)</f>
        <v>0</v>
      </c>
      <c r="F28" s="26" t="str">
        <f>VLOOKUP(Hoja1!F28,Data!$D$1:$E$500,2,0)</f>
        <v>Anchorage</v>
      </c>
      <c r="G28" s="26" t="str">
        <f>Hoja1!G28</f>
        <v>---</v>
      </c>
      <c r="H28" s="26" t="str">
        <f>Hoja1!H28</f>
        <v>605A</v>
      </c>
      <c r="I28" t="str">
        <f>Hoja1!I28</f>
        <v>Y8 7462</v>
      </c>
      <c r="J28" t="str">
        <f>VLOOKUP(Hoja1!J28,Data!$G$1:$H$501,2,0)</f>
        <v>Anchorage</v>
      </c>
      <c r="K28" s="21">
        <f>IF(Hoja1!M28=1,Hoja1!K28,0)</f>
        <v>0</v>
      </c>
      <c r="L28">
        <f>IF(Hoja1!M28=1,Hoja1!L28:$N29,0)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7240</v>
      </c>
      <c r="E29" s="27">
        <f>IF(Hoja1!M29=1,Hoja1!E29,0)</f>
        <v>45946.309027777781</v>
      </c>
      <c r="F29" s="26" t="str">
        <f>VLOOKUP(Hoja1!F29,Data!$D$1:$E$500,2,0)</f>
        <v>Guadalajara</v>
      </c>
      <c r="G29" s="26">
        <f>Hoja1!G29</f>
        <v>1</v>
      </c>
      <c r="H29" s="26">
        <f>Hoja1!H29</f>
        <v>502</v>
      </c>
      <c r="I29" t="str">
        <f>Hoja1!I29</f>
        <v>VB 7240</v>
      </c>
      <c r="J29" t="str">
        <f>VLOOKUP(Hoja1!J29,Data!$G$1:$H$501,2,0)</f>
        <v>Tulum</v>
      </c>
      <c r="K29" s="21">
        <f>IF(Hoja1!M29=1,Hoja1!K29,0)</f>
        <v>45946.329861111109</v>
      </c>
      <c r="L29" t="str">
        <f>IF(Hoja1!M29=1,Hoja1!L29:$N30,0)</f>
        <v>J</v>
      </c>
      <c r="M29">
        <f t="shared" si="0"/>
        <v>1</v>
      </c>
      <c r="N29">
        <f t="shared" si="1"/>
        <v>1</v>
      </c>
      <c r="O29">
        <f>IF(N29="","",MAX(O$1:O28)+1)</f>
        <v>16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IF(Hoja1!M30=1,Hoja1!E30,0)</f>
        <v>45946.3125</v>
      </c>
      <c r="F30" s="26" t="str">
        <f>VLOOKUP(Hoja1!F30,Data!$D$1:$E$500,2,0)</f>
        <v xml:space="preserve">Bajio </v>
      </c>
      <c r="G30" s="26">
        <f>Hoja1!G30</f>
        <v>2</v>
      </c>
      <c r="H30" s="26" t="str">
        <f>Hoja1!H30</f>
        <v>107A</v>
      </c>
      <c r="I30" t="str">
        <f>Hoja1!I30</f>
        <v>VB 7344</v>
      </c>
      <c r="J30" t="str">
        <f>VLOOKUP(Hoja1!J30,Data!$G$1:$H$501,2,0)</f>
        <v>Chihuahua</v>
      </c>
      <c r="K30" s="21">
        <f>IF(Hoja1!M30=1,Hoja1!K30,0)</f>
        <v>45946.333333333336</v>
      </c>
      <c r="L30" t="str">
        <f>IF(Hoja1!M30=1,Hoja1!L30:$N31,0)</f>
        <v>J</v>
      </c>
      <c r="M30">
        <f t="shared" si="0"/>
        <v>1</v>
      </c>
      <c r="N30">
        <f t="shared" si="1"/>
        <v>1</v>
      </c>
      <c r="O30">
        <f>IF(N30="","",MAX(O$1:O29)+1)</f>
        <v>17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IF(Hoja1!M31=1,Hoja1!E31,0)</f>
        <v>45946.315972222219</v>
      </c>
      <c r="F31" s="26" t="str">
        <f>VLOOKUP(Hoja1!F31,Data!$D$1:$E$500,2,0)</f>
        <v>Monterrey</v>
      </c>
      <c r="G31" s="26">
        <f>Hoja1!G31</f>
        <v>1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IF(Hoja1!M31=1,Hoja1!K31,0)</f>
        <v>45946.336805555555</v>
      </c>
      <c r="L31" t="str">
        <f>IF(Hoja1!M31=1,Hoja1!L31:$N32,0)</f>
        <v>J</v>
      </c>
      <c r="M31">
        <f t="shared" si="0"/>
        <v>1</v>
      </c>
      <c r="N31">
        <f t="shared" si="1"/>
        <v>1</v>
      </c>
      <c r="O31">
        <f>IF(N31="","",MAX(O$1:O30)+1)</f>
        <v>18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2272</v>
      </c>
      <c r="E32" s="27">
        <f>IF(Hoja1!M32=1,Hoja1!E32,0)</f>
        <v>45946.319444444445</v>
      </c>
      <c r="F32" s="26" t="str">
        <f>VLOOKUP(Hoja1!F32,Data!$D$1:$E$500,2,0)</f>
        <v>Cancun</v>
      </c>
      <c r="G32" s="26">
        <f>Hoja1!G32</f>
        <v>2</v>
      </c>
      <c r="H32" s="26" t="str">
        <f>Hoja1!H32</f>
        <v>115B</v>
      </c>
      <c r="I32" t="str">
        <f>Hoja1!I32</f>
        <v>VB 2273</v>
      </c>
      <c r="J32" t="str">
        <f>VLOOKUP(Hoja1!J32,Data!$G$1:$H$501,2,0)</f>
        <v>Cancun</v>
      </c>
      <c r="K32" s="21">
        <f>IF(Hoja1!M32=1,Hoja1!K32,0)</f>
        <v>45946.354166666664</v>
      </c>
      <c r="L32" t="str">
        <f>IF(Hoja1!M32=1,Hoja1!L32:$N33,0)</f>
        <v>J</v>
      </c>
      <c r="M32">
        <f t="shared" si="0"/>
        <v>1</v>
      </c>
      <c r="N32">
        <f t="shared" si="1"/>
        <v>1</v>
      </c>
      <c r="O32">
        <f>IF(N32="","",MAX(O$1:O31)+1)</f>
        <v>19</v>
      </c>
    </row>
    <row r="33" spans="1:15" x14ac:dyDescent="0.25">
      <c r="A33">
        <f>IF(Hoja1!M33=1,Hoja1!A33,0)</f>
        <v>0</v>
      </c>
      <c r="B33" s="26" t="str">
        <f>VLOOKUP(Hoja1!B33,Data!$A$1:$B$500,2,0)</f>
        <v>Air Canada</v>
      </c>
      <c r="C33" s="26">
        <f>Hoja1!C33</f>
        <v>764</v>
      </c>
      <c r="D33" t="str">
        <f>Hoja1!D33</f>
        <v>AC 7248</v>
      </c>
      <c r="E33" s="27">
        <f>IF(Hoja1!M33=1,Hoja1!E33,0)</f>
        <v>0</v>
      </c>
      <c r="F33" s="26" t="str">
        <f>VLOOKUP(Hoja1!F33,Data!$D$1:$E$500,2,0)</f>
        <v>Toronto</v>
      </c>
      <c r="G33" s="26" t="str">
        <f>Hoja1!G33</f>
        <v>---</v>
      </c>
      <c r="H33" s="26" t="str">
        <f>Hoja1!H33</f>
        <v>602B</v>
      </c>
      <c r="I33" t="str">
        <f>Hoja1!I33</f>
        <v>AC 7309</v>
      </c>
      <c r="J33" t="str">
        <f>VLOOKUP(Hoja1!J33,Data!$G$1:$H$501,2,0)</f>
        <v>Dallas Fort Worth</v>
      </c>
      <c r="K33" s="21">
        <f>IF(Hoja1!M33=1,Hoja1!K33,0)</f>
        <v>0</v>
      </c>
      <c r="L33">
        <f>IF(Hoja1!M33=1,Hoja1!L33:$N34,0)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321</v>
      </c>
      <c r="D34" t="str">
        <f>Hoja1!D34</f>
        <v>VB 7350</v>
      </c>
      <c r="E34" s="27">
        <f>IF(Hoja1!M34=1,Hoja1!E34,0)</f>
        <v>45946.329861111109</v>
      </c>
      <c r="F34" s="26" t="str">
        <f>VLOOKUP(Hoja1!F34,Data!$D$1:$E$500,2,0)</f>
        <v>Merida</v>
      </c>
      <c r="G34" s="26">
        <f>Hoja1!G34</f>
        <v>2</v>
      </c>
      <c r="H34" s="26" t="str">
        <f>Hoja1!H34</f>
        <v>106A</v>
      </c>
      <c r="I34" t="str">
        <f>Hoja1!I34</f>
        <v>VB 7350</v>
      </c>
      <c r="J34" t="str">
        <f>VLOOKUP(Hoja1!J34,Data!$G$1:$H$501,2,0)</f>
        <v>Puerto Vallarta</v>
      </c>
      <c r="K34" s="21">
        <f>IF(Hoja1!M34=1,Hoja1!K34,0)</f>
        <v>45946.357638888891</v>
      </c>
      <c r="L34" t="str">
        <f>IF(Hoja1!M34=1,Hoja1!L34:$N35,0)</f>
        <v>J</v>
      </c>
      <c r="M34">
        <f t="shared" si="0"/>
        <v>1</v>
      </c>
      <c r="N34">
        <f t="shared" si="1"/>
        <v>1</v>
      </c>
      <c r="O34">
        <f>IF(N34="","",MAX(O$1:O33)+1)</f>
        <v>20</v>
      </c>
    </row>
    <row r="35" spans="1:15" x14ac:dyDescent="0.25">
      <c r="A35" t="str">
        <f>IF(Hoja1!M35=1,Hoja1!A35,0)</f>
        <v>Flight activated</v>
      </c>
      <c r="B35" s="26" t="str">
        <f>VLOOKUP(Hoja1!B35,Data!$A$1:$B$500,2,0)</f>
        <v>Volaris</v>
      </c>
      <c r="C35" s="26" t="str">
        <f>Hoja1!C35</f>
        <v>32N</v>
      </c>
      <c r="D35" t="str">
        <f>Hoja1!D35</f>
        <v>Y4 1290</v>
      </c>
      <c r="E35" s="27">
        <f>IF(Hoja1!M35=1,Hoja1!E35,0)</f>
        <v>45946.335416666669</v>
      </c>
      <c r="F35" s="26" t="str">
        <f>VLOOKUP(Hoja1!F35,Data!$D$1:$E$500,2,0)</f>
        <v>Guadalajara</v>
      </c>
      <c r="G35" s="26">
        <f>Hoja1!G35</f>
        <v>1</v>
      </c>
      <c r="H35" s="26" t="str">
        <f>Hoja1!H35</f>
        <v>109A</v>
      </c>
      <c r="I35" t="str">
        <f>Hoja1!I35</f>
        <v>Y4 3533</v>
      </c>
      <c r="J35" t="str">
        <f>VLOOKUP(Hoja1!J35,Data!$G$1:$H$501,2,0)</f>
        <v>Cancun</v>
      </c>
      <c r="K35" s="21">
        <f>IF(Hoja1!M35=1,Hoja1!K35,0)</f>
        <v>45946.365277777775</v>
      </c>
      <c r="L35" t="str">
        <f>IF(Hoja1!M35=1,Hoja1!L35:$N36,0)</f>
        <v>J</v>
      </c>
      <c r="M35">
        <f t="shared" si="0"/>
        <v>1</v>
      </c>
      <c r="N35">
        <f t="shared" si="1"/>
        <v>1</v>
      </c>
      <c r="O35">
        <f>IF(N35="","",MAX(O$1:O34)+1)</f>
        <v>21</v>
      </c>
    </row>
    <row r="36" spans="1:15" x14ac:dyDescent="0.25">
      <c r="A36">
        <f>IF(Hoja1!M36=1,Hoja1!A36,0)</f>
        <v>0</v>
      </c>
      <c r="B36" s="26" t="str">
        <f>VLOOKUP(Hoja1!B36,Data!$A$1:$B$500,2,0)</f>
        <v>Cargojet Airways</v>
      </c>
      <c r="C36" s="26" t="str">
        <f>Hoja1!C36</f>
        <v>76Y</v>
      </c>
      <c r="D36" t="str">
        <f>Hoja1!D36</f>
        <v>W8 952</v>
      </c>
      <c r="E36" s="27">
        <f>IF(Hoja1!M36=1,Hoja1!E36,0)</f>
        <v>0</v>
      </c>
      <c r="F36" s="26" t="str">
        <f>VLOOKUP(Hoja1!F36,Data!$D$1:$E$500,2,0)</f>
        <v>Cincinnati</v>
      </c>
      <c r="G36" s="26" t="str">
        <f>Hoja1!G36</f>
        <v>---</v>
      </c>
      <c r="H36" s="26" t="str">
        <f>Hoja1!H36</f>
        <v>601B</v>
      </c>
      <c r="I36" t="str">
        <f>Hoja1!I36</f>
        <v>W8 919</v>
      </c>
      <c r="J36" t="str">
        <f>VLOOKUP(Hoja1!J36,Data!$G$1:$H$501,2,0)</f>
        <v>Guadalajara</v>
      </c>
      <c r="K36" s="21">
        <f>IF(Hoja1!M36=1,Hoja1!K36,0)</f>
        <v>0</v>
      </c>
      <c r="L36">
        <f>IF(Hoja1!M36=1,Hoja1!L36:$N37,0)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IF(Hoja1!M37=1,Hoja1!A37,0)</f>
        <v>0</v>
      </c>
      <c r="B37" s="26" t="str">
        <f>VLOOKUP(Hoja1!B37,Data!$A$1:$B$500,2,0)</f>
        <v>McNeely Charter Services</v>
      </c>
      <c r="C37" s="26" t="str">
        <f>Hoja1!C37</f>
        <v>SW3</v>
      </c>
      <c r="D37" t="str">
        <f>Hoja1!D37</f>
        <v>MD 211</v>
      </c>
      <c r="E37" s="27">
        <f>IF(Hoja1!M37=1,Hoja1!E37,0)</f>
        <v>0</v>
      </c>
      <c r="F37" s="26" t="str">
        <f>VLOOKUP(Hoja1!F37,Data!$D$1:$E$500,2,0)</f>
        <v>Louisiana</v>
      </c>
      <c r="G37" s="26" t="str">
        <f>Hoja1!G37</f>
        <v>---</v>
      </c>
      <c r="H37" s="26" t="str">
        <f>Hoja1!H37</f>
        <v>602A</v>
      </c>
      <c r="I37" t="str">
        <f>Hoja1!I37</f>
        <v>MD 211</v>
      </c>
      <c r="J37" t="str">
        <f>VLOOKUP(Hoja1!J37,Data!$G$1:$H$501,2,0)</f>
        <v>Laredo</v>
      </c>
      <c r="K37" s="21">
        <f>IF(Hoja1!M37=1,Hoja1!K37,0)</f>
        <v>0</v>
      </c>
      <c r="L37">
        <f>IF(Hoja1!M37=1,Hoja1!L37:$N38,0)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>Aeromexico</v>
      </c>
      <c r="C38" s="26" t="str">
        <f>Hoja1!C38</f>
        <v>E90</v>
      </c>
      <c r="D38" t="str">
        <f>Hoja1!D38</f>
        <v>AM 287</v>
      </c>
      <c r="E38" s="27">
        <f>IF(Hoja1!M38=1,Hoja1!E38,0)</f>
        <v>45946.371527777781</v>
      </c>
      <c r="F38" s="26" t="str">
        <f>VLOOKUP(Hoja1!F38,Data!$D$1:$E$500,2,0)</f>
        <v>Guadalajara</v>
      </c>
      <c r="G38" s="26">
        <f>Hoja1!G38</f>
        <v>3</v>
      </c>
      <c r="H38" s="26" t="str">
        <f>Hoja1!H38</f>
        <v>110A</v>
      </c>
      <c r="I38" t="str">
        <f>Hoja1!I38</f>
        <v>AM 2436</v>
      </c>
      <c r="J38" t="str">
        <f>VLOOKUP(Hoja1!J38,Data!$G$1:$H$501,2,0)</f>
        <v>Colima</v>
      </c>
      <c r="K38" s="21">
        <f>IF(Hoja1!M38=1,Hoja1!K38,0)</f>
        <v>45946.399305555555</v>
      </c>
      <c r="L38" t="str">
        <f>IF(Hoja1!M38=1,Hoja1!L38:$N39,0)</f>
        <v>J</v>
      </c>
      <c r="M38">
        <f t="shared" si="0"/>
        <v>1</v>
      </c>
      <c r="N38">
        <f t="shared" si="1"/>
        <v>1</v>
      </c>
      <c r="O38">
        <f>IF(N38="","",MAX(O$1:O37)+1)</f>
        <v>22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9521</v>
      </c>
      <c r="E39" s="27">
        <f>IF(Hoja1!M39=1,Hoja1!E39,0)</f>
        <v>45946.395833333336</v>
      </c>
      <c r="F39" s="26" t="str">
        <f>VLOOKUP(Hoja1!F39,Data!$D$1:$E$500,2,0)</f>
        <v>Guadalajara</v>
      </c>
      <c r="G39" s="26">
        <f>Hoja1!G39</f>
        <v>2</v>
      </c>
      <c r="H39" s="26" t="str">
        <f>Hoja1!H39</f>
        <v>106A</v>
      </c>
      <c r="I39" t="str">
        <f>Hoja1!I39</f>
        <v>VB 5069</v>
      </c>
      <c r="J39" t="str">
        <f>VLOOKUP(Hoja1!J39,Data!$G$1:$H$501,2,0)</f>
        <v>Tijuana</v>
      </c>
      <c r="K39" s="21">
        <f>IF(Hoja1!M39=1,Hoja1!K39,0)</f>
        <v>45946.427083333336</v>
      </c>
      <c r="L39" t="str">
        <f>IF(Hoja1!M39=1,Hoja1!L39:$N40,0)</f>
        <v>J</v>
      </c>
      <c r="M39">
        <f t="shared" si="0"/>
        <v>1</v>
      </c>
      <c r="N39">
        <f t="shared" si="1"/>
        <v>1</v>
      </c>
      <c r="O39">
        <f>IF(N39="","",MAX(O$1:O38)+1)</f>
        <v>23</v>
      </c>
    </row>
    <row r="40" spans="1:15" x14ac:dyDescent="0.25">
      <c r="A40">
        <f>IF(Hoja1!M40=1,Hoja1!A40,0)</f>
        <v>0</v>
      </c>
      <c r="B40" s="26" t="str">
        <f>VLOOKUP(Hoja1!B40,Data!$A$1:$B$500,2,0)</f>
        <v>Aerounión</v>
      </c>
      <c r="C40" s="26">
        <f>Hoja1!C40</f>
        <v>333</v>
      </c>
      <c r="D40" t="str">
        <f>Hoja1!D40</f>
        <v>6R 4260</v>
      </c>
      <c r="E40" s="27">
        <f>IF(Hoja1!M40=1,Hoja1!E40,0)</f>
        <v>0</v>
      </c>
      <c r="F40" s="26" t="str">
        <f>VLOOKUP(Hoja1!F40,Data!$D$1:$E$500,2,0)</f>
        <v>Bogota</v>
      </c>
      <c r="G40" s="26" t="str">
        <f>Hoja1!G40</f>
        <v>---</v>
      </c>
      <c r="H40" s="26">
        <f>Hoja1!H40</f>
        <v>603</v>
      </c>
      <c r="I40" t="str">
        <f>Hoja1!I40</f>
        <v>6R 4260</v>
      </c>
      <c r="J40" t="str">
        <f>VLOOKUP(Hoja1!J40,Data!$G$1:$H$501,2,0)</f>
        <v>Los Angeles</v>
      </c>
      <c r="K40" s="21">
        <f>IF(Hoja1!M40=1,Hoja1!K40,0)</f>
        <v>0</v>
      </c>
      <c r="L40">
        <f>IF(Hoja1!M40=1,Hoja1!L40:$N41,0)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>Aerus</v>
      </c>
      <c r="C41" s="26" t="str">
        <f>Hoja1!C41</f>
        <v>CNF</v>
      </c>
      <c r="D41" t="str">
        <f>Hoja1!D41</f>
        <v>ZV 341</v>
      </c>
      <c r="E41" s="27">
        <f>IF(Hoja1!M41=1,Hoja1!E41,0)</f>
        <v>45946.40625</v>
      </c>
      <c r="F41" s="26" t="str">
        <f>VLOOKUP(Hoja1!F41,Data!$D$1:$E$500,2,0)</f>
        <v>San Luis Potosi</v>
      </c>
      <c r="G41" s="26">
        <f>Hoja1!G41</f>
        <v>1</v>
      </c>
      <c r="H41" s="26">
        <f>Hoja1!H41</f>
        <v>501</v>
      </c>
      <c r="I41" t="str">
        <f>Hoja1!I41</f>
        <v>ZV 360</v>
      </c>
      <c r="J41" t="str">
        <f>VLOOKUP(Hoja1!J41,Data!$G$1:$H$501,2,0)</f>
        <v>Ciudad Victoria</v>
      </c>
      <c r="K41" s="21">
        <f>IF(Hoja1!M41=1,Hoja1!K41,0)</f>
        <v>45946.427777777775</v>
      </c>
      <c r="L41" t="str">
        <f>IF(Hoja1!M41=1,Hoja1!L41:$N42,0)</f>
        <v>J</v>
      </c>
      <c r="M41">
        <f t="shared" si="0"/>
        <v>1</v>
      </c>
      <c r="N41">
        <f t="shared" si="1"/>
        <v>1</v>
      </c>
      <c r="O41">
        <f>IF(N41="","",MAX(O$1:O40)+1)</f>
        <v>24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Arajet </v>
      </c>
      <c r="C42" s="26" t="str">
        <f>Hoja1!C42</f>
        <v>7M8</v>
      </c>
      <c r="D42" t="str">
        <f>Hoja1!D42</f>
        <v>DM 7104</v>
      </c>
      <c r="E42" s="27">
        <f>IF(Hoja1!M42=1,Hoja1!E42,0)</f>
        <v>45946.410416666666</v>
      </c>
      <c r="F42" s="26" t="str">
        <f>VLOOKUP(Hoja1!F42,Data!$D$1:$E$500,2,0)</f>
        <v>Punta Cana</v>
      </c>
      <c r="G42" s="26">
        <f>Hoja1!G42</f>
        <v>6</v>
      </c>
      <c r="H42" s="26" t="str">
        <f>Hoja1!H42</f>
        <v>114B</v>
      </c>
      <c r="I42" t="str">
        <f>Hoja1!I42</f>
        <v>DM 7105</v>
      </c>
      <c r="J42" t="str">
        <f>VLOOKUP(Hoja1!J42,Data!$G$1:$H$501,2,0)</f>
        <v>Punta Cana</v>
      </c>
      <c r="K42" s="21">
        <f>IF(Hoja1!M42=1,Hoja1!K42,0)</f>
        <v>45946.45208333333</v>
      </c>
      <c r="L42" t="str">
        <f>IF(Hoja1!M42=1,Hoja1!L42:$N43,0)</f>
        <v>J</v>
      </c>
      <c r="M42">
        <f t="shared" si="0"/>
        <v>1</v>
      </c>
      <c r="N42">
        <f t="shared" si="1"/>
        <v>1</v>
      </c>
      <c r="O42">
        <f>IF(N42="","",MAX(O$1:O41)+1)</f>
        <v>25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7428</v>
      </c>
      <c r="E43" s="27">
        <f>IF(Hoja1!M43=1,Hoja1!E43,0)</f>
        <v>45946.413194444445</v>
      </c>
      <c r="F43" s="26" t="str">
        <f>VLOOKUP(Hoja1!F43,Data!$D$1:$E$500,2,0)</f>
        <v>Tijuana</v>
      </c>
      <c r="G43" s="26">
        <f>Hoja1!G43</f>
        <v>1</v>
      </c>
      <c r="H43" s="26">
        <f>Hoja1!H43</f>
        <v>505</v>
      </c>
      <c r="I43" t="str">
        <f>Hoja1!I43</f>
        <v>VB 7428</v>
      </c>
      <c r="J43" t="str">
        <f>VLOOKUP(Hoja1!J43,Data!$G$1:$H$501,2,0)</f>
        <v>Tuxtla Gutierrez</v>
      </c>
      <c r="K43" s="21">
        <f>IF(Hoja1!M43=1,Hoja1!K43,0)</f>
        <v>45946.440972222219</v>
      </c>
      <c r="L43" t="str">
        <f>IF(Hoja1!M43=1,Hoja1!L43:$N44,0)</f>
        <v>J</v>
      </c>
      <c r="M43">
        <f t="shared" si="0"/>
        <v>1</v>
      </c>
      <c r="N43">
        <f t="shared" si="1"/>
        <v>1</v>
      </c>
      <c r="O43">
        <f>IF(N43="","",MAX(O$1:O42)+1)</f>
        <v>26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9401</v>
      </c>
      <c r="E44" s="27">
        <f>IF(Hoja1!M44=1,Hoja1!E44,0)</f>
        <v>45946.420138888891</v>
      </c>
      <c r="F44" s="26" t="str">
        <f>VLOOKUP(Hoja1!F44,Data!$D$1:$E$500,2,0)</f>
        <v>Monterrey</v>
      </c>
      <c r="G44" s="26">
        <f>Hoja1!G44</f>
        <v>2</v>
      </c>
      <c r="H44" s="26" t="str">
        <f>Hoja1!H44</f>
        <v>106B</v>
      </c>
      <c r="I44" t="str">
        <f>Hoja1!I44</f>
        <v>VB 9402</v>
      </c>
      <c r="J44" t="str">
        <f>VLOOKUP(Hoja1!J44,Data!$G$1:$H$501,2,0)</f>
        <v>Monterrey</v>
      </c>
      <c r="K44" s="21">
        <f>IF(Hoja1!M44=1,Hoja1!K44,0)</f>
        <v>45946.454861111109</v>
      </c>
      <c r="L44" t="str">
        <f>IF(Hoja1!M44=1,Hoja1!L44:$N45,0)</f>
        <v>J</v>
      </c>
      <c r="M44">
        <f t="shared" si="0"/>
        <v>1</v>
      </c>
      <c r="N44">
        <f t="shared" si="1"/>
        <v>1</v>
      </c>
      <c r="O44">
        <f>IF(N44="","",MAX(O$1:O43)+1)</f>
        <v>27</v>
      </c>
    </row>
    <row r="45" spans="1:15" x14ac:dyDescent="0.25">
      <c r="A45">
        <f>IF(Hoja1!M45=1,Hoja1!A45,0)</f>
        <v>0</v>
      </c>
      <c r="B45" s="26" t="str">
        <f>VLOOKUP(Hoja1!B45,Data!$A$1:$B$500,2,0)</f>
        <v>Air China</v>
      </c>
      <c r="C45" s="26" t="str">
        <f>Hoja1!C45</f>
        <v>77F</v>
      </c>
      <c r="D45" t="str">
        <f>Hoja1!D45</f>
        <v>CA 3125</v>
      </c>
      <c r="E45" s="27">
        <f>IF(Hoja1!M45=1,Hoja1!E45,0)</f>
        <v>0</v>
      </c>
      <c r="F45" s="26" t="str">
        <f>VLOOKUP(Hoja1!F45,Data!$D$1:$E$500,2,0)</f>
        <v>Anchorage</v>
      </c>
      <c r="G45" s="26" t="str">
        <f>Hoja1!G45</f>
        <v>---</v>
      </c>
      <c r="H45" s="26">
        <f>Hoja1!H45</f>
        <v>604</v>
      </c>
      <c r="I45" t="str">
        <f>Hoja1!I45</f>
        <v>CA 3126</v>
      </c>
      <c r="J45" t="str">
        <f>VLOOKUP(Hoja1!J45,Data!$G$1:$H$501,2,0)</f>
        <v>Los Angeles</v>
      </c>
      <c r="K45" s="21">
        <f>IF(Hoja1!M45=1,Hoja1!K45,0)</f>
        <v>0</v>
      </c>
      <c r="L45">
        <f>IF(Hoja1!M45=1,Hoja1!L45:$N46,0)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 xml:space="preserve">Viva </v>
      </c>
      <c r="C46" s="26">
        <f>Hoja1!C46</f>
        <v>320</v>
      </c>
      <c r="D46" t="str">
        <f>Hoja1!D46</f>
        <v>VB 9533</v>
      </c>
      <c r="E46" s="27">
        <f>IF(Hoja1!M46=1,Hoja1!E46,0)</f>
        <v>45946.427083333336</v>
      </c>
      <c r="F46" s="26" t="str">
        <f>VLOOKUP(Hoja1!F46,Data!$D$1:$E$500,2,0)</f>
        <v>Matamoros</v>
      </c>
      <c r="G46" s="26">
        <f>Hoja1!G46</f>
        <v>2</v>
      </c>
      <c r="H46" s="26" t="str">
        <f>Hoja1!H46</f>
        <v>107B</v>
      </c>
      <c r="I46" t="str">
        <f>Hoja1!I46</f>
        <v>VB 9428</v>
      </c>
      <c r="J46" t="str">
        <f>VLOOKUP(Hoja1!J46,Data!$G$1:$H$501,2,0)</f>
        <v>Tepic</v>
      </c>
      <c r="K46" s="21">
        <f>IF(Hoja1!M46=1,Hoja1!K46,0)</f>
        <v>45946.465277777781</v>
      </c>
      <c r="L46" t="str">
        <f>IF(Hoja1!M46=1,Hoja1!L46:$N47,0)</f>
        <v>J</v>
      </c>
      <c r="M46">
        <f t="shared" si="0"/>
        <v>1</v>
      </c>
      <c r="N46">
        <f t="shared" si="1"/>
        <v>1</v>
      </c>
      <c r="O46">
        <f>IF(N46="","",MAX(O$1:O45)+1)</f>
        <v>28</v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321</v>
      </c>
      <c r="D47" t="str">
        <f>Hoja1!D47</f>
        <v>VB 9223</v>
      </c>
      <c r="E47" s="27">
        <f>IF(Hoja1!M47=1,Hoja1!E47,0)</f>
        <v>45946.430555555555</v>
      </c>
      <c r="F47" s="26" t="str">
        <f>VLOOKUP(Hoja1!F47,Data!$D$1:$E$500,2,0)</f>
        <v>Puerto Escondido</v>
      </c>
      <c r="G47" s="26">
        <f>Hoja1!G47</f>
        <v>2</v>
      </c>
      <c r="H47" s="26" t="str">
        <f>Hoja1!H47</f>
        <v>107A</v>
      </c>
      <c r="I47" t="str">
        <f>Hoja1!I47</f>
        <v>VB 9294</v>
      </c>
      <c r="J47" t="str">
        <f>VLOOKUP(Hoja1!J47,Data!$G$1:$H$501,2,0)</f>
        <v>Huatulco</v>
      </c>
      <c r="K47" s="21">
        <f>IF(Hoja1!M47=1,Hoja1!K47,0)</f>
        <v>45946.461805555555</v>
      </c>
      <c r="L47" t="str">
        <f>IF(Hoja1!M47=1,Hoja1!L47:$N48,0)</f>
        <v>J</v>
      </c>
      <c r="M47">
        <f t="shared" si="0"/>
        <v>1</v>
      </c>
      <c r="N47">
        <f t="shared" si="1"/>
        <v>1</v>
      </c>
      <c r="O47">
        <f>IF(N47="","",MAX(O$1:O46)+1)</f>
        <v>29</v>
      </c>
    </row>
    <row r="48" spans="1:15" x14ac:dyDescent="0.25">
      <c r="A48">
        <f>IF(Hoja1!M48=1,Hoja1!A48,0)</f>
        <v>0</v>
      </c>
      <c r="B48" s="26" t="str">
        <f>VLOOKUP(Hoja1!B48,Data!$A$1:$B$500,2,0)</f>
        <v>Cargojet Airways</v>
      </c>
      <c r="C48" s="26" t="str">
        <f>Hoja1!C48</f>
        <v>76Y</v>
      </c>
      <c r="D48" t="str">
        <f>Hoja1!D48</f>
        <v>W8 920</v>
      </c>
      <c r="E48" s="27">
        <f>IF(Hoja1!M48=1,Hoja1!E48,0)</f>
        <v>0</v>
      </c>
      <c r="F48" s="26" t="str">
        <f>VLOOKUP(Hoja1!F48,Data!$D$1:$E$500,2,0)</f>
        <v>Guadalajara</v>
      </c>
      <c r="G48" s="26" t="str">
        <f>Hoja1!G48</f>
        <v>---</v>
      </c>
      <c r="H48" s="26" t="str">
        <f>Hoja1!H48</f>
        <v>601A</v>
      </c>
      <c r="I48" t="str">
        <f>Hoja1!I48</f>
        <v>W8 951</v>
      </c>
      <c r="J48" t="str">
        <f>VLOOKUP(Hoja1!J48,Data!$G$1:$H$501,2,0)</f>
        <v>Cincinnati</v>
      </c>
      <c r="K48" s="21">
        <f>IF(Hoja1!M48=1,Hoja1!K48,0)</f>
        <v>0</v>
      </c>
      <c r="L48">
        <f>IF(Hoja1!M48=1,Hoja1!L48:$N49,0)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7442</v>
      </c>
      <c r="E49" s="27">
        <f>IF(Hoja1!M49=1,Hoja1!E49,0)</f>
        <v>45946.451388888891</v>
      </c>
      <c r="F49" s="26" t="str">
        <f>VLOOKUP(Hoja1!F49,Data!$D$1:$E$500,2,0)</f>
        <v>San Jose Del Cabo</v>
      </c>
      <c r="G49" s="26">
        <f>Hoja1!G49</f>
        <v>1</v>
      </c>
      <c r="H49" s="26">
        <f>Hoja1!H49</f>
        <v>502</v>
      </c>
      <c r="I49" t="str">
        <f>Hoja1!I49</f>
        <v>VB 7442</v>
      </c>
      <c r="J49" t="str">
        <f>VLOOKUP(Hoja1!J49,Data!$G$1:$H$501,2,0)</f>
        <v>Cancun</v>
      </c>
      <c r="K49" s="21">
        <f>IF(Hoja1!M49=1,Hoja1!K49,0)</f>
        <v>45946.472222222219</v>
      </c>
      <c r="L49" t="str">
        <f>IF(Hoja1!M49=1,Hoja1!L49:$N50,0)</f>
        <v>J</v>
      </c>
      <c r="M49">
        <f t="shared" si="0"/>
        <v>1</v>
      </c>
      <c r="N49">
        <f t="shared" si="1"/>
        <v>1</v>
      </c>
      <c r="O49">
        <f>IF(N49="","",MAX(O$1:O48)+1)</f>
        <v>30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Mexicana de Aviación </v>
      </c>
      <c r="C50" s="26">
        <f>Hoja1!C50</f>
        <v>738</v>
      </c>
      <c r="D50" t="str">
        <f>Hoja1!D50</f>
        <v>XN 1141</v>
      </c>
      <c r="E50" s="27">
        <f>IF(Hoja1!M50=1,Hoja1!E50,0)</f>
        <v>45946.458333333336</v>
      </c>
      <c r="F50" s="26" t="str">
        <f>VLOOKUP(Hoja1!F50,Data!$D$1:$E$500,2,0)</f>
        <v>Ciudad Victoria</v>
      </c>
      <c r="G50" s="26">
        <f>Hoja1!G50</f>
        <v>1</v>
      </c>
      <c r="H50" s="26" t="str">
        <f>Hoja1!H50</f>
        <v>108B</v>
      </c>
      <c r="I50" t="str">
        <f>Hoja1!I50</f>
        <v>XN 1922</v>
      </c>
      <c r="J50" t="str">
        <f>VLOOKUP(Hoja1!J50,Data!$G$1:$H$501,2,0)</f>
        <v>Palenque</v>
      </c>
      <c r="K50" s="21">
        <f>IF(Hoja1!M50=1,Hoja1!K50,0)</f>
        <v>45946.493055555555</v>
      </c>
      <c r="L50" t="str">
        <f>IF(Hoja1!M50=1,Hoja1!L50:$N51,0)</f>
        <v>J</v>
      </c>
      <c r="M50">
        <f t="shared" si="0"/>
        <v>1</v>
      </c>
      <c r="N50">
        <f t="shared" si="1"/>
        <v>1</v>
      </c>
      <c r="O50">
        <f>IF(N50="","",MAX(O$1:O49)+1)</f>
        <v>31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7438</v>
      </c>
      <c r="E51" s="27">
        <f>IF(Hoja1!M51=1,Hoja1!E51,0)</f>
        <v>45946.486111111109</v>
      </c>
      <c r="F51" s="26" t="str">
        <f>VLOOKUP(Hoja1!F51,Data!$D$1:$E$500,2,0)</f>
        <v>Ciudad Juarez</v>
      </c>
      <c r="G51" s="26">
        <f>Hoja1!G51</f>
        <v>1</v>
      </c>
      <c r="H51" s="26" t="str">
        <f>Hoja1!H51</f>
        <v>106A</v>
      </c>
      <c r="I51" t="str">
        <f>Hoja1!I51</f>
        <v>VB 7438</v>
      </c>
      <c r="J51" t="str">
        <f>VLOOKUP(Hoja1!J51,Data!$G$1:$H$501,2,0)</f>
        <v>Cancun</v>
      </c>
      <c r="K51" s="21">
        <f>IF(Hoja1!M51=1,Hoja1!K51,0)</f>
        <v>45946.506944444445</v>
      </c>
      <c r="L51" t="str">
        <f>IF(Hoja1!M51=1,Hoja1!L51:$N52,0)</f>
        <v>J</v>
      </c>
      <c r="M51">
        <f t="shared" si="0"/>
        <v>1</v>
      </c>
      <c r="N51">
        <f t="shared" si="1"/>
        <v>1</v>
      </c>
      <c r="O51">
        <f>IF(N51="","",MAX(O$1:O50)+1)</f>
        <v>32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7416</v>
      </c>
      <c r="E52" s="27">
        <f>IF(Hoja1!M52=1,Hoja1!E52,0)</f>
        <v>45946.489583333336</v>
      </c>
      <c r="F52" s="26" t="str">
        <f>VLOOKUP(Hoja1!F52,Data!$D$1:$E$500,2,0)</f>
        <v>Cancun</v>
      </c>
      <c r="G52" s="26">
        <f>Hoja1!G52</f>
        <v>1</v>
      </c>
      <c r="H52" s="26" t="str">
        <f>Hoja1!H52</f>
        <v>106B</v>
      </c>
      <c r="I52" t="str">
        <f>Hoja1!I52</f>
        <v>VB 7416</v>
      </c>
      <c r="J52" t="str">
        <f>VLOOKUP(Hoja1!J52,Data!$G$1:$H$501,2,0)</f>
        <v>Culiacan</v>
      </c>
      <c r="K52" s="21">
        <f>IF(Hoja1!M52=1,Hoja1!K52,0)</f>
        <v>45946.517361111109</v>
      </c>
      <c r="L52" t="str">
        <f>IF(Hoja1!M52=1,Hoja1!L52:$N53,0)</f>
        <v>J</v>
      </c>
      <c r="M52">
        <f t="shared" si="0"/>
        <v>1</v>
      </c>
      <c r="N52">
        <f t="shared" si="1"/>
        <v>1</v>
      </c>
      <c r="O52">
        <f>IF(N52="","",MAX(O$1:O51)+1)</f>
        <v>33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>Aeromexico</v>
      </c>
      <c r="C53" s="26" t="str">
        <f>Hoja1!C53</f>
        <v>7S8</v>
      </c>
      <c r="D53" t="str">
        <f>Hoja1!D53</f>
        <v>AM 589</v>
      </c>
      <c r="E53" s="27">
        <f>IF(Hoja1!M53=1,Hoja1!E53,0)</f>
        <v>45946.490277777775</v>
      </c>
      <c r="F53" s="26" t="str">
        <f>VLOOKUP(Hoja1!F53,Data!$D$1:$E$500,2,0)</f>
        <v>Cancun</v>
      </c>
      <c r="G53" s="26">
        <f>Hoja1!G53</f>
        <v>3</v>
      </c>
      <c r="H53" s="26" t="str">
        <f>Hoja1!H53</f>
        <v>110A</v>
      </c>
      <c r="I53" t="str">
        <f>Hoja1!I53</f>
        <v>AM 528</v>
      </c>
      <c r="J53" t="str">
        <f>VLOOKUP(Hoja1!J53,Data!$G$1:$H$501,2,0)</f>
        <v>Cancun</v>
      </c>
      <c r="K53" s="21">
        <f>IF(Hoja1!M53=1,Hoja1!K53,0)</f>
        <v>45946.552083333336</v>
      </c>
      <c r="L53" t="str">
        <f>IF(Hoja1!M53=1,Hoja1!L53:$N54,0)</f>
        <v>J</v>
      </c>
      <c r="M53">
        <f t="shared" si="0"/>
        <v>1</v>
      </c>
      <c r="N53">
        <f t="shared" si="1"/>
        <v>1</v>
      </c>
      <c r="O53">
        <f>IF(N53="","",MAX(O$1:O52)+1)</f>
        <v>34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>Aeromexico</v>
      </c>
      <c r="C54" s="26" t="str">
        <f>Hoja1!C54</f>
        <v>E90</v>
      </c>
      <c r="D54" t="str">
        <f>Hoja1!D54</f>
        <v>AM 2781</v>
      </c>
      <c r="E54" s="27">
        <f>IF(Hoja1!M54=1,Hoja1!E54,0)</f>
        <v>45946.491666666669</v>
      </c>
      <c r="F54" s="26" t="str">
        <f>VLOOKUP(Hoja1!F54,Data!$D$1:$E$500,2,0)</f>
        <v>Houston</v>
      </c>
      <c r="G54" s="26">
        <f>Hoja1!G54</f>
        <v>7</v>
      </c>
      <c r="H54" s="26" t="str">
        <f>Hoja1!H54</f>
        <v>113A</v>
      </c>
      <c r="I54" t="str">
        <f>Hoja1!I54</f>
        <v>AM 2782</v>
      </c>
      <c r="J54" t="str">
        <f>VLOOKUP(Hoja1!J54,Data!$G$1:$H$501,2,0)</f>
        <v>Mcallen Mission</v>
      </c>
      <c r="K54" s="21">
        <f>IF(Hoja1!M54=1,Hoja1!K54,0)</f>
        <v>45946.533333333333</v>
      </c>
      <c r="L54" t="str">
        <f>IF(Hoja1!M54=1,Hoja1!L54:$N55,0)</f>
        <v>J</v>
      </c>
      <c r="M54">
        <f t="shared" si="0"/>
        <v>1</v>
      </c>
      <c r="N54">
        <f t="shared" si="1"/>
        <v>1</v>
      </c>
      <c r="O54">
        <f>IF(N54="","",MAX(O$1:O53)+1)</f>
        <v>35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7333</v>
      </c>
      <c r="E55" s="27">
        <f>IF(Hoja1!M55=1,Hoja1!E55,0)</f>
        <v>45946.5</v>
      </c>
      <c r="F55" s="26" t="str">
        <f>VLOOKUP(Hoja1!F55,Data!$D$1:$E$500,2,0)</f>
        <v>Villahermosa</v>
      </c>
      <c r="G55" s="26">
        <f>Hoja1!G55</f>
        <v>2</v>
      </c>
      <c r="H55" s="26">
        <f>Hoja1!H55</f>
        <v>504</v>
      </c>
      <c r="I55" t="str">
        <f>Hoja1!I55</f>
        <v>VB 7333</v>
      </c>
      <c r="J55" t="str">
        <f>VLOOKUP(Hoja1!J55,Data!$G$1:$H$501,2,0)</f>
        <v>Monterrey</v>
      </c>
      <c r="K55" s="21">
        <f>IF(Hoja1!M55=1,Hoja1!K55,0)</f>
        <v>45946.520833333336</v>
      </c>
      <c r="L55" t="str">
        <f>IF(Hoja1!M55=1,Hoja1!L55:$N56,0)</f>
        <v>J</v>
      </c>
      <c r="M55">
        <f t="shared" si="0"/>
        <v>1</v>
      </c>
      <c r="N55">
        <f t="shared" si="1"/>
        <v>1</v>
      </c>
      <c r="O55">
        <f>IF(N55="","",MAX(O$1:O54)+1)</f>
        <v>36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7446</v>
      </c>
      <c r="E56" s="27">
        <f>IF(Hoja1!M56=1,Hoja1!E56,0)</f>
        <v>45946.503472222219</v>
      </c>
      <c r="F56" s="26" t="str">
        <f>VLOOKUP(Hoja1!F56,Data!$D$1:$E$500,2,0)</f>
        <v>Hermosillo</v>
      </c>
      <c r="G56" s="26">
        <f>Hoja1!G56</f>
        <v>2</v>
      </c>
      <c r="H56" s="26" t="str">
        <f>Hoja1!H56</f>
        <v>107B</v>
      </c>
      <c r="I56" t="str">
        <f>Hoja1!I56</f>
        <v>VB 7446</v>
      </c>
      <c r="J56" t="str">
        <f>VLOOKUP(Hoja1!J56,Data!$G$1:$H$501,2,0)</f>
        <v>Tulum</v>
      </c>
      <c r="K56" s="21">
        <f>IF(Hoja1!M56=1,Hoja1!K56,0)</f>
        <v>45946.53125</v>
      </c>
      <c r="L56" t="str">
        <f>IF(Hoja1!M56=1,Hoja1!L56:$N57,0)</f>
        <v>J</v>
      </c>
      <c r="M56">
        <f t="shared" si="0"/>
        <v>1</v>
      </c>
      <c r="N56">
        <f t="shared" si="1"/>
        <v>1</v>
      </c>
      <c r="O56">
        <f>IF(N56="","",MAX(O$1:O55)+1)</f>
        <v>37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321</v>
      </c>
      <c r="D57" t="str">
        <f>Hoja1!D57</f>
        <v>VB 7351</v>
      </c>
      <c r="E57" s="27">
        <f>IF(Hoja1!M57=1,Hoja1!E57,0)</f>
        <v>45946.510416666664</v>
      </c>
      <c r="F57" s="26" t="str">
        <f>VLOOKUP(Hoja1!F57,Data!$D$1:$E$500,2,0)</f>
        <v>Puerto Vallarta</v>
      </c>
      <c r="G57" s="26">
        <f>Hoja1!G57</f>
        <v>1</v>
      </c>
      <c r="H57" s="26" t="str">
        <f>Hoja1!H57</f>
        <v>115B</v>
      </c>
      <c r="I57" t="str">
        <f>Hoja1!I57</f>
        <v>VB 7351</v>
      </c>
      <c r="J57" t="str">
        <f>VLOOKUP(Hoja1!J57,Data!$G$1:$H$501,2,0)</f>
        <v>Merida</v>
      </c>
      <c r="K57" s="21">
        <f>IF(Hoja1!M57=1,Hoja1!K57,0)</f>
        <v>45946.541666666664</v>
      </c>
      <c r="L57" t="str">
        <f>IF(Hoja1!M57=1,Hoja1!L57:$N58,0)</f>
        <v>J</v>
      </c>
      <c r="M57">
        <f t="shared" si="0"/>
        <v>1</v>
      </c>
      <c r="N57">
        <f t="shared" si="1"/>
        <v>1</v>
      </c>
      <c r="O57">
        <f>IF(N57="","",MAX(O$1:O56)+1)</f>
        <v>38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2437</v>
      </c>
      <c r="E58" s="27">
        <f>IF(Hoja1!M58=1,Hoja1!E58,0)</f>
        <v>45946.534722222219</v>
      </c>
      <c r="F58" s="26" t="str">
        <f>VLOOKUP(Hoja1!F58,Data!$D$1:$E$500,2,0)</f>
        <v>Colima</v>
      </c>
      <c r="G58" s="26">
        <f>Hoja1!G58</f>
        <v>3</v>
      </c>
      <c r="H58" s="26" t="str">
        <f>Hoja1!H58</f>
        <v>110B</v>
      </c>
      <c r="I58" t="str">
        <f>Hoja1!I58</f>
        <v>AM 2600</v>
      </c>
      <c r="J58" t="str">
        <f>VLOOKUP(Hoja1!J58,Data!$G$1:$H$501,2,0)</f>
        <v>Durango</v>
      </c>
      <c r="K58" s="21">
        <f>IF(Hoja1!M58=1,Hoja1!K58,0)</f>
        <v>45946.5625</v>
      </c>
      <c r="L58" t="str">
        <f>IF(Hoja1!M58=1,Hoja1!L58:$N59,0)</f>
        <v>J</v>
      </c>
      <c r="M58">
        <f t="shared" si="0"/>
        <v>1</v>
      </c>
      <c r="N58">
        <f t="shared" si="1"/>
        <v>1</v>
      </c>
      <c r="O58">
        <f>IF(N58="","",MAX(O$1:O57)+1)</f>
        <v>39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7241</v>
      </c>
      <c r="E59" s="27">
        <f>IF(Hoja1!M59=1,Hoja1!E59,0)</f>
        <v>45946.538194444445</v>
      </c>
      <c r="F59" s="26" t="str">
        <f>VLOOKUP(Hoja1!F59,Data!$D$1:$E$500,2,0)</f>
        <v>Tulum</v>
      </c>
      <c r="G59" s="26">
        <f>Hoja1!G59</f>
        <v>2</v>
      </c>
      <c r="H59" s="26">
        <f>Hoja1!H59</f>
        <v>502</v>
      </c>
      <c r="I59" t="str">
        <f>Hoja1!I59</f>
        <v>VB 7241</v>
      </c>
      <c r="J59" t="str">
        <f>VLOOKUP(Hoja1!J59,Data!$G$1:$H$501,2,0)</f>
        <v>Guadalajara</v>
      </c>
      <c r="K59" s="21">
        <f>IF(Hoja1!M59=1,Hoja1!K59,0)</f>
        <v>45946.559027777781</v>
      </c>
      <c r="L59" t="str">
        <f>IF(Hoja1!M59=1,Hoja1!L59:$N60,0)</f>
        <v>J</v>
      </c>
      <c r="M59">
        <f t="shared" si="0"/>
        <v>1</v>
      </c>
      <c r="N59">
        <f t="shared" si="1"/>
        <v>1</v>
      </c>
      <c r="O59">
        <f>IF(N59="","",MAX(O$1:O58)+1)</f>
        <v>40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IF(Hoja1!M60=1,Hoja1!E60,0)</f>
        <v>45946.548611111109</v>
      </c>
      <c r="F60" s="26" t="str">
        <f>VLOOKUP(Hoja1!F60,Data!$D$1:$E$500,2,0)</f>
        <v>Chihuahua</v>
      </c>
      <c r="G60" s="26">
        <f>Hoja1!G60</f>
        <v>1</v>
      </c>
      <c r="H60" s="26">
        <f>Hoja1!H60</f>
        <v>505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IF(Hoja1!M60=1,Hoja1!K60,0)</f>
        <v>45946.569444444445</v>
      </c>
      <c r="L60" t="str">
        <f>IF(Hoja1!M60=1,Hoja1!L60:$N61,0)</f>
        <v>J</v>
      </c>
      <c r="M60">
        <f t="shared" si="0"/>
        <v>1</v>
      </c>
      <c r="N60">
        <f t="shared" si="1"/>
        <v>1</v>
      </c>
      <c r="O60">
        <f>IF(N60="","",MAX(O$1:O59)+1)</f>
        <v>41</v>
      </c>
    </row>
    <row r="61" spans="1:15" x14ac:dyDescent="0.25">
      <c r="A61">
        <f>IF(Hoja1!M61=1,Hoja1!A61,0)</f>
        <v>0</v>
      </c>
      <c r="B61" s="26" t="str">
        <f>VLOOKUP(Hoja1!B61,Data!$A$1:$B$500,2,0)</f>
        <v>MasAir</v>
      </c>
      <c r="C61" s="26">
        <f>Hoja1!C61</f>
        <v>333</v>
      </c>
      <c r="D61" t="str">
        <f>Hoja1!D61</f>
        <v>M7 6845</v>
      </c>
      <c r="E61" s="27">
        <f>IF(Hoja1!M61=1,Hoja1!E61,0)</f>
        <v>0</v>
      </c>
      <c r="F61" s="26" t="str">
        <f>VLOOKUP(Hoja1!F61,Data!$D$1:$E$500,2,0)</f>
        <v>Guadalajara</v>
      </c>
      <c r="G61" s="26" t="str">
        <f>Hoja1!G61</f>
        <v>---</v>
      </c>
      <c r="H61" s="26">
        <f>Hoja1!H61</f>
        <v>602</v>
      </c>
      <c r="I61" t="str">
        <f>Hoja1!I61</f>
        <v>M7 6441</v>
      </c>
      <c r="J61" t="str">
        <f>VLOOKUP(Hoja1!J61,Data!$G$1:$H$501,2,0)</f>
        <v>Campinas</v>
      </c>
      <c r="K61" s="21">
        <f>IF(Hoja1!M61=1,Hoja1!K61,0)</f>
        <v>0</v>
      </c>
      <c r="L61">
        <f>IF(Hoja1!M61=1,Hoja1!L61:$N62,0)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593</v>
      </c>
      <c r="E62" s="27">
        <f>IF(Hoja1!M62=1,Hoja1!E62,0)</f>
        <v>45946.565972222219</v>
      </c>
      <c r="F62" s="26" t="str">
        <f>VLOOKUP(Hoja1!F62,Data!$D$1:$E$500,2,0)</f>
        <v>Tulum</v>
      </c>
      <c r="G62" s="26">
        <f>Hoja1!G62</f>
        <v>3</v>
      </c>
      <c r="H62" s="26" t="str">
        <f>Hoja1!H62</f>
        <v>111B</v>
      </c>
      <c r="I62" t="str">
        <f>Hoja1!I62</f>
        <v>AM 880</v>
      </c>
      <c r="J62" t="str">
        <f>VLOOKUP(Hoja1!J62,Data!$G$1:$H$501,2,0)</f>
        <v>Puerto Vallarta</v>
      </c>
      <c r="K62" s="21">
        <f>IF(Hoja1!M62=1,Hoja1!K62,0)</f>
        <v>45946.59375</v>
      </c>
      <c r="L62" t="str">
        <f>IF(Hoja1!M62=1,Hoja1!L62:$N63,0)</f>
        <v>J</v>
      </c>
      <c r="M62">
        <f t="shared" si="0"/>
        <v>1</v>
      </c>
      <c r="N62">
        <f t="shared" si="1"/>
        <v>1</v>
      </c>
      <c r="O62">
        <f>IF(N62="","",MAX(O$1:O61)+1)</f>
        <v>42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843</v>
      </c>
      <c r="E63" s="27">
        <f>IF(Hoja1!M63=1,Hoja1!E63,0)</f>
        <v>45946.569444444445</v>
      </c>
      <c r="F63" s="26" t="str">
        <f>VLOOKUP(Hoja1!F63,Data!$D$1:$E$500,2,0)</f>
        <v xml:space="preserve">Jose Marti </v>
      </c>
      <c r="G63" s="26">
        <f>Hoja1!G63</f>
        <v>6</v>
      </c>
      <c r="H63" s="26" t="str">
        <f>Hoja1!H63</f>
        <v>114A</v>
      </c>
      <c r="I63" t="str">
        <f>Hoja1!I63</f>
        <v>VB 9386</v>
      </c>
      <c r="J63" t="str">
        <f>VLOOKUP(Hoja1!J63,Data!$G$1:$H$501,2,0)</f>
        <v>Reynosa</v>
      </c>
      <c r="K63" s="21">
        <f>IF(Hoja1!M63=1,Hoja1!K63,0)</f>
        <v>45946.611111111109</v>
      </c>
      <c r="L63" t="str">
        <f>IF(Hoja1!M63=1,Hoja1!L63:$N64,0)</f>
        <v>J</v>
      </c>
      <c r="M63">
        <f t="shared" si="0"/>
        <v>1</v>
      </c>
      <c r="N63">
        <f t="shared" si="1"/>
        <v>1</v>
      </c>
      <c r="O63">
        <f>IF(N63="","",MAX(O$1:O62)+1)</f>
        <v>43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>Volaris</v>
      </c>
      <c r="C64" s="26" t="str">
        <f>Hoja1!C64</f>
        <v>32N</v>
      </c>
      <c r="D64" t="str">
        <f>Hoja1!D64</f>
        <v>Y4 3532</v>
      </c>
      <c r="E64" s="27">
        <f>IF(Hoja1!M64=1,Hoja1!E64,0)</f>
        <v>45946.580555555556</v>
      </c>
      <c r="F64" s="26" t="str">
        <f>VLOOKUP(Hoja1!F64,Data!$D$1:$E$500,2,0)</f>
        <v>Cancun</v>
      </c>
      <c r="G64" s="26">
        <f>Hoja1!G64</f>
        <v>2</v>
      </c>
      <c r="H64" s="26" t="str">
        <f>Hoja1!H64</f>
        <v>109B</v>
      </c>
      <c r="I64" t="str">
        <f>Hoja1!I64</f>
        <v>Y4 7170</v>
      </c>
      <c r="J64" t="str">
        <f>VLOOKUP(Hoja1!J64,Data!$G$1:$H$501,2,0)</f>
        <v>La Paz</v>
      </c>
      <c r="K64" s="21">
        <f>IF(Hoja1!M64=1,Hoja1!K64,0)</f>
        <v>45946.612500000003</v>
      </c>
      <c r="L64" t="str">
        <f>IF(Hoja1!M64=1,Hoja1!L64:$N65,0)</f>
        <v>J</v>
      </c>
      <c r="M64">
        <f t="shared" si="0"/>
        <v>1</v>
      </c>
      <c r="N64">
        <f t="shared" si="1"/>
        <v>1</v>
      </c>
      <c r="O64">
        <f>IF(N64="","",MAX(O$1:O63)+1)</f>
        <v>44</v>
      </c>
    </row>
    <row r="65" spans="1:15" x14ac:dyDescent="0.25">
      <c r="A65">
        <f>IF(Hoja1!M65=1,Hoja1!A65,0)</f>
        <v>0</v>
      </c>
      <c r="B65" s="26" t="str">
        <f>VLOOKUP(Hoja1!B65,Data!$A$1:$B$500,2,0)</f>
        <v>Cargolux</v>
      </c>
      <c r="C65" s="26" t="str">
        <f>Hoja1!C65</f>
        <v>74Y</v>
      </c>
      <c r="D65" t="str">
        <f>Hoja1!D65</f>
        <v>CV 6684</v>
      </c>
      <c r="E65" s="27">
        <f>IF(Hoja1!M65=1,Hoja1!E65,0)</f>
        <v>0</v>
      </c>
      <c r="F65" s="26" t="str">
        <f>VLOOKUP(Hoja1!F65,Data!$D$1:$E$500,2,0)</f>
        <v>Luxembourg</v>
      </c>
      <c r="G65" s="26" t="str">
        <f>Hoja1!G65</f>
        <v>---</v>
      </c>
      <c r="H65" s="26" t="str">
        <f>Hoja1!H65</f>
        <v>605A</v>
      </c>
      <c r="I65" t="str">
        <f>Hoja1!I65</f>
        <v>CV 6694</v>
      </c>
      <c r="J65" t="str">
        <f>VLOOKUP(Hoja1!J65,Data!$G$1:$H$501,2,0)</f>
        <v>Guadalajara</v>
      </c>
      <c r="K65" s="21">
        <f>IF(Hoja1!M65=1,Hoja1!K65,0)</f>
        <v>0</v>
      </c>
      <c r="L65">
        <f>IF(Hoja1!M65=1,Hoja1!L65:$N66,0)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IF(Hoja1!M66=1,Hoja1!A66,0)</f>
        <v>0</v>
      </c>
      <c r="B66" s="26" t="str">
        <f>VLOOKUP(Hoja1!B66,Data!$A$1:$B$500,2,0)</f>
        <v>DHL Guatemala</v>
      </c>
      <c r="C66" s="26" t="str">
        <f>Hoja1!C66</f>
        <v>75F</v>
      </c>
      <c r="D66" t="str">
        <f>Hoja1!D66</f>
        <v>L3 5218</v>
      </c>
      <c r="E66" s="27">
        <f>IF(Hoja1!M66=1,Hoja1!E66,0)</f>
        <v>0</v>
      </c>
      <c r="F66" s="26" t="str">
        <f>VLOOKUP(Hoja1!F66,Data!$D$1:$E$500,2,0)</f>
        <v>Guatemala City</v>
      </c>
      <c r="G66" s="26" t="str">
        <f>Hoja1!G66</f>
        <v>---</v>
      </c>
      <c r="H66" s="26" t="str">
        <f>Hoja1!H66</f>
        <v>601A</v>
      </c>
      <c r="I66" t="str">
        <f>Hoja1!I66</f>
        <v>L3 5217</v>
      </c>
      <c r="J66" t="str">
        <f>VLOOKUP(Hoja1!J66,Data!$G$1:$H$501,2,0)</f>
        <v>Guatemala City</v>
      </c>
      <c r="K66" s="21">
        <f>IF(Hoja1!M66=1,Hoja1!K66,0)</f>
        <v>0</v>
      </c>
      <c r="L66">
        <f>IF(Hoja1!M66=1,Hoja1!L66:$N67,0)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>Aerus</v>
      </c>
      <c r="C67" s="26" t="str">
        <f>Hoja1!C67</f>
        <v>CNF</v>
      </c>
      <c r="D67" t="str">
        <f>Hoja1!D67</f>
        <v>ZV 361</v>
      </c>
      <c r="E67" s="27">
        <f>IF(Hoja1!M67=1,Hoja1!E67,0)</f>
        <v>45946.600694444445</v>
      </c>
      <c r="F67" s="26" t="str">
        <f>VLOOKUP(Hoja1!F67,Data!$D$1:$E$500,2,0)</f>
        <v>Ciudad Victoria</v>
      </c>
      <c r="G67" s="26">
        <f>Hoja1!G67</f>
        <v>1</v>
      </c>
      <c r="H67" s="26">
        <f>Hoja1!H67</f>
        <v>501</v>
      </c>
      <c r="I67" t="str">
        <f>Hoja1!I67</f>
        <v>ZV 340</v>
      </c>
      <c r="J67" t="str">
        <f>VLOOKUP(Hoja1!J67,Data!$G$1:$H$501,2,0)</f>
        <v>San Luis Potosi</v>
      </c>
      <c r="K67" s="21">
        <f>IF(Hoja1!M67=1,Hoja1!K67,0)</f>
        <v>45946.625</v>
      </c>
      <c r="L67" t="str">
        <f>IF(Hoja1!M67=1,Hoja1!L67:$N68,0)</f>
        <v>J</v>
      </c>
      <c r="M67">
        <f t="shared" ref="M67:M130" si="2">IF(A67&gt;0,1,0)</f>
        <v>1</v>
      </c>
      <c r="N67">
        <f t="shared" ref="N67:N130" si="3">IF(M67=0,"",M67)</f>
        <v>1</v>
      </c>
      <c r="O67">
        <f>IF(N67="","",MAX(O$1:O66)+1)</f>
        <v>45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321</v>
      </c>
      <c r="D68" t="str">
        <f>Hoja1!D68</f>
        <v>VB 9295</v>
      </c>
      <c r="E68" s="27">
        <f>IF(Hoja1!M68=1,Hoja1!E68,0)</f>
        <v>45946.600694444445</v>
      </c>
      <c r="F68" s="26" t="str">
        <f>VLOOKUP(Hoja1!F68,Data!$D$1:$E$500,2,0)</f>
        <v>Huatulco</v>
      </c>
      <c r="G68" s="26">
        <f>Hoja1!G68</f>
        <v>1</v>
      </c>
      <c r="H68" s="26" t="str">
        <f>Hoja1!H68</f>
        <v>106B</v>
      </c>
      <c r="I68" t="str">
        <f>Hoja1!I68</f>
        <v>VB 9404</v>
      </c>
      <c r="J68" t="str">
        <f>VLOOKUP(Hoja1!J68,Data!$G$1:$H$501,2,0)</f>
        <v>Monterrey</v>
      </c>
      <c r="K68" s="21">
        <f>IF(Hoja1!M68=1,Hoja1!K68,0)</f>
        <v>45946.635416666664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46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7429</v>
      </c>
      <c r="E69" s="27">
        <f>IF(Hoja1!M69=1,Hoja1!E69,0)</f>
        <v>45946.611111111109</v>
      </c>
      <c r="F69" s="26" t="str">
        <f>VLOOKUP(Hoja1!F69,Data!$D$1:$E$500,2,0)</f>
        <v>Tuxtla Gutierrez</v>
      </c>
      <c r="G69" s="26">
        <f>Hoja1!G69</f>
        <v>1</v>
      </c>
      <c r="H69" s="26" t="str">
        <f>Hoja1!H69</f>
        <v>107A</v>
      </c>
      <c r="I69" t="str">
        <f>Hoja1!I69</f>
        <v>VB 7429</v>
      </c>
      <c r="J69" t="str">
        <f>VLOOKUP(Hoja1!J69,Data!$G$1:$H$501,2,0)</f>
        <v>Tijuana</v>
      </c>
      <c r="K69" s="21">
        <f>IF(Hoja1!M69=1,Hoja1!K69,0)</f>
        <v>45946.638888888891</v>
      </c>
      <c r="L69" t="str">
        <f>IF(Hoja1!M69=1,Hoja1!L69:$N70,0)</f>
        <v>J</v>
      </c>
      <c r="M69">
        <f t="shared" si="2"/>
        <v>1</v>
      </c>
      <c r="N69">
        <f t="shared" si="3"/>
        <v>1</v>
      </c>
      <c r="O69">
        <f>IF(N69="","",MAX(O$1:O68)+1)</f>
        <v>47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7379</v>
      </c>
      <c r="E70" s="27">
        <f>IF(Hoja1!M70=1,Hoja1!E70,0)</f>
        <v>45946.614583333336</v>
      </c>
      <c r="F70" s="26" t="str">
        <f>VLOOKUP(Hoja1!F70,Data!$D$1:$E$500,2,0)</f>
        <v>Monterrey</v>
      </c>
      <c r="G70" s="26">
        <f>Hoja1!G70</f>
        <v>2</v>
      </c>
      <c r="H70" s="26" t="str">
        <f>Hoja1!H70</f>
        <v>115B</v>
      </c>
      <c r="I70" t="str">
        <f>Hoja1!I70</f>
        <v>VB 9452</v>
      </c>
      <c r="J70" t="str">
        <f>VLOOKUP(Hoja1!J70,Data!$G$1:$H$501,2,0)</f>
        <v>Nuevo Laredo</v>
      </c>
      <c r="K70" s="21">
        <f>IF(Hoja1!M70=1,Hoja1!K70,0)</f>
        <v>45946.652777777781</v>
      </c>
      <c r="L70" t="str">
        <f>IF(Hoja1!M70=1,Hoja1!L70:$N71,0)</f>
        <v>J</v>
      </c>
      <c r="M70">
        <f t="shared" si="2"/>
        <v>1</v>
      </c>
      <c r="N70">
        <f t="shared" si="3"/>
        <v>1</v>
      </c>
      <c r="O70">
        <f>IF(N70="","",MAX(O$1:O69)+1)</f>
        <v>48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9429</v>
      </c>
      <c r="E71" s="27">
        <f>IF(Hoja1!M71=1,Hoja1!E71,0)</f>
        <v>45946.614583333336</v>
      </c>
      <c r="F71" s="26" t="str">
        <f>VLOOKUP(Hoja1!F71,Data!$D$1:$E$500,2,0)</f>
        <v>Tepic</v>
      </c>
      <c r="G71" s="26">
        <f>Hoja1!G71</f>
        <v>2</v>
      </c>
      <c r="H71" s="26" t="str">
        <f>Hoja1!H71</f>
        <v>106A</v>
      </c>
      <c r="I71" t="str">
        <f>Hoja1!I71</f>
        <v>VB 9214</v>
      </c>
      <c r="J71" t="str">
        <f>VLOOKUP(Hoja1!J71,Data!$G$1:$H$501,2,0)</f>
        <v>Oaxaca</v>
      </c>
      <c r="K71" s="21">
        <f>IF(Hoja1!M71=1,Hoja1!K71,0)</f>
        <v>45946.645833333336</v>
      </c>
      <c r="L71" t="str">
        <f>IF(Hoja1!M71=1,Hoja1!L71:$N72,0)</f>
        <v>J</v>
      </c>
      <c r="M71">
        <f t="shared" si="2"/>
        <v>1</v>
      </c>
      <c r="N71">
        <f t="shared" si="3"/>
        <v>1</v>
      </c>
      <c r="O71">
        <f>IF(N71="","",MAX(O$1:O70)+1)</f>
        <v>49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Mexicana de Aviación </v>
      </c>
      <c r="C72" s="26">
        <f>Hoja1!C72</f>
        <v>738</v>
      </c>
      <c r="D72" t="str">
        <f>Hoja1!D72</f>
        <v>XN 1781</v>
      </c>
      <c r="E72" s="27">
        <f>IF(Hoja1!M72=1,Hoja1!E72,0)</f>
        <v>45946.614583333336</v>
      </c>
      <c r="F72" s="26" t="str">
        <f>VLOOKUP(Hoja1!F72,Data!$D$1:$E$500,2,0)</f>
        <v>Tulum</v>
      </c>
      <c r="G72" s="26">
        <f>Hoja1!G72</f>
        <v>2</v>
      </c>
      <c r="H72" s="26" t="str">
        <f>Hoja1!H72</f>
        <v>108A</v>
      </c>
      <c r="I72" t="str">
        <f>Hoja1!I72</f>
        <v>XN 1762</v>
      </c>
      <c r="J72" t="str">
        <f>VLOOKUP(Hoja1!J72,Data!$G$1:$H$501,2,0)</f>
        <v>Merida</v>
      </c>
      <c r="K72" s="21">
        <f>IF(Hoja1!M72=1,Hoja1!K72,0)</f>
        <v>45946.649305555555</v>
      </c>
      <c r="L72" t="str">
        <f>IF(Hoja1!M72=1,Hoja1!L72:$N73,0)</f>
        <v>J</v>
      </c>
      <c r="M72">
        <f t="shared" si="2"/>
        <v>1</v>
      </c>
      <c r="N72">
        <f t="shared" si="3"/>
        <v>1</v>
      </c>
      <c r="O72">
        <f>IF(N72="","",MAX(O$1:O71)+1)</f>
        <v>50</v>
      </c>
    </row>
    <row r="73" spans="1:15" x14ac:dyDescent="0.25">
      <c r="A73">
        <f>IF(Hoja1!M73=1,Hoja1!A73,0)</f>
        <v>0</v>
      </c>
      <c r="B73" s="26" t="str">
        <f>VLOOKUP(Hoja1!B73,Data!$A$1:$B$500,2,0)</f>
        <v>Atlas Air</v>
      </c>
      <c r="C73" s="26" t="str">
        <f>Hoja1!C73</f>
        <v>77F</v>
      </c>
      <c r="D73" t="str">
        <f>Hoja1!D73</f>
        <v>5Y 346</v>
      </c>
      <c r="E73" s="27">
        <f>IF(Hoja1!M73=1,Hoja1!E73,0)</f>
        <v>0</v>
      </c>
      <c r="F73" s="26" t="str">
        <f>VLOOKUP(Hoja1!F73,Data!$D$1:$E$500,2,0)</f>
        <v>Anchorage</v>
      </c>
      <c r="G73" s="26" t="str">
        <f>Hoja1!G73</f>
        <v>---</v>
      </c>
      <c r="H73" s="26">
        <f>Hoja1!H73</f>
        <v>604</v>
      </c>
      <c r="I73" t="str">
        <f>Hoja1!I73</f>
        <v>5Y 346</v>
      </c>
      <c r="J73" t="str">
        <f>VLOOKUP(Hoja1!J73,Data!$G$1:$H$501,2,0)</f>
        <v>Quito</v>
      </c>
      <c r="K73" s="21">
        <f>IF(Hoja1!M73=1,Hoja1!K73,0)</f>
        <v>0</v>
      </c>
      <c r="L73">
        <f>IF(Hoja1!M73=1,Hoja1!L73:$N74,0)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 xml:space="preserve">Mexicana de Aviación </v>
      </c>
      <c r="C74" s="26">
        <f>Hoja1!C74</f>
        <v>738</v>
      </c>
      <c r="D74" t="str">
        <f>Hoja1!D74</f>
        <v>XN 1923</v>
      </c>
      <c r="E74" s="27">
        <f>IF(Hoja1!M74=1,Hoja1!E74,0)</f>
        <v>45946.663194444445</v>
      </c>
      <c r="F74" s="26" t="str">
        <f>VLOOKUP(Hoja1!F74,Data!$D$1:$E$500,2,0)</f>
        <v>Palenque</v>
      </c>
      <c r="G74" s="26">
        <f>Hoja1!G74</f>
        <v>2</v>
      </c>
      <c r="H74" s="26" t="str">
        <f>Hoja1!H74</f>
        <v>108B</v>
      </c>
      <c r="I74">
        <f>Hoja1!I74</f>
        <v>0</v>
      </c>
      <c r="J74" t="e">
        <f>VLOOKUP(Hoja1!J74,Data!$G$1:$H$501,2,0)</f>
        <v>#N/A</v>
      </c>
      <c r="K74" s="21">
        <f>IF(Hoja1!M74=1,Hoja1!K74,0)</f>
        <v>0</v>
      </c>
      <c r="L74" t="str">
        <f>IF(Hoja1!M74=1,Hoja1!L74:$N75,0)</f>
        <v>J</v>
      </c>
      <c r="M74">
        <f t="shared" si="2"/>
        <v>1</v>
      </c>
      <c r="N74">
        <f t="shared" si="3"/>
        <v>1</v>
      </c>
      <c r="O74">
        <f>IF(N74="","",MAX(O$1:O73)+1)</f>
        <v>51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Volaris</v>
      </c>
      <c r="C75" s="26" t="str">
        <f>Hoja1!C75</f>
        <v>32N</v>
      </c>
      <c r="D75" t="str">
        <f>Hoja1!D75</f>
        <v>Y4 7113</v>
      </c>
      <c r="E75" s="27">
        <f>IF(Hoja1!M75=1,Hoja1!E75,0)</f>
        <v>45946.667361111111</v>
      </c>
      <c r="F75" s="26" t="str">
        <f>VLOOKUP(Hoja1!F75,Data!$D$1:$E$500,2,0)</f>
        <v>Merida</v>
      </c>
      <c r="G75" s="26">
        <f>Hoja1!G75</f>
        <v>2</v>
      </c>
      <c r="H75" s="26" t="str">
        <f>Hoja1!H75</f>
        <v>109A</v>
      </c>
      <c r="I75" t="str">
        <f>Hoja1!I75</f>
        <v>Y4 3535</v>
      </c>
      <c r="J75" t="str">
        <f>VLOOKUP(Hoja1!J75,Data!$G$1:$H$501,2,0)</f>
        <v>Cancun</v>
      </c>
      <c r="K75" s="21">
        <f>IF(Hoja1!M75=1,Hoja1!K75,0)</f>
        <v>45946.736805555556</v>
      </c>
      <c r="L75" t="str">
        <f>IF(Hoja1!M75=1,Hoja1!L75:$N76,0)</f>
        <v>J</v>
      </c>
      <c r="M75">
        <f t="shared" si="2"/>
        <v>1</v>
      </c>
      <c r="N75">
        <f t="shared" si="3"/>
        <v>1</v>
      </c>
      <c r="O75">
        <f>IF(N75="","",MAX(O$1:O74)+1)</f>
        <v>52</v>
      </c>
    </row>
    <row r="76" spans="1:15" x14ac:dyDescent="0.25">
      <c r="A76">
        <f>IF(Hoja1!M76=1,Hoja1!A76,0)</f>
        <v>0</v>
      </c>
      <c r="B76" s="26" t="str">
        <f>VLOOKUP(Hoja1!B76,Data!$A$1:$B$500,2,0)</f>
        <v>Lufthansa</v>
      </c>
      <c r="C76" s="26" t="str">
        <f>Hoja1!C76</f>
        <v>77X</v>
      </c>
      <c r="D76" t="str">
        <f>Hoja1!D76</f>
        <v>LH 8224</v>
      </c>
      <c r="E76" s="27">
        <f>IF(Hoja1!M76=1,Hoja1!E76,0)</f>
        <v>0</v>
      </c>
      <c r="F76" s="26" t="str">
        <f>VLOOKUP(Hoja1!F76,Data!$D$1:$E$500,2,0)</f>
        <v>Frankfurt</v>
      </c>
      <c r="G76" s="26" t="str">
        <f>Hoja1!G76</f>
        <v>---</v>
      </c>
      <c r="H76" s="26">
        <f>Hoja1!H76</f>
        <v>603</v>
      </c>
      <c r="I76" t="str">
        <f>Hoja1!I76</f>
        <v>LH 8225</v>
      </c>
      <c r="J76" t="str">
        <f>VLOOKUP(Hoja1!J76,Data!$G$1:$H$501,2,0)</f>
        <v>Guadalajara</v>
      </c>
      <c r="K76" s="21">
        <f>IF(Hoja1!M76=1,Hoja1!K76,0)</f>
        <v>0</v>
      </c>
      <c r="L76">
        <f>IF(Hoja1!M76=1,Hoja1!L76:$N77,0)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7370</v>
      </c>
      <c r="E77" s="27">
        <f>IF(Hoja1!M77=1,Hoja1!E77,0)</f>
        <v>45946.6875</v>
      </c>
      <c r="F77" s="26" t="str">
        <f>VLOOKUP(Hoja1!F77,Data!$D$1:$E$500,2,0)</f>
        <v>La Paz</v>
      </c>
      <c r="G77" s="26">
        <f>Hoja1!G77</f>
        <v>2</v>
      </c>
      <c r="H77" s="26" t="str">
        <f>Hoja1!H77</f>
        <v>107A</v>
      </c>
      <c r="I77" t="str">
        <f>Hoja1!I77</f>
        <v>VB 7371</v>
      </c>
      <c r="J77" t="str">
        <f>VLOOKUP(Hoja1!J77,Data!$G$1:$H$501,2,0)</f>
        <v>La Paz</v>
      </c>
      <c r="K77" s="21">
        <f>IF(Hoja1!M77=1,Hoja1!K77,0)</f>
        <v>45946.71875</v>
      </c>
      <c r="L77" t="str">
        <f>IF(Hoja1!M77=1,Hoja1!L77:$N78,0)</f>
        <v>J</v>
      </c>
      <c r="M77">
        <f t="shared" si="2"/>
        <v>1</v>
      </c>
      <c r="N77">
        <f t="shared" si="3"/>
        <v>1</v>
      </c>
      <c r="O77">
        <f>IF(N77="","",MAX(O$1:O76)+1)</f>
        <v>53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875</v>
      </c>
      <c r="E78" s="27">
        <f>IF(Hoja1!M78=1,Hoja1!E78,0)</f>
        <v>45946.696527777778</v>
      </c>
      <c r="F78" s="26" t="str">
        <f>VLOOKUP(Hoja1!F78,Data!$D$1:$E$500,2,0)</f>
        <v>Merida</v>
      </c>
      <c r="G78" s="26">
        <f>Hoja1!G78</f>
        <v>3</v>
      </c>
      <c r="H78" s="26" t="str">
        <f>Hoja1!H78</f>
        <v>110A</v>
      </c>
      <c r="I78" t="str">
        <f>Hoja1!I78</f>
        <v>AM 2780</v>
      </c>
      <c r="J78" t="str">
        <f>VLOOKUP(Hoja1!J78,Data!$G$1:$H$501,2,0)</f>
        <v>Houston</v>
      </c>
      <c r="K78" s="21">
        <f>IF(Hoja1!M78=1,Hoja1!K78,0)</f>
        <v>45946.727777777778</v>
      </c>
      <c r="L78" t="str">
        <f>IF(Hoja1!M78=1,Hoja1!L78:$N79,0)</f>
        <v>J</v>
      </c>
      <c r="M78">
        <f t="shared" si="2"/>
        <v>1</v>
      </c>
      <c r="N78">
        <f t="shared" si="3"/>
        <v>1</v>
      </c>
      <c r="O78">
        <f>IF(N78="","",MAX(O$1:O77)+1)</f>
        <v>54</v>
      </c>
    </row>
    <row r="79" spans="1:15" x14ac:dyDescent="0.25">
      <c r="A79">
        <f>IF(Hoja1!M79=1,Hoja1!A79,0)</f>
        <v>0</v>
      </c>
      <c r="B79" s="26" t="str">
        <f>VLOOKUP(Hoja1!B79,Data!$A$1:$B$500,2,0)</f>
        <v>MasAir</v>
      </c>
      <c r="C79" s="26">
        <f>Hoja1!C79</f>
        <v>332</v>
      </c>
      <c r="D79" t="str">
        <f>Hoja1!D79</f>
        <v>M7 3629</v>
      </c>
      <c r="E79" s="27">
        <f>IF(Hoja1!M79=1,Hoja1!E79,0)</f>
        <v>0</v>
      </c>
      <c r="F79" s="26" t="str">
        <f>VLOOKUP(Hoja1!F79,Data!$D$1:$E$500,2,0)</f>
        <v>Anchorage</v>
      </c>
      <c r="G79" s="26" t="str">
        <f>Hoja1!G79</f>
        <v>---</v>
      </c>
      <c r="H79" s="26">
        <f>Hoja1!H79</f>
        <v>602</v>
      </c>
      <c r="I79" t="str">
        <f>Hoja1!I79</f>
        <v>M7 8741</v>
      </c>
      <c r="J79" t="str">
        <f>VLOOKUP(Hoja1!J79,Data!$G$1:$H$501,2,0)</f>
        <v>San Jose</v>
      </c>
      <c r="K79" s="21">
        <f>IF(Hoja1!M79=1,Hoja1!K79,0)</f>
        <v>0</v>
      </c>
      <c r="L79">
        <f>IF(Hoja1!M79=1,Hoja1!L79:$N80,0)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7443</v>
      </c>
      <c r="E80" s="27">
        <f>IF(Hoja1!M80=1,Hoja1!E80,0)</f>
        <v>45946.708333333336</v>
      </c>
      <c r="F80" s="26" t="str">
        <f>VLOOKUP(Hoja1!F80,Data!$D$1:$E$500,2,0)</f>
        <v>Cancun</v>
      </c>
      <c r="G80" s="26">
        <f>Hoja1!G80</f>
        <v>1</v>
      </c>
      <c r="H80" s="26" t="str">
        <f>Hoja1!H80</f>
        <v>106A</v>
      </c>
      <c r="I80" t="str">
        <f>Hoja1!I80</f>
        <v>VB 7443</v>
      </c>
      <c r="J80" t="str">
        <f>VLOOKUP(Hoja1!J80,Data!$G$1:$H$501,2,0)</f>
        <v>San Jose Del Cabo</v>
      </c>
      <c r="K80" s="21">
        <f>IF(Hoja1!M80=1,Hoja1!K80,0)</f>
        <v>45946.729166666664</v>
      </c>
      <c r="L80" t="str">
        <f>IF(Hoja1!M80=1,Hoja1!L80:$N81,0)</f>
        <v>J</v>
      </c>
      <c r="M80">
        <f t="shared" si="2"/>
        <v>1</v>
      </c>
      <c r="N80">
        <f t="shared" si="3"/>
        <v>1</v>
      </c>
      <c r="O80">
        <f>IF(N80="","",MAX(O$1:O79)+1)</f>
        <v>55</v>
      </c>
    </row>
    <row r="81" spans="1:15" x14ac:dyDescent="0.25">
      <c r="A81">
        <f>IF(Hoja1!M81=1,Hoja1!A81,0)</f>
        <v>0</v>
      </c>
      <c r="B81" s="26" t="str">
        <f>VLOOKUP(Hoja1!B81,Data!$A$1:$B$500,2,0)</f>
        <v>China Southerrn</v>
      </c>
      <c r="C81" s="26" t="str">
        <f>Hoja1!C81</f>
        <v>77F</v>
      </c>
      <c r="D81" t="str">
        <f>Hoja1!D81</f>
        <v>CZ 2541</v>
      </c>
      <c r="E81" s="27">
        <f>IF(Hoja1!M81=1,Hoja1!E81,0)</f>
        <v>0</v>
      </c>
      <c r="F81" s="26" t="str">
        <f>VLOOKUP(Hoja1!F81,Data!$D$1:$E$500,2,0)</f>
        <v>Harbin</v>
      </c>
      <c r="G81" s="26" t="str">
        <f>Hoja1!G81</f>
        <v>---</v>
      </c>
      <c r="H81" s="26" t="str">
        <f>Hoja1!H81</f>
        <v>605A</v>
      </c>
      <c r="I81" t="str">
        <f>Hoja1!I81</f>
        <v>CZ 2542</v>
      </c>
      <c r="J81" t="str">
        <f>VLOOKUP(Hoja1!J81,Data!$G$1:$H$501,2,0)</f>
        <v>Shanghai</v>
      </c>
      <c r="K81" s="21">
        <f>IF(Hoja1!M81=1,Hoja1!K81,0)</f>
        <v>0</v>
      </c>
      <c r="L81">
        <f>IF(Hoja1!M81=1,Hoja1!L81:$N82,0)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7417</v>
      </c>
      <c r="E82" s="27">
        <f>IF(Hoja1!M82=1,Hoja1!E82,0)</f>
        <v>45946.711805555555</v>
      </c>
      <c r="F82" s="26" t="str">
        <f>VLOOKUP(Hoja1!F82,Data!$D$1:$E$500,2,0)</f>
        <v>Culiacan</v>
      </c>
      <c r="G82" s="26">
        <f>Hoja1!G82</f>
        <v>1</v>
      </c>
      <c r="H82" s="26" t="str">
        <f>Hoja1!H82</f>
        <v>107B</v>
      </c>
      <c r="I82" t="str">
        <f>Hoja1!I82</f>
        <v>VB 7417</v>
      </c>
      <c r="J82" t="str">
        <f>VLOOKUP(Hoja1!J82,Data!$G$1:$H$501,2,0)</f>
        <v>Cancun</v>
      </c>
      <c r="K82" s="21">
        <f>IF(Hoja1!M82=1,Hoja1!K82,0)</f>
        <v>45946.739583333336</v>
      </c>
      <c r="L82" t="str">
        <f>IF(Hoja1!M82=1,Hoja1!L82:$N83,0)</f>
        <v>J</v>
      </c>
      <c r="M82">
        <f t="shared" si="2"/>
        <v>1</v>
      </c>
      <c r="N82">
        <f t="shared" si="3"/>
        <v>1</v>
      </c>
      <c r="O82">
        <f>IF(N82="","",MAX(O$1:O81)+1)</f>
        <v>56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2783</v>
      </c>
      <c r="E83" s="27">
        <f>IF(Hoja1!M83=1,Hoja1!E83,0)</f>
        <v>45946.717361111114</v>
      </c>
      <c r="F83" s="26" t="str">
        <f>VLOOKUP(Hoja1!F83,Data!$D$1:$E$500,2,0)</f>
        <v>Mcallen Mission</v>
      </c>
      <c r="G83" s="26">
        <f>Hoja1!G83</f>
        <v>7</v>
      </c>
      <c r="H83" s="26" t="str">
        <f>Hoja1!H83</f>
        <v>113A</v>
      </c>
      <c r="I83" t="str">
        <f>Hoja1!I83</f>
        <v>AM 2042</v>
      </c>
      <c r="J83" t="str">
        <f>VLOOKUP(Hoja1!J83,Data!$G$1:$H$501,2,0)</f>
        <v>Oaxaca</v>
      </c>
      <c r="K83" s="21">
        <f>IF(Hoja1!M83=1,Hoja1!K83,0)</f>
        <v>45946.759027777778</v>
      </c>
      <c r="L83" t="str">
        <f>IF(Hoja1!M83=1,Hoja1!L83:$N84,0)</f>
        <v>J</v>
      </c>
      <c r="M83">
        <f t="shared" si="2"/>
        <v>1</v>
      </c>
      <c r="N83">
        <f t="shared" si="3"/>
        <v>1</v>
      </c>
      <c r="O83">
        <f>IF(N83="","",MAX(O$1:O82)+1)</f>
        <v>57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>Aeromexico</v>
      </c>
      <c r="C84" s="26" t="str">
        <f>Hoja1!C84</f>
        <v>E90</v>
      </c>
      <c r="D84" t="str">
        <f>Hoja1!D84</f>
        <v>AM 2469</v>
      </c>
      <c r="E84" s="27">
        <f>IF(Hoja1!M84=1,Hoja1!E84,0)</f>
        <v>45946.720833333333</v>
      </c>
      <c r="F84" s="26" t="str">
        <f>VLOOKUP(Hoja1!F84,Data!$D$1:$E$500,2,0)</f>
        <v>Durango</v>
      </c>
      <c r="G84" s="26">
        <f>Hoja1!G84</f>
        <v>3</v>
      </c>
      <c r="H84" s="26" t="str">
        <f>Hoja1!H84</f>
        <v>110B</v>
      </c>
      <c r="I84" t="str">
        <f>Hoja1!I84</f>
        <v>AM 872</v>
      </c>
      <c r="J84" t="str">
        <f>VLOOKUP(Hoja1!J84,Data!$G$1:$H$501,2,0)</f>
        <v>Veracruz</v>
      </c>
      <c r="K84" s="21">
        <f>IF(Hoja1!M84=1,Hoja1!K84,0)</f>
        <v>45946.748611111114</v>
      </c>
      <c r="L84" t="str">
        <f>IF(Hoja1!M84=1,Hoja1!L84:$N85,0)</f>
        <v>J</v>
      </c>
      <c r="M84">
        <f t="shared" si="2"/>
        <v>1</v>
      </c>
      <c r="N84">
        <f t="shared" si="3"/>
        <v>1</v>
      </c>
      <c r="O84">
        <f>IF(N84="","",MAX(O$1:O83)+1)</f>
        <v>58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Mexicana de Aviación </v>
      </c>
      <c r="C85" s="26">
        <f>Hoja1!C85</f>
        <v>738</v>
      </c>
      <c r="D85" t="str">
        <f>Hoja1!D85</f>
        <v>XN 1433</v>
      </c>
      <c r="E85" s="27">
        <f>IF(Hoja1!M85=1,Hoja1!E85,0)</f>
        <v>45946.729166666664</v>
      </c>
      <c r="F85" s="26" t="str">
        <f>VLOOKUP(Hoja1!F85,Data!$D$1:$E$500,2,0)</f>
        <v>Guadalajara</v>
      </c>
      <c r="G85" s="26">
        <f>Hoja1!G85</f>
        <v>3</v>
      </c>
      <c r="H85" s="26" t="str">
        <f>Hoja1!H85</f>
        <v>108A</v>
      </c>
      <c r="I85" t="str">
        <f>Hoja1!I85</f>
        <v>XN 1260</v>
      </c>
      <c r="J85" t="str">
        <f>VLOOKUP(Hoja1!J85,Data!$G$1:$H$501,2,0)</f>
        <v>Mazatlan</v>
      </c>
      <c r="K85" s="21">
        <f>IF(Hoja1!M85=1,Hoja1!K85,0)</f>
        <v>45947.357638888891</v>
      </c>
      <c r="L85" t="str">
        <f>IF(Hoja1!M85=1,Hoja1!L85:$N86,0)</f>
        <v>J</v>
      </c>
      <c r="M85">
        <f t="shared" si="2"/>
        <v>1</v>
      </c>
      <c r="N85">
        <f t="shared" si="3"/>
        <v>1</v>
      </c>
      <c r="O85">
        <f>IF(N85="","",MAX(O$1:O84)+1)</f>
        <v>59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7294</v>
      </c>
      <c r="E86" s="27">
        <f>IF(Hoja1!M86=1,Hoja1!E86,0)</f>
        <v>45946.732638888891</v>
      </c>
      <c r="F86" s="26" t="str">
        <f>VLOOKUP(Hoja1!F86,Data!$D$1:$E$500,2,0)</f>
        <v>Monterrey</v>
      </c>
      <c r="G86" s="26">
        <f>Hoja1!G86</f>
        <v>1</v>
      </c>
      <c r="H86" s="26">
        <f>Hoja1!H86</f>
        <v>505</v>
      </c>
      <c r="I86" t="str">
        <f>Hoja1!I86</f>
        <v>VB 7294</v>
      </c>
      <c r="J86" t="str">
        <f>VLOOKUP(Hoja1!J86,Data!$G$1:$H$501,2,0)</f>
        <v>Ixtapa Zihuatanejo</v>
      </c>
      <c r="K86" s="21">
        <f>IF(Hoja1!M86=1,Hoja1!K86,0)</f>
        <v>45946.753472222219</v>
      </c>
      <c r="L86" t="str">
        <f>IF(Hoja1!M86=1,Hoja1!L86:$N87,0)</f>
        <v>J</v>
      </c>
      <c r="M86">
        <f t="shared" si="2"/>
        <v>1</v>
      </c>
      <c r="N86">
        <f t="shared" si="3"/>
        <v>1</v>
      </c>
      <c r="O86">
        <f>IF(N86="","",MAX(O$1:O85)+1)</f>
        <v>60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7447</v>
      </c>
      <c r="E87" s="27">
        <f>IF(Hoja1!M87=1,Hoja1!E87,0)</f>
        <v>45946.732638888891</v>
      </c>
      <c r="F87" s="26" t="str">
        <f>VLOOKUP(Hoja1!F87,Data!$D$1:$E$500,2,0)</f>
        <v>Tulum</v>
      </c>
      <c r="G87" s="26">
        <f>Hoja1!G87</f>
        <v>1</v>
      </c>
      <c r="H87" s="26" t="str">
        <f>Hoja1!H87</f>
        <v>106B</v>
      </c>
      <c r="I87" t="str">
        <f>Hoja1!I87</f>
        <v>VB 7447</v>
      </c>
      <c r="J87" t="str">
        <f>VLOOKUP(Hoja1!J87,Data!$G$1:$H$501,2,0)</f>
        <v>Hermosillo</v>
      </c>
      <c r="K87" s="21">
        <f>IF(Hoja1!M87=1,Hoja1!K87,0)</f>
        <v>45946.760416666664</v>
      </c>
      <c r="L87" t="str">
        <f>IF(Hoja1!M87=1,Hoja1!L87:$N88,0)</f>
        <v>J</v>
      </c>
      <c r="M87">
        <f t="shared" si="2"/>
        <v>1</v>
      </c>
      <c r="N87">
        <f t="shared" si="3"/>
        <v>1</v>
      </c>
      <c r="O87">
        <f>IF(N87="","",MAX(O$1:O86)+1)</f>
        <v>61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5070</v>
      </c>
      <c r="E88" s="27">
        <f>IF(Hoja1!M88=1,Hoja1!E88,0)</f>
        <v>45946.736111111109</v>
      </c>
      <c r="F88" s="26" t="str">
        <f>VLOOKUP(Hoja1!F88,Data!$D$1:$E$500,2,0)</f>
        <v>Tijuana</v>
      </c>
      <c r="G88" s="26">
        <f>Hoja1!G88</f>
        <v>2</v>
      </c>
      <c r="H88" s="26" t="str">
        <f>Hoja1!H88</f>
        <v>107A</v>
      </c>
      <c r="I88" t="str">
        <f>Hoja1!I88</f>
        <v>VB 9522</v>
      </c>
      <c r="J88" t="str">
        <f>VLOOKUP(Hoja1!J88,Data!$G$1:$H$501,2,0)</f>
        <v>Guadalajara</v>
      </c>
      <c r="K88" s="21">
        <f>IF(Hoja1!M88=1,Hoja1!K88,0)</f>
        <v>45946.854166666664</v>
      </c>
      <c r="L88" t="str">
        <f>IF(Hoja1!M88=1,Hoja1!L88:$N89,0)</f>
        <v>J</v>
      </c>
      <c r="M88">
        <f t="shared" si="2"/>
        <v>1</v>
      </c>
      <c r="N88">
        <f t="shared" si="3"/>
        <v>1</v>
      </c>
      <c r="O88">
        <f>IF(N88="","",MAX(O$1:O87)+1)</f>
        <v>62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7439</v>
      </c>
      <c r="E89" s="27">
        <f>IF(Hoja1!M89=1,Hoja1!E89,0)</f>
        <v>45946.739583333336</v>
      </c>
      <c r="F89" s="26" t="str">
        <f>VLOOKUP(Hoja1!F89,Data!$D$1:$E$500,2,0)</f>
        <v>Cancun</v>
      </c>
      <c r="G89" s="26">
        <f>Hoja1!G89</f>
        <v>2</v>
      </c>
      <c r="H89" s="26">
        <f>Hoja1!H89</f>
        <v>503</v>
      </c>
      <c r="I89" t="str">
        <f>Hoja1!I89</f>
        <v>VB 7439</v>
      </c>
      <c r="J89" t="str">
        <f>VLOOKUP(Hoja1!J89,Data!$G$1:$H$501,2,0)</f>
        <v>Ciudad Juarez</v>
      </c>
      <c r="K89" s="21">
        <f>IF(Hoja1!M89=1,Hoja1!K89,0)</f>
        <v>45946.760416666664</v>
      </c>
      <c r="L89" t="str">
        <f>IF(Hoja1!M89=1,Hoja1!L89:$N90,0)</f>
        <v>J</v>
      </c>
      <c r="M89">
        <f t="shared" si="2"/>
        <v>1</v>
      </c>
      <c r="N89">
        <f t="shared" si="3"/>
        <v>1</v>
      </c>
      <c r="O89">
        <f>IF(N89="","",MAX(O$1:O88)+1)</f>
        <v>63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7304</v>
      </c>
      <c r="E90" s="27">
        <f>IF(Hoja1!M90=1,Hoja1!E90,0)</f>
        <v>45946.746527777781</v>
      </c>
      <c r="F90" s="26" t="str">
        <f>VLOOKUP(Hoja1!F90,Data!$D$1:$E$500,2,0)</f>
        <v>Guadalajara</v>
      </c>
      <c r="G90" s="26">
        <f>Hoja1!G90</f>
        <v>1</v>
      </c>
      <c r="H90" s="26">
        <f>Hoja1!H90</f>
        <v>502</v>
      </c>
      <c r="I90" t="str">
        <f>Hoja1!I90</f>
        <v>VB 7304</v>
      </c>
      <c r="J90" t="str">
        <f>VLOOKUP(Hoja1!J90,Data!$G$1:$H$501,2,0)</f>
        <v>Tampico</v>
      </c>
      <c r="K90" s="21">
        <f>IF(Hoja1!M90=1,Hoja1!K90,0)</f>
        <v>45946.767361111109</v>
      </c>
      <c r="L90" t="str">
        <f>IF(Hoja1!M90=1,Hoja1!L90:$N91,0)</f>
        <v>J</v>
      </c>
      <c r="M90">
        <f t="shared" si="2"/>
        <v>1</v>
      </c>
      <c r="N90">
        <f t="shared" si="3"/>
        <v>1</v>
      </c>
      <c r="O90">
        <f>IF(N90="","",MAX(O$1:O89)+1)</f>
        <v>64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881</v>
      </c>
      <c r="E91" s="27">
        <f>IF(Hoja1!M91=1,Hoja1!E91,0)</f>
        <v>45946.750694444447</v>
      </c>
      <c r="F91" s="26" t="str">
        <f>VLOOKUP(Hoja1!F91,Data!$D$1:$E$500,2,0)</f>
        <v>Puerto Vallarta</v>
      </c>
      <c r="G91" s="26">
        <f>Hoja1!G91</f>
        <v>3</v>
      </c>
      <c r="H91" s="26" t="str">
        <f>Hoja1!H91</f>
        <v>111B</v>
      </c>
      <c r="I91" t="str">
        <f>Hoja1!I91</f>
        <v>AM 284</v>
      </c>
      <c r="J91" t="str">
        <f>VLOOKUP(Hoja1!J91,Data!$G$1:$H$501,2,0)</f>
        <v>Guadalajara</v>
      </c>
      <c r="K91" s="21">
        <f>IF(Hoja1!M91=1,Hoja1!K91,0)</f>
        <v>45946.781944444447</v>
      </c>
      <c r="L91" t="str">
        <f>IF(Hoja1!M91=1,Hoja1!L91:$N92,0)</f>
        <v>J</v>
      </c>
      <c r="M91">
        <f t="shared" si="2"/>
        <v>1</v>
      </c>
      <c r="N91">
        <f t="shared" si="3"/>
        <v>1</v>
      </c>
      <c r="O91">
        <f>IF(N91="","",MAX(O$1:O90)+1)</f>
        <v>65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321</v>
      </c>
      <c r="D92" t="str">
        <f>Hoja1!D92</f>
        <v>VB 7282</v>
      </c>
      <c r="E92" s="27">
        <f>IF(Hoja1!M92=1,Hoja1!E92,0)</f>
        <v>45946.756944444445</v>
      </c>
      <c r="F92" s="26" t="str">
        <f>VLOOKUP(Hoja1!F92,Data!$D$1:$E$500,2,0)</f>
        <v>Merida</v>
      </c>
      <c r="G92" s="26">
        <f>Hoja1!G92</f>
        <v>1</v>
      </c>
      <c r="H92" s="26" t="str">
        <f>Hoja1!H92</f>
        <v>112B</v>
      </c>
      <c r="I92" t="str">
        <f>Hoja1!I92</f>
        <v>VB 7282</v>
      </c>
      <c r="J92" t="str">
        <f>VLOOKUP(Hoja1!J92,Data!$G$1:$H$501,2,0)</f>
        <v>Puerto Escondido</v>
      </c>
      <c r="K92" s="21">
        <f>IF(Hoja1!M92=1,Hoja1!K92,0)</f>
        <v>45946.784722222219</v>
      </c>
      <c r="L92" t="str">
        <f>IF(Hoja1!M92=1,Hoja1!L92:$N93,0)</f>
        <v>J</v>
      </c>
      <c r="M92">
        <f t="shared" si="2"/>
        <v>1</v>
      </c>
      <c r="N92">
        <f t="shared" si="3"/>
        <v>1</v>
      </c>
      <c r="O92">
        <f>IF(N92="","",MAX(O$1:O91)+1)</f>
        <v>66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9387</v>
      </c>
      <c r="E93" s="27">
        <f>IF(Hoja1!M93=1,Hoja1!E93,0)</f>
        <v>45946.756944444445</v>
      </c>
      <c r="F93" s="26" t="str">
        <f>VLOOKUP(Hoja1!F93,Data!$D$1:$E$500,2,0)</f>
        <v>Reynosa</v>
      </c>
      <c r="G93" s="26">
        <f>Hoja1!G93</f>
        <v>2</v>
      </c>
      <c r="H93" s="26" t="str">
        <f>Hoja1!H93</f>
        <v>112A</v>
      </c>
      <c r="I93" t="str">
        <f>Hoja1!I93</f>
        <v>VB 770</v>
      </c>
      <c r="J93" t="str">
        <f>VLOOKUP(Hoja1!J93,Data!$G$1:$H$501,2,0)</f>
        <v>Bogota</v>
      </c>
      <c r="K93" s="21">
        <f>IF(Hoja1!M93=1,Hoja1!K93,0)</f>
        <v>45946.798611111109</v>
      </c>
      <c r="L93" t="str">
        <f>IF(Hoja1!M93=1,Hoja1!L93:$N94,0)</f>
        <v>J</v>
      </c>
      <c r="M93">
        <f t="shared" si="2"/>
        <v>1</v>
      </c>
      <c r="N93">
        <f t="shared" si="3"/>
        <v>1</v>
      </c>
      <c r="O93">
        <f>IF(N93="","",MAX(O$1:O92)+1)</f>
        <v>67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9215</v>
      </c>
      <c r="E94" s="27">
        <f>IF(Hoja1!M94=1,Hoja1!E94,0)</f>
        <v>45946.760416666664</v>
      </c>
      <c r="F94" s="26" t="str">
        <f>VLOOKUP(Hoja1!F94,Data!$D$1:$E$500,2,0)</f>
        <v>Oaxaca</v>
      </c>
      <c r="G94" s="26">
        <f>Hoja1!G94</f>
        <v>2</v>
      </c>
      <c r="H94" s="26" t="str">
        <f>Hoja1!H94</f>
        <v>106A</v>
      </c>
      <c r="I94" t="str">
        <f>Hoja1!I94</f>
        <v>VB 9406</v>
      </c>
      <c r="J94" t="str">
        <f>VLOOKUP(Hoja1!J94,Data!$G$1:$H$501,2,0)</f>
        <v>Monterrey</v>
      </c>
      <c r="K94" s="21">
        <f>IF(Hoja1!M94=1,Hoja1!K94,0)</f>
        <v>45946.795138888891</v>
      </c>
      <c r="L94" t="str">
        <f>IF(Hoja1!M94=1,Hoja1!L94:$N95,0)</f>
        <v>J</v>
      </c>
      <c r="M94">
        <f t="shared" si="2"/>
        <v>1</v>
      </c>
      <c r="N94">
        <f t="shared" si="3"/>
        <v>1</v>
      </c>
      <c r="O94">
        <f>IF(N94="","",MAX(O$1:O93)+1)</f>
        <v>68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9453</v>
      </c>
      <c r="E95" s="27">
        <f>IF(Hoja1!M95=1,Hoja1!E95,0)</f>
        <v>45946.819444444445</v>
      </c>
      <c r="F95" s="26" t="str">
        <f>VLOOKUP(Hoja1!F95,Data!$D$1:$E$500,2,0)</f>
        <v>Nuevo Laredo</v>
      </c>
      <c r="G95" s="26">
        <f>Hoja1!G95</f>
        <v>2</v>
      </c>
      <c r="H95" s="26" t="str">
        <f>Hoja1!H95</f>
        <v>112A</v>
      </c>
      <c r="I95">
        <f>Hoja1!I95</f>
        <v>0</v>
      </c>
      <c r="J95" t="e">
        <f>VLOOKUP(Hoja1!J95,Data!$G$1:$H$501,2,0)</f>
        <v>#N/A</v>
      </c>
      <c r="K95" s="21">
        <f>IF(Hoja1!M95=1,Hoja1!K95,0)</f>
        <v>0</v>
      </c>
      <c r="L95" t="str">
        <f>IF(Hoja1!M95=1,Hoja1!L95:$N96,0)</f>
        <v>J</v>
      </c>
      <c r="M95">
        <f t="shared" si="2"/>
        <v>1</v>
      </c>
      <c r="N95">
        <f t="shared" si="3"/>
        <v>1</v>
      </c>
      <c r="O95">
        <f>IF(N95="","",MAX(O$1:O94)+1)</f>
        <v>69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>Volaris</v>
      </c>
      <c r="C96" s="26" t="str">
        <f>Hoja1!C96</f>
        <v>32N</v>
      </c>
      <c r="D96" t="str">
        <f>Hoja1!D96</f>
        <v>Y4 7171</v>
      </c>
      <c r="E96" s="27">
        <f>IF(Hoja1!M96=1,Hoja1!E96,0)</f>
        <v>45946.821527777778</v>
      </c>
      <c r="F96" s="26" t="str">
        <f>VLOOKUP(Hoja1!F96,Data!$D$1:$E$500,2,0)</f>
        <v>La Paz</v>
      </c>
      <c r="G96" s="26">
        <f>Hoja1!G96</f>
        <v>1</v>
      </c>
      <c r="H96" s="26" t="str">
        <f>Hoja1!H96</f>
        <v>109A</v>
      </c>
      <c r="I96" t="str">
        <f>Hoja1!I96</f>
        <v>Y4 1293</v>
      </c>
      <c r="J96" t="str">
        <f>VLOOKUP(Hoja1!J96,Data!$G$1:$H$501,2,0)</f>
        <v>Guadalajara</v>
      </c>
      <c r="K96" s="21">
        <f>IF(Hoja1!M96=1,Hoja1!K96,0)</f>
        <v>45946.881249999999</v>
      </c>
      <c r="L96" t="str">
        <f>IF(Hoja1!M96=1,Hoja1!L96:$N97,0)</f>
        <v>J</v>
      </c>
      <c r="M96">
        <f t="shared" si="2"/>
        <v>1</v>
      </c>
      <c r="N96">
        <f t="shared" si="3"/>
        <v>1</v>
      </c>
      <c r="O96">
        <f>IF(N96="","",MAX(O$1:O95)+1)</f>
        <v>70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995</v>
      </c>
      <c r="E97" s="27">
        <f>IF(Hoja1!M97=1,Hoja1!E97,0)</f>
        <v>45946.829861111109</v>
      </c>
      <c r="F97" s="26" t="str">
        <f>VLOOKUP(Hoja1!F97,Data!$D$1:$E$500,2,0)</f>
        <v>Monterrey</v>
      </c>
      <c r="G97" s="26">
        <f>Hoja1!G97</f>
        <v>3</v>
      </c>
      <c r="H97" s="26" t="str">
        <f>Hoja1!H97</f>
        <v>110B</v>
      </c>
      <c r="I97" t="str">
        <f>Hoja1!I97</f>
        <v>AM 998</v>
      </c>
      <c r="J97" t="str">
        <f>VLOOKUP(Hoja1!J97,Data!$G$1:$H$501,2,0)</f>
        <v>Monterrey</v>
      </c>
      <c r="K97" s="21">
        <f>IF(Hoja1!M97=1,Hoja1!K97,0)</f>
        <v>45946.857638888891</v>
      </c>
      <c r="L97" t="str">
        <f>IF(Hoja1!M97=1,Hoja1!L97:$N98,0)</f>
        <v>J</v>
      </c>
      <c r="M97">
        <f t="shared" si="2"/>
        <v>1</v>
      </c>
      <c r="N97">
        <f t="shared" si="3"/>
        <v>1</v>
      </c>
      <c r="O97">
        <f>IF(N97="","",MAX(O$1:O96)+1)</f>
        <v>71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Mexicana de Aviación </v>
      </c>
      <c r="C98" s="26">
        <f>Hoja1!C98</f>
        <v>738</v>
      </c>
      <c r="D98" t="str">
        <f>Hoja1!D98</f>
        <v>XN 1763</v>
      </c>
      <c r="E98" s="27">
        <f>IF(Hoja1!M98=1,Hoja1!E98,0)</f>
        <v>45946.829861111109</v>
      </c>
      <c r="F98" s="26" t="str">
        <f>VLOOKUP(Hoja1!F98,Data!$D$1:$E$500,2,0)</f>
        <v>Merida</v>
      </c>
      <c r="G98" s="26">
        <f>Hoja1!G98</f>
        <v>2</v>
      </c>
      <c r="H98" s="26" t="str">
        <f>Hoja1!H98</f>
        <v>108B</v>
      </c>
      <c r="I98" t="str">
        <f>Hoja1!I98</f>
        <v>XN 1440</v>
      </c>
      <c r="J98" t="str">
        <f>VLOOKUP(Hoja1!J98,Data!$G$1:$H$501,2,0)</f>
        <v>Puerto Vallarta</v>
      </c>
      <c r="K98" s="21">
        <f>IF(Hoja1!M98=1,Hoja1!K98,0)</f>
        <v>45947.364583333336</v>
      </c>
      <c r="L98" t="str">
        <f>IF(Hoja1!M98=1,Hoja1!L98:$N99,0)</f>
        <v>J</v>
      </c>
      <c r="M98">
        <f t="shared" si="2"/>
        <v>1</v>
      </c>
      <c r="N98">
        <f t="shared" si="3"/>
        <v>1</v>
      </c>
      <c r="O98">
        <f>IF(N98="","",MAX(O$1:O97)+1)</f>
        <v>72</v>
      </c>
    </row>
    <row r="99" spans="1:15" x14ac:dyDescent="0.25">
      <c r="A99">
        <f>IF(Hoja1!M99=1,Hoja1!A99,0)</f>
        <v>0</v>
      </c>
      <c r="B99" s="26" t="str">
        <f>VLOOKUP(Hoja1!B99,Data!$A$1:$B$500,2,0)</f>
        <v>Cathay Pacific</v>
      </c>
      <c r="C99" s="26" t="str">
        <f>Hoja1!C99</f>
        <v>74N</v>
      </c>
      <c r="D99" t="str">
        <f>Hoja1!D99</f>
        <v>CX 086</v>
      </c>
      <c r="E99" s="27">
        <f>IF(Hoja1!M99=1,Hoja1!E99,0)</f>
        <v>0</v>
      </c>
      <c r="F99" s="26" t="str">
        <f>VLOOKUP(Hoja1!F99,Data!$D$1:$E$500,2,0)</f>
        <v>Anchorage</v>
      </c>
      <c r="G99" s="26" t="str">
        <f>Hoja1!G99</f>
        <v>---</v>
      </c>
      <c r="H99" s="26">
        <f>Hoja1!H99</f>
        <v>603</v>
      </c>
      <c r="I99" t="str">
        <f>Hoja1!I99</f>
        <v>CX 087</v>
      </c>
      <c r="J99" t="str">
        <f>VLOOKUP(Hoja1!J99,Data!$G$1:$H$501,2,0)</f>
        <v>Anchorage</v>
      </c>
      <c r="K99" s="21">
        <f>IF(Hoja1!M99=1,Hoja1!K99,0)</f>
        <v>0</v>
      </c>
      <c r="L99">
        <f>IF(Hoja1!M99=1,Hoja1!L99:$N100,0)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>Aeromexico</v>
      </c>
      <c r="C100" s="26" t="str">
        <f>Hoja1!C100</f>
        <v>E90</v>
      </c>
      <c r="D100" t="str">
        <f>Hoja1!D100</f>
        <v>AM 2041</v>
      </c>
      <c r="E100" s="27">
        <f>IF(Hoja1!M100=1,Hoja1!E100,0)</f>
        <v>45946.862500000003</v>
      </c>
      <c r="F100" s="26" t="str">
        <f>VLOOKUP(Hoja1!F100,Data!$D$1:$E$500,2,0)</f>
        <v>Oaxaca</v>
      </c>
      <c r="G100" s="26">
        <f>Hoja1!G100</f>
        <v>3</v>
      </c>
      <c r="H100" s="26" t="str">
        <f>Hoja1!H100</f>
        <v>110A</v>
      </c>
      <c r="I100" t="str">
        <f>Hoja1!I100</f>
        <v>AM 878</v>
      </c>
      <c r="J100" t="str">
        <f>VLOOKUP(Hoja1!J100,Data!$G$1:$H$501,2,0)</f>
        <v>Merida</v>
      </c>
      <c r="K100" s="21">
        <f>IF(Hoja1!M100=1,Hoja1!K100,0)</f>
        <v>45947.505555555559</v>
      </c>
      <c r="L100" t="str">
        <f>IF(Hoja1!M100=1,Hoja1!L100:$N101,0)</f>
        <v>J</v>
      </c>
      <c r="M100">
        <f t="shared" si="2"/>
        <v>1</v>
      </c>
      <c r="N100">
        <f t="shared" si="3"/>
        <v>1</v>
      </c>
      <c r="O100">
        <f>IF(N100="","",MAX(O$1:O99)+1)</f>
        <v>73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7295</v>
      </c>
      <c r="E101" s="27">
        <f>IF(Hoja1!M101=1,Hoja1!E101,0)</f>
        <v>45946.875</v>
      </c>
      <c r="F101" s="26" t="str">
        <f>VLOOKUP(Hoja1!F101,Data!$D$1:$E$500,2,0)</f>
        <v>Ixtapa Zihuatanejo</v>
      </c>
      <c r="G101" s="26">
        <f>Hoja1!G101</f>
        <v>1</v>
      </c>
      <c r="H101" s="26">
        <f>Hoja1!H101</f>
        <v>502</v>
      </c>
      <c r="I101" t="str">
        <f>Hoja1!I101</f>
        <v>VB 7295</v>
      </c>
      <c r="J101" t="str">
        <f>VLOOKUP(Hoja1!J101,Data!$G$1:$H$501,2,0)</f>
        <v>Monterrey</v>
      </c>
      <c r="K101" s="21">
        <f>IF(Hoja1!M101=1,Hoja1!K101,0)</f>
        <v>45946.895833333336</v>
      </c>
      <c r="L101" t="str">
        <f>IF(Hoja1!M101=1,Hoja1!L101:$N102,0)</f>
        <v>J</v>
      </c>
      <c r="M101">
        <f t="shared" si="2"/>
        <v>1</v>
      </c>
      <c r="N101">
        <f t="shared" si="3"/>
        <v>1</v>
      </c>
      <c r="O101">
        <f>IF(N101="","",MAX(O$1:O100)+1)</f>
        <v>74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Arajet </v>
      </c>
      <c r="C102" s="26" t="str">
        <f>Hoja1!C102</f>
        <v>7M8</v>
      </c>
      <c r="D102" t="str">
        <f>Hoja1!D102</f>
        <v>DM 4102</v>
      </c>
      <c r="E102" s="27">
        <f>IF(Hoja1!M102=1,Hoja1!E102,0)</f>
        <v>45946.878472222219</v>
      </c>
      <c r="F102" s="26" t="str">
        <f>VLOOKUP(Hoja1!F102,Data!$D$1:$E$500,2,0)</f>
        <v>Santo Domingo</v>
      </c>
      <c r="G102" s="26">
        <f>Hoja1!G102</f>
        <v>6</v>
      </c>
      <c r="H102" s="26" t="str">
        <f>Hoja1!H102</f>
        <v>114A</v>
      </c>
      <c r="I102" t="str">
        <f>Hoja1!I102</f>
        <v>DM 4103</v>
      </c>
      <c r="J102" t="str">
        <f>VLOOKUP(Hoja1!J102,Data!$G$1:$H$501,2,0)</f>
        <v>Santo Domingo</v>
      </c>
      <c r="K102" s="21">
        <f>IF(Hoja1!M102=1,Hoja1!K102,0)</f>
        <v>45946.920138888891</v>
      </c>
      <c r="L102" t="str">
        <f>IF(Hoja1!M102=1,Hoja1!L102:$N103,0)</f>
        <v>J</v>
      </c>
      <c r="M102">
        <f t="shared" si="2"/>
        <v>1</v>
      </c>
      <c r="N102">
        <f t="shared" si="3"/>
        <v>1</v>
      </c>
      <c r="O102">
        <f>IF(N102="","",MAX(O$1:O101)+1)</f>
        <v>75</v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>Aeromexico</v>
      </c>
      <c r="C103" s="26" t="str">
        <f>Hoja1!C103</f>
        <v>E90</v>
      </c>
      <c r="D103" t="str">
        <f>Hoja1!D103</f>
        <v>AM 871</v>
      </c>
      <c r="E103" s="27">
        <f>IF(Hoja1!M103=1,Hoja1!E103,0)</f>
        <v>45946.885416666664</v>
      </c>
      <c r="F103" s="26" t="str">
        <f>VLOOKUP(Hoja1!F103,Data!$D$1:$E$500,2,0)</f>
        <v>Veracruz</v>
      </c>
      <c r="G103" s="26">
        <f>Hoja1!G103</f>
        <v>3</v>
      </c>
      <c r="H103" s="26" t="str">
        <f>Hoja1!H103</f>
        <v>111B</v>
      </c>
      <c r="I103" t="str">
        <f>Hoja1!I103</f>
        <v>AM 592</v>
      </c>
      <c r="J103" t="str">
        <f>VLOOKUP(Hoja1!J103,Data!$G$1:$H$501,2,0)</f>
        <v>Tulum</v>
      </c>
      <c r="K103" s="21">
        <f>IF(Hoja1!M103=1,Hoja1!K103,0)</f>
        <v>45947.354861111111</v>
      </c>
      <c r="L103" t="str">
        <f>IF(Hoja1!M103=1,Hoja1!L103:$N104,0)</f>
        <v>J</v>
      </c>
      <c r="M103">
        <f t="shared" si="2"/>
        <v>1</v>
      </c>
      <c r="N103">
        <f t="shared" si="3"/>
        <v>1</v>
      </c>
      <c r="O103">
        <f>IF(N103="","",MAX(O$1:O102)+1)</f>
        <v>76</v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 xml:space="preserve">Viva </v>
      </c>
      <c r="C104" s="26">
        <f>Hoja1!C104</f>
        <v>320</v>
      </c>
      <c r="D104" t="str">
        <f>Hoja1!D104</f>
        <v>VB 7305</v>
      </c>
      <c r="E104" s="27">
        <f>IF(Hoja1!M104=1,Hoja1!E104,0)</f>
        <v>45946.895833333336</v>
      </c>
      <c r="F104" s="26" t="str">
        <f>VLOOKUP(Hoja1!F104,Data!$D$1:$E$500,2,0)</f>
        <v>Tampico</v>
      </c>
      <c r="G104" s="26">
        <f>Hoja1!G104</f>
        <v>2</v>
      </c>
      <c r="H104" s="26">
        <f>Hoja1!H104</f>
        <v>505</v>
      </c>
      <c r="I104" t="str">
        <f>Hoja1!I104</f>
        <v>VB 7305</v>
      </c>
      <c r="J104" t="str">
        <f>VLOOKUP(Hoja1!J104,Data!$G$1:$H$501,2,0)</f>
        <v>Guadalajara</v>
      </c>
      <c r="K104" s="21">
        <f>IF(Hoja1!M104=1,Hoja1!K104,0)</f>
        <v>45946.916666666664</v>
      </c>
      <c r="L104" t="str">
        <f>IF(Hoja1!M104=1,Hoja1!L104:$N105,0)</f>
        <v>J</v>
      </c>
      <c r="M104">
        <f t="shared" si="2"/>
        <v>1</v>
      </c>
      <c r="N104">
        <f t="shared" si="3"/>
        <v>1</v>
      </c>
      <c r="O104">
        <f>IF(N104="","",MAX(O$1:O103)+1)</f>
        <v>77</v>
      </c>
    </row>
    <row r="105" spans="1:15" x14ac:dyDescent="0.25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7283</v>
      </c>
      <c r="E105" s="27">
        <f>IF(Hoja1!M105=1,Hoja1!E105,0)</f>
        <v>45946.923611111109</v>
      </c>
      <c r="F105" s="26" t="str">
        <f>VLOOKUP(Hoja1!F105,Data!$D$1:$E$500,2,0)</f>
        <v>Puerto Escondido</v>
      </c>
      <c r="G105" s="26">
        <f>Hoja1!G105</f>
        <v>2</v>
      </c>
      <c r="H105" s="26" t="str">
        <f>Hoja1!H105</f>
        <v>107A</v>
      </c>
      <c r="I105" t="str">
        <f>Hoja1!I105</f>
        <v>VB 7283</v>
      </c>
      <c r="J105" t="str">
        <f>VLOOKUP(Hoja1!J105,Data!$G$1:$H$501,2,0)</f>
        <v>Merida</v>
      </c>
      <c r="K105" s="21">
        <f>IF(Hoja1!M105=1,Hoja1!K105,0)</f>
        <v>45946.951388888891</v>
      </c>
      <c r="L105" t="str">
        <f>IF(Hoja1!M105=1,Hoja1!L105:$N106,0)</f>
        <v>J</v>
      </c>
      <c r="M105">
        <f t="shared" si="2"/>
        <v>1</v>
      </c>
      <c r="N105">
        <f t="shared" si="3"/>
        <v>1</v>
      </c>
      <c r="O105">
        <f>IF(N105="","",MAX(O$1:O104)+1)</f>
        <v>78</v>
      </c>
    </row>
    <row r="106" spans="1:15" x14ac:dyDescent="0.25">
      <c r="A106" t="str">
        <f>IF(Hoja1!M106=1,Hoja1!A106,0)</f>
        <v>Flight scheduled</v>
      </c>
      <c r="B106" s="26" t="str">
        <f>VLOOKUP(Hoja1!B106,Data!$A$1:$B$500,2,0)</f>
        <v>Volaris</v>
      </c>
      <c r="C106" s="26" t="str">
        <f>Hoja1!C106</f>
        <v>32N</v>
      </c>
      <c r="D106" t="str">
        <f>Hoja1!D106</f>
        <v>Y4 3534</v>
      </c>
      <c r="E106" s="27">
        <f>IF(Hoja1!M106=1,Hoja1!E106,0)</f>
        <v>45946.95</v>
      </c>
      <c r="F106" s="26" t="str">
        <f>VLOOKUP(Hoja1!F106,Data!$D$1:$E$500,2,0)</f>
        <v>Cancun</v>
      </c>
      <c r="G106" s="26">
        <f>Hoja1!G106</f>
        <v>1</v>
      </c>
      <c r="H106" s="26" t="str">
        <f>Hoja1!H106</f>
        <v>109A</v>
      </c>
      <c r="I106" t="str">
        <f>Hoja1!I106</f>
        <v>Y4 7110</v>
      </c>
      <c r="J106" t="str">
        <f>VLOOKUP(Hoja1!J106,Data!$G$1:$H$501,2,0)</f>
        <v>Merida</v>
      </c>
      <c r="K106" s="21">
        <f>IF(Hoja1!M106=1,Hoja1!K106,0)</f>
        <v>45947.290277777778</v>
      </c>
      <c r="L106" t="str">
        <f>IF(Hoja1!M106=1,Hoja1!L106:$N107,0)</f>
        <v>J</v>
      </c>
      <c r="M106">
        <f t="shared" si="2"/>
        <v>1</v>
      </c>
      <c r="N106">
        <f t="shared" si="3"/>
        <v>1</v>
      </c>
      <c r="O106">
        <f>IF(N106="","",MAX(O$1:O105)+1)</f>
        <v>79</v>
      </c>
    </row>
    <row r="107" spans="1:15" x14ac:dyDescent="0.25">
      <c r="A107">
        <f>IF(Hoja1!M107=1,Hoja1!A107,0)</f>
        <v>0</v>
      </c>
      <c r="B107" s="26" t="str">
        <f>VLOOKUP(Hoja1!B107,Data!$A$1:$B$500,2,0)</f>
        <v>Estafeta</v>
      </c>
      <c r="C107" s="26">
        <f>Hoja1!C107</f>
        <v>734</v>
      </c>
      <c r="D107" t="str">
        <f>Hoja1!D107</f>
        <v>E7 610</v>
      </c>
      <c r="E107" s="27">
        <f>IF(Hoja1!M107=1,Hoja1!E107,0)</f>
        <v>0</v>
      </c>
      <c r="F107" s="26" t="str">
        <f>VLOOKUP(Hoja1!F107,Data!$D$1:$E$500,2,0)</f>
        <v>Merida</v>
      </c>
      <c r="G107" s="26" t="str">
        <f>Hoja1!G107</f>
        <v>---</v>
      </c>
      <c r="H107" s="26" t="str">
        <f>Hoja1!H107</f>
        <v>601B</v>
      </c>
      <c r="I107" t="str">
        <f>Hoja1!I107</f>
        <v>E7 610</v>
      </c>
      <c r="J107" t="str">
        <f>VLOOKUP(Hoja1!J107,Data!$G$1:$H$501,2,0)</f>
        <v>San Luis Potosi</v>
      </c>
      <c r="K107" s="21">
        <f>IF(Hoja1!M107=1,Hoja1!K107,0)</f>
        <v>0</v>
      </c>
      <c r="L107">
        <f>IF(Hoja1!M107=1,Hoja1!L107:$N108,0)</f>
        <v>0</v>
      </c>
      <c r="M107">
        <f t="shared" si="2"/>
        <v>0</v>
      </c>
      <c r="N107" t="str">
        <f t="shared" si="3"/>
        <v/>
      </c>
      <c r="O107" t="str">
        <f>IF(N107="","",MAX(O$1:O106)+1)</f>
        <v/>
      </c>
    </row>
    <row r="108" spans="1:15" x14ac:dyDescent="0.25">
      <c r="A108" t="str">
        <f>IF(Hoja1!M108=1,Hoja1!A108,0)</f>
        <v>Flight scheduled</v>
      </c>
      <c r="B108" s="26" t="str">
        <f>VLOOKUP(Hoja1!B108,Data!$A$1:$B$500,2,0)</f>
        <v xml:space="preserve">Viva </v>
      </c>
      <c r="C108" s="26">
        <f>Hoja1!C108</f>
        <v>320</v>
      </c>
      <c r="D108" t="str">
        <f>Hoja1!D108</f>
        <v>VB 9407</v>
      </c>
      <c r="E108" s="27">
        <f>IF(Hoja1!M108=1,Hoja1!E108,0)</f>
        <v>45946.961805555555</v>
      </c>
      <c r="F108" s="26" t="str">
        <f>VLOOKUP(Hoja1!F108,Data!$D$1:$E$500,2,0)</f>
        <v>Monterrey</v>
      </c>
      <c r="G108" s="26">
        <f>Hoja1!G108</f>
        <v>2</v>
      </c>
      <c r="H108" s="26" t="str">
        <f>Hoja1!H108</f>
        <v>106B</v>
      </c>
      <c r="I108" t="str">
        <f>Hoja1!I108</f>
        <v>VB 9410</v>
      </c>
      <c r="J108" t="str">
        <f>VLOOKUP(Hoja1!J108,Data!$G$1:$H$501,2,0)</f>
        <v>Merida</v>
      </c>
      <c r="K108" s="21">
        <f>IF(Hoja1!M108=1,Hoja1!K108,0)</f>
        <v>45947.25</v>
      </c>
      <c r="L108" t="str">
        <f>IF(Hoja1!M108=1,Hoja1!L108:$N109,0)</f>
        <v>J</v>
      </c>
      <c r="M108">
        <f t="shared" si="2"/>
        <v>1</v>
      </c>
      <c r="N108">
        <f t="shared" si="3"/>
        <v>1</v>
      </c>
      <c r="O108">
        <f>IF(N108="","",MAX(O$1:O107)+1)</f>
        <v>80</v>
      </c>
    </row>
    <row r="109" spans="1:15" x14ac:dyDescent="0.25">
      <c r="A109" t="str">
        <f>IF(Hoja1!M109=1,Hoja1!A109,0)</f>
        <v>Flight scheduled</v>
      </c>
      <c r="B109" s="26" t="str">
        <f>VLOOKUP(Hoja1!B109,Data!$A$1:$B$500,2,0)</f>
        <v xml:space="preserve">Viva </v>
      </c>
      <c r="C109" s="26">
        <f>Hoja1!C109</f>
        <v>321</v>
      </c>
      <c r="D109" t="str">
        <f>Hoja1!D109</f>
        <v>VB 2288</v>
      </c>
      <c r="E109" s="27">
        <f>IF(Hoja1!M109=1,Hoja1!E109,0)</f>
        <v>45946.975694444445</v>
      </c>
      <c r="F109" s="26" t="str">
        <f>VLOOKUP(Hoja1!F109,Data!$D$1:$E$500,2,0)</f>
        <v>Cancun</v>
      </c>
      <c r="G109" s="26">
        <f>Hoja1!G109</f>
        <v>1</v>
      </c>
      <c r="H109" s="26">
        <f>Hoja1!H109</f>
        <v>505</v>
      </c>
      <c r="I109" t="str">
        <f>Hoja1!I109</f>
        <v>VB 7382</v>
      </c>
      <c r="J109" t="str">
        <f>VLOOKUP(Hoja1!J109,Data!$G$1:$H$501,2,0)</f>
        <v>Monterrey</v>
      </c>
      <c r="K109" s="21">
        <f>IF(Hoja1!M109=1,Hoja1!K109,0)</f>
        <v>45947.25</v>
      </c>
      <c r="L109" t="str">
        <f>IF(Hoja1!M109=1,Hoja1!L109:$N110,0)</f>
        <v>J</v>
      </c>
      <c r="M109">
        <f t="shared" si="2"/>
        <v>1</v>
      </c>
      <c r="N109">
        <f t="shared" si="3"/>
        <v>1</v>
      </c>
      <c r="O109">
        <f>IF(N109="","",MAX(O$1:O108)+1)</f>
        <v>81</v>
      </c>
    </row>
    <row r="110" spans="1:15" x14ac:dyDescent="0.25">
      <c r="A110" t="str">
        <f>IF(Hoja1!M110=1,Hoja1!A110,0)</f>
        <v>Flight scheduled</v>
      </c>
      <c r="B110" s="26" t="str">
        <f>VLOOKUP(Hoja1!B110,Data!$A$1:$B$500,2,0)</f>
        <v xml:space="preserve">Viva </v>
      </c>
      <c r="C110" s="26">
        <f>Hoja1!C110</f>
        <v>321</v>
      </c>
      <c r="D110" t="str">
        <f>Hoja1!D110</f>
        <v>VB 9405</v>
      </c>
      <c r="E110" s="27">
        <f>IF(Hoja1!M110=1,Hoja1!E110,0)</f>
        <v>45946.986111111109</v>
      </c>
      <c r="F110" s="26" t="str">
        <f>VLOOKUP(Hoja1!F110,Data!$D$1:$E$500,2,0)</f>
        <v>Monterrey</v>
      </c>
      <c r="G110" s="26">
        <f>Hoja1!G110</f>
        <v>2</v>
      </c>
      <c r="H110" s="26" t="str">
        <f>Hoja1!H110</f>
        <v>107A</v>
      </c>
      <c r="I110" t="str">
        <f>Hoja1!I110</f>
        <v>VB 2281</v>
      </c>
      <c r="J110" t="str">
        <f>VLOOKUP(Hoja1!J110,Data!$G$1:$H$501,2,0)</f>
        <v>Cancun</v>
      </c>
      <c r="K110" s="21">
        <f>IF(Hoja1!M110=1,Hoja1!K110,0)</f>
        <v>45947.260416666664</v>
      </c>
      <c r="L110" t="str">
        <f>IF(Hoja1!M110=1,Hoja1!L110:$N111,0)</f>
        <v>J</v>
      </c>
      <c r="M110">
        <f t="shared" si="2"/>
        <v>1</v>
      </c>
      <c r="N110">
        <f t="shared" si="3"/>
        <v>1</v>
      </c>
      <c r="O110">
        <f>IF(N110="","",MAX(O$1:O109)+1)</f>
        <v>82</v>
      </c>
    </row>
    <row r="111" spans="1:15" x14ac:dyDescent="0.25">
      <c r="A111" t="str">
        <f>IF(Hoja1!M111=1,Hoja1!A111,0)</f>
        <v>Flight scheduled</v>
      </c>
      <c r="B111" s="26" t="str">
        <f>VLOOKUP(Hoja1!B111,Data!$A$1:$B$500,2,0)</f>
        <v xml:space="preserve">Viva </v>
      </c>
      <c r="C111" s="26">
        <f>Hoja1!C111</f>
        <v>321</v>
      </c>
      <c r="D111" t="str">
        <f>Hoja1!D111</f>
        <v>VB 9523</v>
      </c>
      <c r="E111" s="27">
        <f>IF(Hoja1!M111=1,Hoja1!E111,0)</f>
        <v>45946.996527777781</v>
      </c>
      <c r="F111" s="26" t="str">
        <f>VLOOKUP(Hoja1!F111,Data!$D$1:$E$500,2,0)</f>
        <v>Guadalajara</v>
      </c>
      <c r="G111" s="26">
        <f>Hoja1!G111</f>
        <v>1</v>
      </c>
      <c r="H111" s="26" t="str">
        <f>Hoja1!H111</f>
        <v>106A</v>
      </c>
      <c r="I111" t="str">
        <f>Hoja1!I111</f>
        <v>VB 9222</v>
      </c>
      <c r="J111" t="str">
        <f>VLOOKUP(Hoja1!J111,Data!$G$1:$H$501,2,0)</f>
        <v>Puerto Escondido</v>
      </c>
      <c r="K111" s="21">
        <f>IF(Hoja1!M111=1,Hoja1!K111,0)</f>
        <v>45947.298611111109</v>
      </c>
      <c r="L111" t="str">
        <f>IF(Hoja1!M111=1,Hoja1!L111:$N112,0)</f>
        <v>J</v>
      </c>
      <c r="M111">
        <f t="shared" si="2"/>
        <v>1</v>
      </c>
      <c r="N111">
        <f t="shared" si="3"/>
        <v>1</v>
      </c>
      <c r="O111">
        <f>IF(N111="","",MAX(O$1:O110)+1)</f>
        <v>83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ref="M323:M386" si="10">IF(A323&gt;0,1,0)</f>
        <v>#N/A</v>
      </c>
      <c r="N323" t="e">
        <f t="shared" ref="N323:N386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0"/>
        <v>#N/A</v>
      </c>
      <c r="N346" t="e">
        <f t="shared" si="11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0"/>
        <v>#N/A</v>
      </c>
      <c r="N347" t="e">
        <f t="shared" si="11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0"/>
        <v>#N/A</v>
      </c>
      <c r="N348" t="e">
        <f t="shared" si="11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0"/>
        <v>#N/A</v>
      </c>
      <c r="N349" t="e">
        <f t="shared" si="11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0"/>
        <v>#N/A</v>
      </c>
      <c r="N350" t="e">
        <f t="shared" si="11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0"/>
        <v>#N/A</v>
      </c>
      <c r="N351" t="e">
        <f t="shared" si="11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0"/>
        <v>#N/A</v>
      </c>
      <c r="N352" t="e">
        <f t="shared" si="11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0"/>
        <v>#N/A</v>
      </c>
      <c r="N353" t="e">
        <f t="shared" si="11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0"/>
        <v>#N/A</v>
      </c>
      <c r="N354" t="e">
        <f t="shared" si="11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0"/>
        <v>#N/A</v>
      </c>
      <c r="N355" t="e">
        <f t="shared" si="11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0"/>
        <v>#N/A</v>
      </c>
      <c r="N356" t="e">
        <f t="shared" si="11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0"/>
        <v>#N/A</v>
      </c>
      <c r="N357" t="e">
        <f t="shared" si="11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0"/>
        <v>#N/A</v>
      </c>
      <c r="N358" t="e">
        <f t="shared" si="11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0"/>
        <v>#N/A</v>
      </c>
      <c r="N359" t="e">
        <f t="shared" si="11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0"/>
        <v>#N/A</v>
      </c>
      <c r="N360" t="e">
        <f t="shared" si="11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0"/>
        <v>#N/A</v>
      </c>
      <c r="N361" t="e">
        <f t="shared" si="11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0"/>
        <v>#N/A</v>
      </c>
      <c r="N362" t="e">
        <f t="shared" si="11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0"/>
        <v>#N/A</v>
      </c>
      <c r="N363" t="e">
        <f t="shared" si="11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0"/>
        <v>#N/A</v>
      </c>
      <c r="N364" t="e">
        <f t="shared" si="11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0"/>
        <v>#N/A</v>
      </c>
      <c r="N365" t="e">
        <f t="shared" si="11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0"/>
        <v>#N/A</v>
      </c>
      <c r="N366" t="e">
        <f t="shared" si="11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0"/>
        <v>#N/A</v>
      </c>
      <c r="N367" t="e">
        <f t="shared" si="11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0"/>
        <v>#N/A</v>
      </c>
      <c r="N368" t="e">
        <f t="shared" si="11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0"/>
        <v>#N/A</v>
      </c>
      <c r="N369" t="e">
        <f t="shared" si="11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0"/>
        <v>#N/A</v>
      </c>
      <c r="N370" t="e">
        <f t="shared" si="11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0"/>
        <v>#N/A</v>
      </c>
      <c r="N371" t="e">
        <f t="shared" si="11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0"/>
        <v>#N/A</v>
      </c>
      <c r="N372" t="e">
        <f t="shared" si="11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0"/>
        <v>#N/A</v>
      </c>
      <c r="N373" t="e">
        <f t="shared" si="11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0"/>
        <v>#N/A</v>
      </c>
      <c r="N374" t="e">
        <f t="shared" si="11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0"/>
        <v>#N/A</v>
      </c>
      <c r="N375" t="e">
        <f t="shared" si="11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0"/>
        <v>#N/A</v>
      </c>
      <c r="N376" t="e">
        <f t="shared" si="11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0"/>
        <v>#N/A</v>
      </c>
      <c r="N377" t="e">
        <f t="shared" si="11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0"/>
        <v>#N/A</v>
      </c>
      <c r="N378" t="e">
        <f t="shared" si="11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0"/>
        <v>#N/A</v>
      </c>
      <c r="N379" t="e">
        <f t="shared" si="11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0"/>
        <v>#N/A</v>
      </c>
      <c r="N380" t="e">
        <f t="shared" si="11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0"/>
        <v>#N/A</v>
      </c>
      <c r="N381" t="e">
        <f t="shared" si="11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0"/>
        <v>#N/A</v>
      </c>
      <c r="N382" t="e">
        <f t="shared" si="11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0"/>
        <v>#N/A</v>
      </c>
      <c r="N383" t="e">
        <f t="shared" si="11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0"/>
        <v>#N/A</v>
      </c>
      <c r="N384" t="e">
        <f t="shared" si="11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0"/>
        <v>#N/A</v>
      </c>
      <c r="N385" t="e">
        <f t="shared" si="11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0"/>
        <v>#N/A</v>
      </c>
      <c r="N386" t="e">
        <f t="shared" si="11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ref="M387:M450" si="12">IF(A387&gt;0,1,0)</f>
        <v>#N/A</v>
      </c>
      <c r="N387" t="e">
        <f t="shared" ref="N387:N450" si="13">IF(M387=0,"",M387)</f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2"/>
        <v>#N/A</v>
      </c>
      <c r="N389" t="e">
        <f t="shared" si="13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2"/>
        <v>#N/A</v>
      </c>
      <c r="N390" t="e">
        <f t="shared" si="13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2"/>
        <v>#N/A</v>
      </c>
      <c r="N391" t="e">
        <f t="shared" si="13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2"/>
        <v>#N/A</v>
      </c>
      <c r="N392" t="e">
        <f t="shared" si="13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2"/>
        <v>#N/A</v>
      </c>
      <c r="N393" t="e">
        <f t="shared" si="13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2"/>
        <v>#N/A</v>
      </c>
      <c r="N394" t="e">
        <f t="shared" si="13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2"/>
        <v>#N/A</v>
      </c>
      <c r="N395" t="e">
        <f t="shared" si="13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2"/>
        <v>#N/A</v>
      </c>
      <c r="N396" t="e">
        <f t="shared" si="13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2"/>
        <v>#N/A</v>
      </c>
      <c r="N397" t="e">
        <f t="shared" si="13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2"/>
        <v>#N/A</v>
      </c>
      <c r="N398" t="e">
        <f t="shared" si="13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2"/>
        <v>#N/A</v>
      </c>
      <c r="N399" t="e">
        <f t="shared" si="13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2"/>
        <v>#N/A</v>
      </c>
      <c r="N400" t="e">
        <f t="shared" si="13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2"/>
        <v>#N/A</v>
      </c>
      <c r="N401" t="e">
        <f t="shared" si="13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2"/>
        <v>#N/A</v>
      </c>
      <c r="N402" t="e">
        <f t="shared" si="13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2"/>
        <v>#N/A</v>
      </c>
      <c r="N403" t="e">
        <f t="shared" si="13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2"/>
        <v>#N/A</v>
      </c>
      <c r="N404" t="e">
        <f t="shared" si="13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2"/>
        <v>#N/A</v>
      </c>
      <c r="N405" t="e">
        <f t="shared" si="13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2"/>
        <v>#N/A</v>
      </c>
      <c r="N406" t="e">
        <f t="shared" si="13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2"/>
        <v>#N/A</v>
      </c>
      <c r="N407" t="e">
        <f t="shared" si="13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2"/>
        <v>#N/A</v>
      </c>
      <c r="N408" t="e">
        <f t="shared" si="13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2"/>
        <v>#N/A</v>
      </c>
      <c r="N409" t="e">
        <f t="shared" si="13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2"/>
        <v>#N/A</v>
      </c>
      <c r="N410" t="e">
        <f t="shared" si="13"/>
        <v>#N/A</v>
      </c>
      <c r="O410" t="e">
        <f>IF(N410="","",MAX(O$1:O409)+1)</f>
        <v>#N/A</v>
      </c>
    </row>
    <row r="411" spans="1:15" x14ac:dyDescent="0.25">
      <c r="A411" t="e">
        <f>IF(Hoja1!M411=1,Hoja1!A411,0)</f>
        <v>#N/A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 t="e">
        <f>IF(Hoja1!M411=1,Hoja1!E411,0)</f>
        <v>#N/A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 t="e">
        <f>IF(Hoja1!M411=1,Hoja1!K411,0)</f>
        <v>#N/A</v>
      </c>
      <c r="L411" t="e">
        <f>IF(Hoja1!M411=1,Hoja1!L411:$N412,0)</f>
        <v>#N/A</v>
      </c>
      <c r="M411" t="e">
        <f t="shared" si="12"/>
        <v>#N/A</v>
      </c>
      <c r="N411" t="e">
        <f t="shared" si="13"/>
        <v>#N/A</v>
      </c>
      <c r="O411" t="e">
        <f>IF(N411="","",MAX(O$1:O410)+1)</f>
        <v>#N/A</v>
      </c>
    </row>
    <row r="412" spans="1:15" x14ac:dyDescent="0.25">
      <c r="A412" t="e">
        <f>IF(Hoja1!M412=1,Hoja1!A412,0)</f>
        <v>#N/A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 t="e">
        <f>IF(Hoja1!M412=1,Hoja1!E412,0)</f>
        <v>#N/A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 t="e">
        <f>IF(Hoja1!M412=1,Hoja1!K412,0)</f>
        <v>#N/A</v>
      </c>
      <c r="L412" t="e">
        <f>IF(Hoja1!M412=1,Hoja1!L412:$N413,0)</f>
        <v>#N/A</v>
      </c>
      <c r="M412" t="e">
        <f t="shared" si="12"/>
        <v>#N/A</v>
      </c>
      <c r="N412" t="e">
        <f t="shared" si="13"/>
        <v>#N/A</v>
      </c>
      <c r="O412" t="e">
        <f>IF(N412="","",MAX(O$1:O411)+1)</f>
        <v>#N/A</v>
      </c>
    </row>
    <row r="413" spans="1:15" x14ac:dyDescent="0.25">
      <c r="A413" t="e">
        <f>IF(Hoja1!M413=1,Hoja1!A413,0)</f>
        <v>#N/A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 t="e">
        <f>IF(Hoja1!M413=1,Hoja1!E413,0)</f>
        <v>#N/A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 t="e">
        <f>IF(Hoja1!M413=1,Hoja1!K413,0)</f>
        <v>#N/A</v>
      </c>
      <c r="L413" t="e">
        <f>IF(Hoja1!M413=1,Hoja1!L413:$N414,0)</f>
        <v>#N/A</v>
      </c>
      <c r="M413" t="e">
        <f t="shared" si="12"/>
        <v>#N/A</v>
      </c>
      <c r="N413" t="e">
        <f t="shared" si="13"/>
        <v>#N/A</v>
      </c>
      <c r="O413" t="e">
        <f>IF(N413="","",MAX(O$1:O412)+1)</f>
        <v>#N/A</v>
      </c>
    </row>
    <row r="414" spans="1:15" x14ac:dyDescent="0.25">
      <c r="A414" t="e">
        <f>IF(Hoja1!M414=1,Hoja1!A414,0)</f>
        <v>#N/A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 t="e">
        <f>IF(Hoja1!M414=1,Hoja1!E414,0)</f>
        <v>#N/A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 t="e">
        <f>IF(Hoja1!M414=1,Hoja1!K414,0)</f>
        <v>#N/A</v>
      </c>
      <c r="L414" t="e">
        <f>IF(Hoja1!M414=1,Hoja1!L414:$N415,0)</f>
        <v>#N/A</v>
      </c>
      <c r="M414" t="e">
        <f t="shared" si="12"/>
        <v>#N/A</v>
      </c>
      <c r="N414" t="e">
        <f t="shared" si="13"/>
        <v>#N/A</v>
      </c>
      <c r="O414" t="e">
        <f>IF(N414="","",MAX(O$1:O413)+1)</f>
        <v>#N/A</v>
      </c>
    </row>
    <row r="415" spans="1:15" x14ac:dyDescent="0.25">
      <c r="A415" t="e">
        <f>IF(Hoja1!M415=1,Hoja1!A415,0)</f>
        <v>#N/A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 t="e">
        <f>IF(Hoja1!M415=1,Hoja1!E415,0)</f>
        <v>#N/A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 t="e">
        <f>IF(Hoja1!M415=1,Hoja1!K415,0)</f>
        <v>#N/A</v>
      </c>
      <c r="L415" t="e">
        <f>IF(Hoja1!M415=1,Hoja1!L415:$N416,0)</f>
        <v>#N/A</v>
      </c>
      <c r="M415" t="e">
        <f t="shared" si="12"/>
        <v>#N/A</v>
      </c>
      <c r="N415" t="e">
        <f t="shared" si="13"/>
        <v>#N/A</v>
      </c>
      <c r="O415" t="e">
        <f>IF(N415="","",MAX(O$1:O414)+1)</f>
        <v>#N/A</v>
      </c>
    </row>
    <row r="416" spans="1:15" x14ac:dyDescent="0.25">
      <c r="A416" t="e">
        <f>IF(Hoja1!M416=1,Hoja1!A416,0)</f>
        <v>#N/A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 t="e">
        <f>IF(Hoja1!M416=1,Hoja1!E416,0)</f>
        <v>#N/A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 t="e">
        <f>IF(Hoja1!M416=1,Hoja1!K416,0)</f>
        <v>#N/A</v>
      </c>
      <c r="L416" t="e">
        <f>IF(Hoja1!M416=1,Hoja1!L416:$N417,0)</f>
        <v>#N/A</v>
      </c>
      <c r="M416" t="e">
        <f t="shared" si="12"/>
        <v>#N/A</v>
      </c>
      <c r="N416" t="e">
        <f t="shared" si="13"/>
        <v>#N/A</v>
      </c>
      <c r="O416" t="e">
        <f>IF(N416="","",MAX(O$1:O415)+1)</f>
        <v>#N/A</v>
      </c>
    </row>
    <row r="417" spans="1:15" x14ac:dyDescent="0.25">
      <c r="A417" t="e">
        <f>IF(Hoja1!M417=1,Hoja1!A417,0)</f>
        <v>#N/A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 t="e">
        <f>IF(Hoja1!M417=1,Hoja1!E417,0)</f>
        <v>#N/A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 t="e">
        <f>IF(Hoja1!M417=1,Hoja1!K417,0)</f>
        <v>#N/A</v>
      </c>
      <c r="L417" t="e">
        <f>IF(Hoja1!M417=1,Hoja1!L417:$N418,0)</f>
        <v>#N/A</v>
      </c>
      <c r="M417" t="e">
        <f t="shared" si="12"/>
        <v>#N/A</v>
      </c>
      <c r="N417" t="e">
        <f t="shared" si="13"/>
        <v>#N/A</v>
      </c>
      <c r="O417" t="e">
        <f>IF(N417="","",MAX(O$1:O416)+1)</f>
        <v>#N/A</v>
      </c>
    </row>
    <row r="418" spans="1:15" x14ac:dyDescent="0.25">
      <c r="A418" t="e">
        <f>IF(Hoja1!M418=1,Hoja1!A418,0)</f>
        <v>#N/A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 t="e">
        <f>IF(Hoja1!M418=1,Hoja1!E418,0)</f>
        <v>#N/A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 t="e">
        <f>IF(Hoja1!M418=1,Hoja1!K418,0)</f>
        <v>#N/A</v>
      </c>
      <c r="L418" t="e">
        <f>IF(Hoja1!M418=1,Hoja1!L418:$N419,0)</f>
        <v>#N/A</v>
      </c>
      <c r="M418" t="e">
        <f t="shared" si="12"/>
        <v>#N/A</v>
      </c>
      <c r="N418" t="e">
        <f t="shared" si="13"/>
        <v>#N/A</v>
      </c>
      <c r="O418" t="e">
        <f>IF(N418="","",MAX(O$1:O417)+1)</f>
        <v>#N/A</v>
      </c>
    </row>
    <row r="419" spans="1:15" x14ac:dyDescent="0.25">
      <c r="A419" t="e">
        <f>IF(Hoja1!M419=1,Hoja1!A419,0)</f>
        <v>#N/A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 t="e">
        <f>IF(Hoja1!M419=1,Hoja1!E419,0)</f>
        <v>#N/A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 t="e">
        <f>IF(Hoja1!M419=1,Hoja1!K419,0)</f>
        <v>#N/A</v>
      </c>
      <c r="L419" t="e">
        <f>IF(Hoja1!M419=1,Hoja1!L419:$N420,0)</f>
        <v>#N/A</v>
      </c>
      <c r="M419" t="e">
        <f t="shared" si="12"/>
        <v>#N/A</v>
      </c>
      <c r="N419" t="e">
        <f t="shared" si="13"/>
        <v>#N/A</v>
      </c>
      <c r="O419" t="e">
        <f>IF(N419="","",MAX(O$1:O418)+1)</f>
        <v>#N/A</v>
      </c>
    </row>
    <row r="420" spans="1:15" x14ac:dyDescent="0.25">
      <c r="A420" t="e">
        <f>IF(Hoja1!M420=1,Hoja1!A420,0)</f>
        <v>#N/A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 t="e">
        <f>IF(Hoja1!M420=1,Hoja1!E420,0)</f>
        <v>#N/A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 t="e">
        <f>IF(Hoja1!M420=1,Hoja1!K420,0)</f>
        <v>#N/A</v>
      </c>
      <c r="L420" t="e">
        <f>IF(Hoja1!M420=1,Hoja1!L420:$N421,0)</f>
        <v>#N/A</v>
      </c>
      <c r="M420" t="e">
        <f t="shared" si="12"/>
        <v>#N/A</v>
      </c>
      <c r="N420" t="e">
        <f t="shared" si="13"/>
        <v>#N/A</v>
      </c>
      <c r="O420" t="e">
        <f>IF(N420="","",MAX(O$1:O419)+1)</f>
        <v>#N/A</v>
      </c>
    </row>
    <row r="421" spans="1:15" x14ac:dyDescent="0.25">
      <c r="A421" t="e">
        <f>IF(Hoja1!M421=1,Hoja1!A421,0)</f>
        <v>#N/A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 t="e">
        <f>IF(Hoja1!M421=1,Hoja1!E421,0)</f>
        <v>#N/A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 t="e">
        <f>IF(Hoja1!M421=1,Hoja1!K421,0)</f>
        <v>#N/A</v>
      </c>
      <c r="L421" t="e">
        <f>IF(Hoja1!M421=1,Hoja1!L421:$N422,0)</f>
        <v>#N/A</v>
      </c>
      <c r="M421" t="e">
        <f t="shared" si="12"/>
        <v>#N/A</v>
      </c>
      <c r="N421" t="e">
        <f t="shared" si="13"/>
        <v>#N/A</v>
      </c>
      <c r="O421" t="e">
        <f>IF(N421="","",MAX(O$1:O420)+1)</f>
        <v>#N/A</v>
      </c>
    </row>
    <row r="422" spans="1:15" x14ac:dyDescent="0.25">
      <c r="A422" t="e">
        <f>IF(Hoja1!M422=1,Hoja1!A422,0)</f>
        <v>#N/A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 t="e">
        <f>IF(Hoja1!M422=1,Hoja1!E422,0)</f>
        <v>#N/A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 t="e">
        <f>IF(Hoja1!M422=1,Hoja1!K422,0)</f>
        <v>#N/A</v>
      </c>
      <c r="L422" t="e">
        <f>IF(Hoja1!M422=1,Hoja1!L422:$N423,0)</f>
        <v>#N/A</v>
      </c>
      <c r="M422" t="e">
        <f t="shared" si="12"/>
        <v>#N/A</v>
      </c>
      <c r="N422" t="e">
        <f t="shared" si="13"/>
        <v>#N/A</v>
      </c>
      <c r="O422" t="e">
        <f>IF(N422="","",MAX(O$1:O421)+1)</f>
        <v>#N/A</v>
      </c>
    </row>
    <row r="423" spans="1:15" x14ac:dyDescent="0.25">
      <c r="A423" t="e">
        <f>IF(Hoja1!M423=1,Hoja1!A423,0)</f>
        <v>#N/A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 t="e">
        <f>IF(Hoja1!M423=1,Hoja1!E423,0)</f>
        <v>#N/A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 t="e">
        <f>IF(Hoja1!M423=1,Hoja1!K423,0)</f>
        <v>#N/A</v>
      </c>
      <c r="L423" t="e">
        <f>IF(Hoja1!M423=1,Hoja1!L423:$N424,0)</f>
        <v>#N/A</v>
      </c>
      <c r="M423" t="e">
        <f t="shared" si="12"/>
        <v>#N/A</v>
      </c>
      <c r="N423" t="e">
        <f t="shared" si="13"/>
        <v>#N/A</v>
      </c>
      <c r="O423" t="e">
        <f>IF(N423="","",MAX(O$1:O422)+1)</f>
        <v>#N/A</v>
      </c>
    </row>
    <row r="424" spans="1:15" x14ac:dyDescent="0.25">
      <c r="A424" t="e">
        <f>IF(Hoja1!M424=1,Hoja1!A424,0)</f>
        <v>#N/A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 t="e">
        <f>IF(Hoja1!M424=1,Hoja1!E424,0)</f>
        <v>#N/A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 t="e">
        <f>IF(Hoja1!M424=1,Hoja1!K424,0)</f>
        <v>#N/A</v>
      </c>
      <c r="L424" t="e">
        <f>IF(Hoja1!M424=1,Hoja1!L424:$N425,0)</f>
        <v>#N/A</v>
      </c>
      <c r="M424" t="e">
        <f t="shared" si="12"/>
        <v>#N/A</v>
      </c>
      <c r="N424" t="e">
        <f t="shared" si="13"/>
        <v>#N/A</v>
      </c>
      <c r="O424" t="e">
        <f>IF(N424="","",MAX(O$1:O423)+1)</f>
        <v>#N/A</v>
      </c>
    </row>
    <row r="425" spans="1:15" x14ac:dyDescent="0.25">
      <c r="A425" t="e">
        <f>IF(Hoja1!M425=1,Hoja1!A425,0)</f>
        <v>#N/A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 t="e">
        <f>IF(Hoja1!M425=1,Hoja1!E425,0)</f>
        <v>#N/A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 t="e">
        <f>IF(Hoja1!M425=1,Hoja1!K425,0)</f>
        <v>#N/A</v>
      </c>
      <c r="L425" t="e">
        <f>IF(Hoja1!M425=1,Hoja1!L425:$N426,0)</f>
        <v>#N/A</v>
      </c>
      <c r="M425" t="e">
        <f t="shared" si="12"/>
        <v>#N/A</v>
      </c>
      <c r="N425" t="e">
        <f t="shared" si="13"/>
        <v>#N/A</v>
      </c>
      <c r="O425" t="e">
        <f>IF(N425="","",MAX(O$1:O424)+1)</f>
        <v>#N/A</v>
      </c>
    </row>
    <row r="426" spans="1:15" x14ac:dyDescent="0.25">
      <c r="A426" t="e">
        <f>IF(Hoja1!M426=1,Hoja1!A426,0)</f>
        <v>#N/A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 t="e">
        <f>IF(Hoja1!M426=1,Hoja1!E426,0)</f>
        <v>#N/A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 t="e">
        <f>IF(Hoja1!M426=1,Hoja1!K426,0)</f>
        <v>#N/A</v>
      </c>
      <c r="L426" t="e">
        <f>IF(Hoja1!M426=1,Hoja1!L426:$N427,0)</f>
        <v>#N/A</v>
      </c>
      <c r="M426" t="e">
        <f t="shared" si="12"/>
        <v>#N/A</v>
      </c>
      <c r="N426" t="e">
        <f t="shared" si="13"/>
        <v>#N/A</v>
      </c>
      <c r="O426" t="e">
        <f>IF(N426="","",MAX(O$1:O425)+1)</f>
        <v>#N/A</v>
      </c>
    </row>
    <row r="427" spans="1:15" x14ac:dyDescent="0.25">
      <c r="A427" t="e">
        <f>IF(Hoja1!M427=1,Hoja1!A427,0)</f>
        <v>#N/A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 t="e">
        <f>IF(Hoja1!M427=1,Hoja1!E427,0)</f>
        <v>#N/A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 t="e">
        <f>IF(Hoja1!M427=1,Hoja1!K427,0)</f>
        <v>#N/A</v>
      </c>
      <c r="L427" t="e">
        <f>IF(Hoja1!M427=1,Hoja1!L427:$N428,0)</f>
        <v>#N/A</v>
      </c>
      <c r="M427" t="e">
        <f t="shared" si="12"/>
        <v>#N/A</v>
      </c>
      <c r="N427" t="e">
        <f t="shared" si="13"/>
        <v>#N/A</v>
      </c>
      <c r="O427" t="e">
        <f>IF(N427="","",MAX(O$1:O426)+1)</f>
        <v>#N/A</v>
      </c>
    </row>
    <row r="428" spans="1:15" x14ac:dyDescent="0.25">
      <c r="A428" t="e">
        <f>IF(Hoja1!M428=1,Hoja1!A428,0)</f>
        <v>#N/A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 t="e">
        <f>IF(Hoja1!M428=1,Hoja1!E428,0)</f>
        <v>#N/A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 t="e">
        <f>IF(Hoja1!M428=1,Hoja1!K428,0)</f>
        <v>#N/A</v>
      </c>
      <c r="L428" t="e">
        <f>IF(Hoja1!M428=1,Hoja1!L428:$N429,0)</f>
        <v>#N/A</v>
      </c>
      <c r="M428" t="e">
        <f t="shared" si="12"/>
        <v>#N/A</v>
      </c>
      <c r="N428" t="e">
        <f t="shared" si="13"/>
        <v>#N/A</v>
      </c>
      <c r="O428" t="e">
        <f>IF(N428="","",MAX(O$1:O427)+1)</f>
        <v>#N/A</v>
      </c>
    </row>
    <row r="429" spans="1:15" x14ac:dyDescent="0.25">
      <c r="A429" t="e">
        <f>IF(Hoja1!M429=1,Hoja1!A429,0)</f>
        <v>#N/A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 t="e">
        <f>IF(Hoja1!M429=1,Hoja1!E429,0)</f>
        <v>#N/A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 t="e">
        <f>IF(Hoja1!M429=1,Hoja1!K429,0)</f>
        <v>#N/A</v>
      </c>
      <c r="L429" t="e">
        <f>IF(Hoja1!M429=1,Hoja1!L429:$N430,0)</f>
        <v>#N/A</v>
      </c>
      <c r="M429" t="e">
        <f t="shared" si="12"/>
        <v>#N/A</v>
      </c>
      <c r="N429" t="e">
        <f t="shared" si="13"/>
        <v>#N/A</v>
      </c>
      <c r="O429" t="e">
        <f>IF(N429="","",MAX(O$1:O428)+1)</f>
        <v>#N/A</v>
      </c>
    </row>
    <row r="430" spans="1:15" x14ac:dyDescent="0.25">
      <c r="A430" t="e">
        <f>IF(Hoja1!M430=1,Hoja1!A430,0)</f>
        <v>#N/A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 t="e">
        <f>IF(Hoja1!M430=1,Hoja1!E430,0)</f>
        <v>#N/A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 t="e">
        <f>IF(Hoja1!M430=1,Hoja1!K430,0)</f>
        <v>#N/A</v>
      </c>
      <c r="L430" t="e">
        <f>IF(Hoja1!M430=1,Hoja1!L430:$N431,0)</f>
        <v>#N/A</v>
      </c>
      <c r="M430" t="e">
        <f t="shared" si="12"/>
        <v>#N/A</v>
      </c>
      <c r="N430" t="e">
        <f t="shared" si="13"/>
        <v>#N/A</v>
      </c>
      <c r="O430" t="e">
        <f>IF(N430="","",MAX(O$1:O429)+1)</f>
        <v>#N/A</v>
      </c>
    </row>
    <row r="431" spans="1:15" x14ac:dyDescent="0.25">
      <c r="A431" t="e">
        <f>IF(Hoja1!M431=1,Hoja1!A431,0)</f>
        <v>#N/A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 t="e">
        <f>IF(Hoja1!M431=1,Hoja1!E431,0)</f>
        <v>#N/A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 t="e">
        <f>IF(Hoja1!M431=1,Hoja1!K431,0)</f>
        <v>#N/A</v>
      </c>
      <c r="L431" t="e">
        <f>IF(Hoja1!M431=1,Hoja1!L431:$N432,0)</f>
        <v>#N/A</v>
      </c>
      <c r="M431" t="e">
        <f t="shared" si="12"/>
        <v>#N/A</v>
      </c>
      <c r="N431" t="e">
        <f t="shared" si="13"/>
        <v>#N/A</v>
      </c>
      <c r="O431" t="e">
        <f>IF(N431="","",MAX(O$1:O430)+1)</f>
        <v>#N/A</v>
      </c>
    </row>
    <row r="432" spans="1:15" x14ac:dyDescent="0.25">
      <c r="A432" t="e">
        <f>IF(Hoja1!M432=1,Hoja1!A432,0)</f>
        <v>#N/A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 t="e">
        <f>IF(Hoja1!M432=1,Hoja1!E432,0)</f>
        <v>#N/A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 t="e">
        <f>IF(Hoja1!M432=1,Hoja1!K432,0)</f>
        <v>#N/A</v>
      </c>
      <c r="L432" t="e">
        <f>IF(Hoja1!M432=1,Hoja1!L432:$N433,0)</f>
        <v>#N/A</v>
      </c>
      <c r="M432" t="e">
        <f t="shared" si="12"/>
        <v>#N/A</v>
      </c>
      <c r="N432" t="e">
        <f t="shared" si="13"/>
        <v>#N/A</v>
      </c>
      <c r="O432" t="e">
        <f>IF(N432="","",MAX(O$1:O431)+1)</f>
        <v>#N/A</v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2"/>
        <v>0</v>
      </c>
      <c r="N433" t="str">
        <f t="shared" si="13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2"/>
        <v>0</v>
      </c>
      <c r="N434" t="str">
        <f t="shared" si="13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2"/>
        <v>0</v>
      </c>
      <c r="N435" t="str">
        <f t="shared" si="13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2"/>
        <v>0</v>
      </c>
      <c r="N436" t="str">
        <f t="shared" si="13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2"/>
        <v>0</v>
      </c>
      <c r="N437" t="str">
        <f t="shared" si="13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2"/>
        <v>0</v>
      </c>
      <c r="N438" t="str">
        <f t="shared" si="13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2"/>
        <v>0</v>
      </c>
      <c r="N439" t="str">
        <f t="shared" si="13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2"/>
        <v>0</v>
      </c>
      <c r="N440" t="str">
        <f t="shared" si="13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2"/>
        <v>0</v>
      </c>
      <c r="N441" t="str">
        <f t="shared" si="13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2"/>
        <v>0</v>
      </c>
      <c r="N442" t="str">
        <f t="shared" si="13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2"/>
        <v>0</v>
      </c>
      <c r="N443" t="str">
        <f t="shared" si="13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2"/>
        <v>0</v>
      </c>
      <c r="N444" t="str">
        <f t="shared" si="13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2"/>
        <v>0</v>
      </c>
      <c r="N445" t="str">
        <f t="shared" si="13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2"/>
        <v>0</v>
      </c>
      <c r="N446" t="str">
        <f t="shared" si="13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2"/>
        <v>0</v>
      </c>
      <c r="N447" t="str">
        <f t="shared" si="13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2"/>
        <v>0</v>
      </c>
      <c r="N448" t="str">
        <f t="shared" si="13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2"/>
        <v>0</v>
      </c>
      <c r="N449" t="str">
        <f t="shared" si="13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2"/>
        <v>0</v>
      </c>
      <c r="N450" t="str">
        <f t="shared" si="13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ref="M451:M514" si="14">IF(A451&gt;0,1,0)</f>
        <v>0</v>
      </c>
      <c r="N451" t="str">
        <f t="shared" ref="N451:N514" si="15">IF(M451=0,"",M451)</f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4"/>
        <v>0</v>
      </c>
      <c r="N453" t="str">
        <f t="shared" si="15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4"/>
        <v>0</v>
      </c>
      <c r="N454" t="str">
        <f t="shared" si="15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4"/>
        <v>0</v>
      </c>
      <c r="N455" t="str">
        <f t="shared" si="15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4"/>
        <v>0</v>
      </c>
      <c r="N456" t="str">
        <f t="shared" si="15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4"/>
        <v>0</v>
      </c>
      <c r="N457" t="str">
        <f t="shared" si="15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4"/>
        <v>0</v>
      </c>
      <c r="N458" t="str">
        <f t="shared" si="15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4"/>
        <v>0</v>
      </c>
      <c r="N459" t="str">
        <f t="shared" si="15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4"/>
        <v>0</v>
      </c>
      <c r="N460" t="str">
        <f t="shared" si="15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4"/>
        <v>0</v>
      </c>
      <c r="N461" t="str">
        <f t="shared" si="15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4"/>
        <v>0</v>
      </c>
      <c r="N462" t="str">
        <f t="shared" si="15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4"/>
        <v>0</v>
      </c>
      <c r="N463" t="str">
        <f t="shared" si="15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4"/>
        <v>0</v>
      </c>
      <c r="N464" t="str">
        <f t="shared" si="15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4"/>
        <v>0</v>
      </c>
      <c r="N465" t="str">
        <f t="shared" si="15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4"/>
        <v>0</v>
      </c>
      <c r="N466" t="str">
        <f t="shared" si="15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4"/>
        <v>0</v>
      </c>
      <c r="N467" t="str">
        <f t="shared" si="15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4"/>
        <v>0</v>
      </c>
      <c r="N468" t="str">
        <f t="shared" si="15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4"/>
        <v>0</v>
      </c>
      <c r="N469" t="str">
        <f t="shared" si="15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4"/>
        <v>0</v>
      </c>
      <c r="N470" t="str">
        <f t="shared" si="15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4"/>
        <v>0</v>
      </c>
      <c r="N471" t="str">
        <f t="shared" si="15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4"/>
        <v>0</v>
      </c>
      <c r="N472" t="str">
        <f t="shared" si="15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4"/>
        <v>0</v>
      </c>
      <c r="N473" t="str">
        <f t="shared" si="15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4"/>
        <v>0</v>
      </c>
      <c r="N474" t="str">
        <f t="shared" si="15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4"/>
        <v>0</v>
      </c>
      <c r="N475" t="str">
        <f t="shared" si="15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4"/>
        <v>0</v>
      </c>
      <c r="N476" t="str">
        <f t="shared" si="15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4"/>
        <v>0</v>
      </c>
      <c r="N477" t="str">
        <f t="shared" si="15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4"/>
        <v>0</v>
      </c>
      <c r="N478" t="str">
        <f t="shared" si="15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4"/>
        <v>0</v>
      </c>
      <c r="N479" t="str">
        <f t="shared" si="15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4"/>
        <v>0</v>
      </c>
      <c r="N480" t="str">
        <f t="shared" si="15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4"/>
        <v>0</v>
      </c>
      <c r="N481" t="str">
        <f t="shared" si="15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4"/>
        <v>0</v>
      </c>
      <c r="N482" t="str">
        <f t="shared" si="15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4"/>
        <v>0</v>
      </c>
      <c r="N483" t="str">
        <f t="shared" si="15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4"/>
        <v>0</v>
      </c>
      <c r="N484" t="str">
        <f t="shared" si="15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4"/>
        <v>0</v>
      </c>
      <c r="N485" t="str">
        <f t="shared" si="15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4"/>
        <v>0</v>
      </c>
      <c r="N486" t="str">
        <f t="shared" si="15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4"/>
        <v>0</v>
      </c>
      <c r="N487" t="str">
        <f t="shared" si="15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4"/>
        <v>0</v>
      </c>
      <c r="N488" t="str">
        <f t="shared" si="15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4"/>
        <v>0</v>
      </c>
      <c r="N489" t="str">
        <f t="shared" si="15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4"/>
        <v>0</v>
      </c>
      <c r="N490" t="str">
        <f t="shared" si="15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4"/>
        <v>0</v>
      </c>
      <c r="N491" t="str">
        <f t="shared" si="15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4"/>
        <v>0</v>
      </c>
      <c r="N492" t="str">
        <f t="shared" si="15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4"/>
        <v>0</v>
      </c>
      <c r="N493" t="str">
        <f t="shared" si="15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4"/>
        <v>0</v>
      </c>
      <c r="N494" t="str">
        <f t="shared" si="15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4"/>
        <v>0</v>
      </c>
      <c r="N495" t="str">
        <f t="shared" si="15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4"/>
        <v>0</v>
      </c>
      <c r="N496" t="str">
        <f t="shared" si="15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4"/>
        <v>0</v>
      </c>
      <c r="N497" t="str">
        <f t="shared" si="15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4"/>
        <v>0</v>
      </c>
      <c r="N498" t="str">
        <f t="shared" si="15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4"/>
        <v>0</v>
      </c>
      <c r="N499" t="str">
        <f t="shared" si="15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4"/>
        <v>0</v>
      </c>
      <c r="N500" t="str">
        <f t="shared" si="15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4"/>
        <v>0</v>
      </c>
      <c r="N501" t="str">
        <f t="shared" si="15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4"/>
        <v>0</v>
      </c>
      <c r="N502" t="str">
        <f t="shared" si="15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4"/>
        <v>0</v>
      </c>
      <c r="N503" t="str">
        <f t="shared" si="15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4"/>
        <v>0</v>
      </c>
      <c r="N504" t="str">
        <f t="shared" si="15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4"/>
        <v>0</v>
      </c>
      <c r="N505" t="str">
        <f t="shared" si="15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4"/>
        <v>0</v>
      </c>
      <c r="N506" t="str">
        <f t="shared" si="15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4"/>
        <v>0</v>
      </c>
      <c r="N507" t="str">
        <f t="shared" si="15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4"/>
        <v>0</v>
      </c>
      <c r="N508" t="str">
        <f t="shared" si="15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4"/>
        <v>0</v>
      </c>
      <c r="N509" t="str">
        <f t="shared" si="15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4"/>
        <v>0</v>
      </c>
      <c r="N510" t="str">
        <f t="shared" si="15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4"/>
        <v>0</v>
      </c>
      <c r="N511" t="str">
        <f t="shared" si="15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4"/>
        <v>0</v>
      </c>
      <c r="N512" t="str">
        <f t="shared" si="15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4"/>
        <v>0</v>
      </c>
      <c r="N513" t="str">
        <f t="shared" si="15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4"/>
        <v>0</v>
      </c>
      <c r="N514" t="str">
        <f t="shared" si="15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ref="M515:M578" si="16">IF(A515&gt;0,1,0)</f>
        <v>0</v>
      </c>
      <c r="N515" t="str">
        <f t="shared" ref="N515:N578" si="17">IF(M515=0,"",M515)</f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6"/>
        <v>0</v>
      </c>
      <c r="N517" t="str">
        <f t="shared" si="17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6"/>
        <v>0</v>
      </c>
      <c r="N518" t="str">
        <f t="shared" si="17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6"/>
        <v>0</v>
      </c>
      <c r="N519" t="str">
        <f t="shared" si="17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6"/>
        <v>0</v>
      </c>
      <c r="N520" t="str">
        <f t="shared" si="17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6"/>
        <v>0</v>
      </c>
      <c r="N521" t="str">
        <f t="shared" si="17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6"/>
        <v>0</v>
      </c>
      <c r="N522" t="str">
        <f t="shared" si="17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6"/>
        <v>0</v>
      </c>
      <c r="N523" t="str">
        <f t="shared" si="17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6"/>
        <v>0</v>
      </c>
      <c r="N524" t="str">
        <f t="shared" si="17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6"/>
        <v>0</v>
      </c>
      <c r="N525" t="str">
        <f t="shared" si="17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6"/>
        <v>0</v>
      </c>
      <c r="N526" t="str">
        <f t="shared" si="17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6"/>
        <v>0</v>
      </c>
      <c r="N527" t="str">
        <f t="shared" si="17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6"/>
        <v>0</v>
      </c>
      <c r="N528" t="str">
        <f t="shared" si="17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6"/>
        <v>0</v>
      </c>
      <c r="N529" t="str">
        <f t="shared" si="17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6"/>
        <v>0</v>
      </c>
      <c r="N530" t="str">
        <f t="shared" si="17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6"/>
        <v>0</v>
      </c>
      <c r="N531" t="str">
        <f t="shared" si="17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6"/>
        <v>0</v>
      </c>
      <c r="N532" t="str">
        <f t="shared" si="17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6"/>
        <v>0</v>
      </c>
      <c r="N533" t="str">
        <f t="shared" si="17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6"/>
        <v>0</v>
      </c>
      <c r="N534" t="str">
        <f t="shared" si="17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6"/>
        <v>0</v>
      </c>
      <c r="N535" t="str">
        <f t="shared" si="17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6"/>
        <v>0</v>
      </c>
      <c r="N536" t="str">
        <f t="shared" si="17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6"/>
        <v>0</v>
      </c>
      <c r="N537" t="str">
        <f t="shared" si="17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6"/>
        <v>0</v>
      </c>
      <c r="N538" t="str">
        <f t="shared" si="17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6"/>
        <v>0</v>
      </c>
      <c r="N539" t="str">
        <f t="shared" si="17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6"/>
        <v>0</v>
      </c>
      <c r="N540" t="str">
        <f t="shared" si="17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6"/>
        <v>0</v>
      </c>
      <c r="N541" t="str">
        <f t="shared" si="17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6"/>
        <v>0</v>
      </c>
      <c r="N542" t="str">
        <f t="shared" si="17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6"/>
        <v>0</v>
      </c>
      <c r="N543" t="str">
        <f t="shared" si="17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6"/>
        <v>0</v>
      </c>
      <c r="N544" t="str">
        <f t="shared" si="17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6"/>
        <v>0</v>
      </c>
      <c r="N545" t="str">
        <f t="shared" si="17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6"/>
        <v>0</v>
      </c>
      <c r="N546" t="str">
        <f t="shared" si="17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6"/>
        <v>0</v>
      </c>
      <c r="N547" t="str">
        <f t="shared" si="17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6"/>
        <v>0</v>
      </c>
      <c r="N548" t="str">
        <f t="shared" si="17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6"/>
        <v>0</v>
      </c>
      <c r="N549" t="str">
        <f t="shared" si="17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6"/>
        <v>0</v>
      </c>
      <c r="N550" t="str">
        <f t="shared" si="17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6"/>
        <v>0</v>
      </c>
      <c r="N551" t="str">
        <f t="shared" si="17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6"/>
        <v>0</v>
      </c>
      <c r="N552" t="str">
        <f t="shared" si="17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6"/>
        <v>0</v>
      </c>
      <c r="N553" t="str">
        <f t="shared" si="17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6"/>
        <v>0</v>
      </c>
      <c r="N554" t="str">
        <f t="shared" si="17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6"/>
        <v>0</v>
      </c>
      <c r="N555" t="str">
        <f t="shared" si="17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6"/>
        <v>0</v>
      </c>
      <c r="N556" t="str">
        <f t="shared" si="17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6"/>
        <v>0</v>
      </c>
      <c r="N557" t="str">
        <f t="shared" si="17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6"/>
        <v>0</v>
      </c>
      <c r="N558" t="str">
        <f t="shared" si="17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6"/>
        <v>0</v>
      </c>
      <c r="N559" t="str">
        <f t="shared" si="17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6"/>
        <v>0</v>
      </c>
      <c r="N560" t="str">
        <f t="shared" si="17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6"/>
        <v>0</v>
      </c>
      <c r="N561" t="str">
        <f t="shared" si="17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6"/>
        <v>0</v>
      </c>
      <c r="N562" t="str">
        <f t="shared" si="17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6"/>
        <v>0</v>
      </c>
      <c r="N563" t="str">
        <f t="shared" si="17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6"/>
        <v>0</v>
      </c>
      <c r="N564" t="str">
        <f t="shared" si="17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6"/>
        <v>0</v>
      </c>
      <c r="N565" t="str">
        <f t="shared" si="17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6"/>
        <v>0</v>
      </c>
      <c r="N566" t="str">
        <f t="shared" si="17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6"/>
        <v>0</v>
      </c>
      <c r="N567" t="str">
        <f t="shared" si="17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6"/>
        <v>0</v>
      </c>
      <c r="N568" t="str">
        <f t="shared" si="17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6"/>
        <v>0</v>
      </c>
      <c r="N569" t="str">
        <f t="shared" si="17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6"/>
        <v>0</v>
      </c>
      <c r="N570" t="str">
        <f t="shared" si="17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6"/>
        <v>0</v>
      </c>
      <c r="N571" t="str">
        <f t="shared" si="17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6"/>
        <v>0</v>
      </c>
      <c r="N572" t="str">
        <f t="shared" si="17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6"/>
        <v>0</v>
      </c>
      <c r="N573" t="str">
        <f t="shared" si="17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6"/>
        <v>0</v>
      </c>
      <c r="N574" t="str">
        <f t="shared" si="17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6"/>
        <v>0</v>
      </c>
      <c r="N575" t="str">
        <f t="shared" si="17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6"/>
        <v>0</v>
      </c>
      <c r="N576" t="str">
        <f t="shared" si="17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6"/>
        <v>0</v>
      </c>
      <c r="N577" t="str">
        <f t="shared" si="17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6"/>
        <v>0</v>
      </c>
      <c r="N578" t="str">
        <f t="shared" si="17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ref="M579:M599" si="18">IF(A579&gt;0,1,0)</f>
        <v>0</v>
      </c>
      <c r="N579" t="str">
        <f t="shared" ref="N579:N599" si="19">IF(M579=0,"",M579)</f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18"/>
        <v>0</v>
      </c>
      <c r="N581" t="str">
        <f t="shared" si="19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18"/>
        <v>0</v>
      </c>
      <c r="N582" t="str">
        <f t="shared" si="19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18"/>
        <v>0</v>
      </c>
      <c r="N583" t="str">
        <f t="shared" si="19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18"/>
        <v>0</v>
      </c>
      <c r="N584" t="str">
        <f t="shared" si="19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18"/>
        <v>0</v>
      </c>
      <c r="N585" t="str">
        <f t="shared" si="19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18"/>
        <v>0</v>
      </c>
      <c r="N586" t="str">
        <f t="shared" si="19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18"/>
        <v>0</v>
      </c>
      <c r="N587" t="str">
        <f t="shared" si="19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18"/>
        <v>0</v>
      </c>
      <c r="N588" t="str">
        <f t="shared" si="19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18"/>
        <v>0</v>
      </c>
      <c r="N589" t="str">
        <f t="shared" si="19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18"/>
        <v>0</v>
      </c>
      <c r="N590" t="str">
        <f t="shared" si="19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18"/>
        <v>0</v>
      </c>
      <c r="N591" t="str">
        <f t="shared" si="19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18"/>
        <v>0</v>
      </c>
      <c r="N592" t="str">
        <f t="shared" si="19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18"/>
        <v>0</v>
      </c>
      <c r="N593" t="str">
        <f t="shared" si="19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18"/>
        <v>0</v>
      </c>
      <c r="N594" t="str">
        <f t="shared" si="19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18"/>
        <v>0</v>
      </c>
      <c r="N595" t="str">
        <f t="shared" si="19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18"/>
        <v>0</v>
      </c>
      <c r="N596" t="str">
        <f t="shared" si="19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18"/>
        <v>0</v>
      </c>
      <c r="N597" t="str">
        <f t="shared" si="19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18"/>
        <v>0</v>
      </c>
      <c r="N598" t="str">
        <f t="shared" si="19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18"/>
        <v>0</v>
      </c>
      <c r="N599" t="str">
        <f t="shared" si="19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45" zoomScale="85" zoomScaleNormal="85" workbookViewId="0">
      <selection activeCell="E121" sqref="E121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Last bag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IF(Hoja1!M2=2,Hoja1!E2,0)</f>
        <v>45935.506944444445</v>
      </c>
      <c r="F2" s="26" t="str">
        <f>VLOOKUP(Hoja1!F2,Data!$D$1:$E$5000,2,0)</f>
        <v>Anchorage</v>
      </c>
      <c r="G2" s="26" t="str">
        <f>Hoja1!G2</f>
        <v>---</v>
      </c>
      <c r="H2" s="26">
        <f>Hoja1!H2</f>
        <v>601</v>
      </c>
      <c r="I2" t="str">
        <f>Hoja1!I2</f>
        <v>A7 907</v>
      </c>
      <c r="J2" t="str">
        <f>VLOOKUP(Hoja1!J2,Data!$G$1:$H$501,2,0)</f>
        <v>Anchorage</v>
      </c>
      <c r="K2" s="21">
        <f>IF(Hoja1!M2=2,Hoja1!K2,0)</f>
        <v>45946.642361111109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Mexicana de Aviación </v>
      </c>
      <c r="C3" s="26" t="str">
        <f>Hoja1!C3</f>
        <v>73H/73K</v>
      </c>
      <c r="D3" t="str">
        <f>Hoja1!D3</f>
        <v>XN 1105</v>
      </c>
      <c r="E3" s="27">
        <f>IF(Hoja1!M3=2,Hoja1!E3,0)</f>
        <v>0</v>
      </c>
      <c r="F3" s="26" t="str">
        <f>VLOOKUP(Hoja1!F3,Data!$D$1:$E$5000,2,0)</f>
        <v>Monterrey</v>
      </c>
      <c r="G3" s="26">
        <f>Hoja1!G3</f>
        <v>2</v>
      </c>
      <c r="H3" s="26" t="str">
        <f>Hoja1!H3</f>
        <v>108B</v>
      </c>
      <c r="I3" t="str">
        <f>Hoja1!I3</f>
        <v>XN 1140</v>
      </c>
      <c r="J3" t="str">
        <f>VLOOKUP(Hoja1!J3,Data!$G$1:$H$501,2,0)</f>
        <v>Ciudad Victoria</v>
      </c>
      <c r="K3" s="21">
        <f>IF(Hoja1!M3=2,Hoja1!K3,0)</f>
        <v>0</v>
      </c>
      <c r="L3">
        <f>IF(Hoja1!M3=2,Hoja1!L3:$N4,0)</f>
        <v>0</v>
      </c>
      <c r="M3">
        <f t="shared" ref="M3:M12" si="0">IF(A3&gt;0,1,0)</f>
        <v>0</v>
      </c>
      <c r="N3" t="str">
        <f t="shared" ref="N3:N12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Mexicana de Aviación </v>
      </c>
      <c r="C4" s="26" t="str">
        <f>Hoja1!C4</f>
        <v>E95</v>
      </c>
      <c r="D4" t="str">
        <f>Hoja1!D4</f>
        <v>XN 1763</v>
      </c>
      <c r="E4" s="27">
        <f>IF(Hoja1!M4=2,Hoja1!E4,0)</f>
        <v>0</v>
      </c>
      <c r="F4" s="26" t="str">
        <f>VLOOKUP(Hoja1!F4,Data!$D$1:$E$5000,2,0)</f>
        <v>Merida</v>
      </c>
      <c r="G4" s="26">
        <f>Hoja1!G4</f>
        <v>2</v>
      </c>
      <c r="H4" s="26" t="str">
        <f>Hoja1!H4</f>
        <v>108A</v>
      </c>
      <c r="I4" t="str">
        <f>Hoja1!I4</f>
        <v>XN 1780</v>
      </c>
      <c r="J4" t="str">
        <f>VLOOKUP(Hoja1!J4,Data!$G$1:$H$501,2,0)</f>
        <v>Tulum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>Aeromexico</v>
      </c>
      <c r="C5" s="26" t="str">
        <f>Hoja1!C5</f>
        <v>E90</v>
      </c>
      <c r="D5" t="str">
        <f>Hoja1!D5</f>
        <v>AM 995</v>
      </c>
      <c r="E5" s="27">
        <f>IF(Hoja1!M5=2,Hoja1!E5,0)</f>
        <v>0</v>
      </c>
      <c r="F5" s="26" t="str">
        <f>VLOOKUP(Hoja1!F5,Data!$D$1:$E$5000,2,0)</f>
        <v>Monterrey</v>
      </c>
      <c r="G5" s="26">
        <f>Hoja1!G5</f>
        <v>3</v>
      </c>
      <c r="H5" s="26" t="str">
        <f>Hoja1!H5</f>
        <v>111B</v>
      </c>
      <c r="I5" t="str">
        <f>Hoja1!I5</f>
        <v>AM 878</v>
      </c>
      <c r="J5" t="str">
        <f>VLOOKUP(Hoja1!J5,Data!$G$1:$H$501,2,0)</f>
        <v>Merida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1433</v>
      </c>
      <c r="E6" s="27">
        <f>IF(Hoja1!M6=2,Hoja1!E6,0)</f>
        <v>0</v>
      </c>
      <c r="F6" s="26" t="str">
        <f>VLOOKUP(Hoja1!F6,Data!$D$1:$E$5000,2,0)</f>
        <v>Guadalajara</v>
      </c>
      <c r="G6" s="26" t="str">
        <f>Hoja1!G6</f>
        <v>---</v>
      </c>
      <c r="H6" s="26" t="str">
        <f>Hoja1!H6</f>
        <v>---</v>
      </c>
      <c r="I6" t="str">
        <f>Hoja1!I6</f>
        <v>XN 1204</v>
      </c>
      <c r="J6" t="str">
        <f>VLOOKUP(Hoja1!J6,Data!$G$1:$H$501,2,0)</f>
        <v>Tijuana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IF(Hoja1!M7=2,Hoja1!E7,0)</f>
        <v>0</v>
      </c>
      <c r="F7" s="26" t="str">
        <f>VLOOKUP(Hoja1!F7,Data!$D$1:$E$5000,2,0)</f>
        <v>Tijuana</v>
      </c>
      <c r="G7" s="26">
        <f>Hoja1!G7</f>
        <v>2</v>
      </c>
      <c r="H7" s="26" t="str">
        <f>Hoja1!H7</f>
        <v>107A</v>
      </c>
      <c r="I7" t="str">
        <f>Hoja1!I7</f>
        <v>VB 7378</v>
      </c>
      <c r="J7" t="str">
        <f>VLOOKUP(Hoja1!J7,Data!$G$1:$H$501,2,0)</f>
        <v>Monterrey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9293</v>
      </c>
      <c r="E8" s="27">
        <f>IF(Hoja1!M8=2,Hoja1!E8,0)</f>
        <v>0</v>
      </c>
      <c r="F8" s="26" t="str">
        <f>VLOOKUP(Hoja1!F8,Data!$D$1:$E$5000,2,0)</f>
        <v>Huatulco</v>
      </c>
      <c r="G8" s="26">
        <f>Hoja1!G8</f>
        <v>2</v>
      </c>
      <c r="H8" s="26">
        <f>Hoja1!H8</f>
        <v>502</v>
      </c>
      <c r="I8" t="str">
        <f>Hoja1!I8</f>
        <v>VB 9532</v>
      </c>
      <c r="J8" t="str">
        <f>VLOOKUP(Hoja1!J8,Data!$G$1:$H$501,2,0)</f>
        <v>Matamoros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2041</v>
      </c>
      <c r="E9" s="27">
        <f>IF(Hoja1!M9=2,Hoja1!E9,0)</f>
        <v>0</v>
      </c>
      <c r="F9" s="26" t="str">
        <f>VLOOKUP(Hoja1!F9,Data!$D$1:$E$5000,2,0)</f>
        <v>Oaxaca</v>
      </c>
      <c r="G9" s="26">
        <f>Hoja1!G9</f>
        <v>3</v>
      </c>
      <c r="H9" s="26" t="str">
        <f>Hoja1!H9</f>
        <v>110B</v>
      </c>
      <c r="I9" t="str">
        <f>Hoja1!I9</f>
        <v>AM 592</v>
      </c>
      <c r="J9" t="str">
        <f>VLOOKUP(Hoja1!J9,Data!$G$1:$H$501,2,0)</f>
        <v>Tulum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>
        <f>IF(Hoja1!M10=2,Hoja1!A10,0)</f>
        <v>0</v>
      </c>
      <c r="B10" s="26" t="str">
        <f>VLOOKUP(Hoja1!B10,Data!$A$1:$B$500,2,0)</f>
        <v xml:space="preserve">Mexicana de Aviación </v>
      </c>
      <c r="C10" s="26" t="str">
        <f>Hoja1!C10</f>
        <v>E95</v>
      </c>
      <c r="D10" t="str">
        <f>Hoja1!D10</f>
        <v>XN 1105</v>
      </c>
      <c r="E10" s="27">
        <f>IF(Hoja1!M10=2,Hoja1!E10,0)</f>
        <v>0</v>
      </c>
      <c r="F10" s="26" t="str">
        <f>VLOOKUP(Hoja1!F10,Data!$D$1:$E$5000,2,0)</f>
        <v>Monterrey</v>
      </c>
      <c r="G10" s="26">
        <f>Hoja1!G10</f>
        <v>3</v>
      </c>
      <c r="H10" s="26" t="str">
        <f>Hoja1!H10</f>
        <v>108A</v>
      </c>
      <c r="I10" t="str">
        <f>Hoja1!I10</f>
        <v>XN 1432</v>
      </c>
      <c r="J10" t="str">
        <f>VLOOKUP(Hoja1!J10,Data!$G$1:$H$501,2,0)</f>
        <v>Guadalajara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>Volaris</v>
      </c>
      <c r="C11" s="26" t="str">
        <f>Hoja1!C11</f>
        <v>32N</v>
      </c>
      <c r="D11" t="str">
        <f>Hoja1!D11</f>
        <v>Y4 3534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3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 t="str">
        <f>IF(Hoja1!M12=2,Hoja1!A12,0)</f>
        <v>Flight scheduled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IF(Hoja1!M12=2,Hoja1!E12,0)</f>
        <v>45945.961805555555</v>
      </c>
      <c r="F12" s="26" t="str">
        <f>VLOOKUP(Hoja1!F12,Data!$D$1:$E$5000,2,0)</f>
        <v>Merida</v>
      </c>
      <c r="G12" s="26" t="str">
        <f>Hoja1!G12</f>
        <v>---</v>
      </c>
      <c r="H12" s="26" t="str">
        <f>Hoja1!H12</f>
        <v>602A</v>
      </c>
      <c r="I12" t="str">
        <f>Hoja1!I12</f>
        <v>E7 610</v>
      </c>
      <c r="J12" t="str">
        <f>VLOOKUP(Hoja1!J12,Data!$G$1:$H$501,2,0)</f>
        <v>San Luis Potosi</v>
      </c>
      <c r="K12" s="21">
        <f>IF(Hoja1!M12=2,Hoja1!K12,0)</f>
        <v>45946.041666666664</v>
      </c>
      <c r="L12" t="str">
        <f>IF(Hoja1!M12=2,Hoja1!L12:$N13,0)</f>
        <v>F</v>
      </c>
      <c r="M12">
        <f t="shared" si="0"/>
        <v>1</v>
      </c>
      <c r="N12">
        <f t="shared" si="1"/>
        <v>1</v>
      </c>
      <c r="O12">
        <f>IF(N12="","",MAX(O$1:O11)+1)</f>
        <v>2</v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 t="str">
        <f>Hoja1!C13</f>
        <v>32Q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1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IF(Hoja1!M13=2,Hoja1!K13,0)</f>
        <v>0</v>
      </c>
      <c r="L13">
        <f>IF(Hoja1!M13=2,Hoja1!L13:$N14,0)</f>
        <v>0</v>
      </c>
      <c r="M13">
        <f t="shared" ref="M13:M76" si="2">IF(A13&gt;0,1,0)</f>
        <v>0</v>
      </c>
      <c r="N13" t="str">
        <f t="shared" ref="N13:N76" si="3">IF(M13=0,"",M13)</f>
        <v/>
      </c>
      <c r="O13" t="str">
        <f>IF(N13="","",MAX(O$1:O12)+1)</f>
        <v/>
      </c>
    </row>
    <row r="14" spans="1:15" x14ac:dyDescent="0.25">
      <c r="A14" t="str">
        <f>IF(Hoja1!M14=2,Hoja1!A14,0)</f>
        <v>Flight activated</v>
      </c>
      <c r="B14" s="26" t="str">
        <f>VLOOKUP(Hoja1!B14,Data!$A$1:$B$500,2,0)</f>
        <v>MasAir</v>
      </c>
      <c r="C14" s="26">
        <f>Hoja1!C14</f>
        <v>333</v>
      </c>
      <c r="D14" t="str">
        <f>Hoja1!D14</f>
        <v>M7 6344</v>
      </c>
      <c r="E14" s="27">
        <f>IF(Hoja1!M14=2,Hoja1!E14,0)</f>
        <v>45945.982638888891</v>
      </c>
      <c r="F14" s="26" t="str">
        <f>VLOOKUP(Hoja1!F14,Data!$D$1:$E$5000,2,0)</f>
        <v>Bogota</v>
      </c>
      <c r="G14" s="26" t="str">
        <f>Hoja1!G14</f>
        <v>---</v>
      </c>
      <c r="H14" s="26">
        <f>Hoja1!H14</f>
        <v>601</v>
      </c>
      <c r="I14" t="str">
        <f>Hoja1!I14</f>
        <v>M7 6844</v>
      </c>
      <c r="J14" t="str">
        <f>VLOOKUP(Hoja1!J14,Data!$G$1:$H$501,2,0)</f>
        <v>Los Angeles</v>
      </c>
      <c r="K14" s="21">
        <f>IF(Hoja1!M14=2,Hoja1!K14,0)</f>
        <v>45946.065972222219</v>
      </c>
      <c r="L14" t="str">
        <f>IF(Hoja1!M14=2,Hoja1!L14:$N15,0)</f>
        <v>F</v>
      </c>
      <c r="M14">
        <f t="shared" si="2"/>
        <v>1</v>
      </c>
      <c r="N14">
        <f t="shared" si="3"/>
        <v>1</v>
      </c>
      <c r="O14">
        <f>IF(N14="","",MAX(O$1:O13)+1)</f>
        <v>3</v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 t="str">
        <f>Hoja1!C15</f>
        <v>32N</v>
      </c>
      <c r="D15" t="str">
        <f>Hoja1!D15</f>
        <v>VB 9405</v>
      </c>
      <c r="E15" s="27">
        <f>IF(Hoja1!M15=2,Hoja1!E15,0)</f>
        <v>0</v>
      </c>
      <c r="F15" s="26" t="str">
        <f>VLOOKUP(Hoja1!F15,Data!$D$1:$E$5000,2,0)</f>
        <v>Monterrey</v>
      </c>
      <c r="G15" s="26">
        <f>Hoja1!G15</f>
        <v>2</v>
      </c>
      <c r="H15" s="26" t="str">
        <f>Hoja1!H15</f>
        <v>112A</v>
      </c>
      <c r="I15" t="str">
        <f>Hoja1!I15</f>
        <v>VB 842</v>
      </c>
      <c r="J15" t="str">
        <f>VLOOKUP(Hoja1!J15,Data!$G$1:$H$501,2,0)</f>
        <v xml:space="preserve">Jose Marti </v>
      </c>
      <c r="K15" s="21">
        <f>IF(Hoja1!M15=2,Hoja1!K15,0)</f>
        <v>0</v>
      </c>
      <c r="L15">
        <f>IF(Hoja1!M15=2,Hoja1!L15:$N16,0)</f>
        <v>0</v>
      </c>
      <c r="M15">
        <f t="shared" si="2"/>
        <v>0</v>
      </c>
      <c r="N15" t="str">
        <f t="shared" si="3"/>
        <v/>
      </c>
      <c r="O15" t="str">
        <f>IF(N15="","",MAX(O$1:O14)+1)</f>
        <v/>
      </c>
    </row>
    <row r="16" spans="1:15" x14ac:dyDescent="0.25">
      <c r="A16" t="str">
        <f>IF(Hoja1!M16=2,Hoja1!A16,0)</f>
        <v>Departed from previous airport</v>
      </c>
      <c r="B16" s="26" t="str">
        <f>VLOOKUP(Hoja1!B16,Data!$A$1:$B$500,2,0)</f>
        <v>Cargolux</v>
      </c>
      <c r="C16" s="26" t="str">
        <f>Hoja1!C16</f>
        <v>74N</v>
      </c>
      <c r="D16" t="str">
        <f>Hoja1!D16</f>
        <v>CV 5163</v>
      </c>
      <c r="E16" s="27">
        <f>IF(Hoja1!M16=2,Hoja1!E16,0)</f>
        <v>45945.993055555555</v>
      </c>
      <c r="F16" s="26" t="str">
        <f>VLOOKUP(Hoja1!F16,Data!$D$1:$E$5000,2,0)</f>
        <v>Hong Kong</v>
      </c>
      <c r="G16" s="26" t="str">
        <f>Hoja1!G16</f>
        <v>---</v>
      </c>
      <c r="H16" s="26" t="str">
        <f>Hoja1!H16</f>
        <v>605A</v>
      </c>
      <c r="I16" t="str">
        <f>Hoja1!I16</f>
        <v>CV 5164</v>
      </c>
      <c r="J16" t="str">
        <f>VLOOKUP(Hoja1!J16,Data!$G$1:$H$501,2,0)</f>
        <v>Guadalajara</v>
      </c>
      <c r="K16" s="21">
        <f>IF(Hoja1!M16=2,Hoja1!K16,0)</f>
        <v>45946.076388888891</v>
      </c>
      <c r="L16" t="str">
        <f>IF(Hoja1!M16=2,Hoja1!L16:$N17,0)</f>
        <v>F</v>
      </c>
      <c r="M16">
        <f t="shared" si="2"/>
        <v>1</v>
      </c>
      <c r="N16">
        <f t="shared" si="3"/>
        <v>1</v>
      </c>
      <c r="O16">
        <f>IF(N16="","",MAX(O$1:O15)+1)</f>
        <v>4</v>
      </c>
    </row>
    <row r="17" spans="1:15" x14ac:dyDescent="0.25">
      <c r="A17">
        <f>IF(Hoja1!M17=2,Hoja1!A17,0)</f>
        <v>0</v>
      </c>
      <c r="B17" s="26" t="str">
        <f>VLOOKUP(Hoja1!B17,Data!$A$1:$B$500,2,0)</f>
        <v xml:space="preserve">Viva </v>
      </c>
      <c r="C17" s="26">
        <f>Hoja1!C17</f>
        <v>321</v>
      </c>
      <c r="D17" t="str">
        <f>Hoja1!D17</f>
        <v>VB 9523</v>
      </c>
      <c r="E17" s="27">
        <f>IF(Hoja1!M17=2,Hoja1!E17,0)</f>
        <v>0</v>
      </c>
      <c r="F17" s="26" t="str">
        <f>VLOOKUP(Hoja1!F17,Data!$D$1:$E$5000,2,0)</f>
        <v>Guadalajara</v>
      </c>
      <c r="G17" s="26">
        <f>Hoja1!G17</f>
        <v>3</v>
      </c>
      <c r="H17" s="26" t="str">
        <f>Hoja1!H17</f>
        <v>106A</v>
      </c>
      <c r="I17" t="str">
        <f>Hoja1!I17</f>
        <v>VB 9520</v>
      </c>
      <c r="J17" t="str">
        <f>VLOOKUP(Hoja1!J17,Data!$G$1:$H$501,2,0)</f>
        <v>Guadalajara</v>
      </c>
      <c r="K17" s="21">
        <f>IF(Hoja1!M17=2,Hoja1!K17,0)</f>
        <v>0</v>
      </c>
      <c r="L17">
        <f>IF(Hoja1!M17=2,Hoja1!L17:$N18,0)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IF(Hoja1!M18=2,Hoja1!A18,0)</f>
        <v>Departed from previous airport</v>
      </c>
      <c r="B18" s="26" t="str">
        <f>VLOOKUP(Hoja1!B18,Data!$A$1:$B$500,2,0)</f>
        <v>Emirates Airlines</v>
      </c>
      <c r="C18" s="26" t="str">
        <f>Hoja1!C18</f>
        <v>77F</v>
      </c>
      <c r="D18" t="str">
        <f>Hoja1!D18</f>
        <v>EK 9919</v>
      </c>
      <c r="E18" s="27">
        <f>IF(Hoja1!M18=2,Hoja1!E18,0)</f>
        <v>45946.027777777781</v>
      </c>
      <c r="F18" s="26" t="str">
        <f>VLOOKUP(Hoja1!F18,Data!$D$1:$E$5000,2,0)</f>
        <v>Zaragoza</v>
      </c>
      <c r="G18" s="26" t="str">
        <f>Hoja1!G18</f>
        <v>---</v>
      </c>
      <c r="H18" s="26">
        <f>Hoja1!H18</f>
        <v>604</v>
      </c>
      <c r="I18" t="str">
        <f>Hoja1!I18</f>
        <v>EK 9919</v>
      </c>
      <c r="J18" t="str">
        <f>VLOOKUP(Hoja1!J18,Data!$G$1:$H$501,2,0)</f>
        <v>Quito</v>
      </c>
      <c r="K18" s="21">
        <f>IF(Hoja1!M18=2,Hoja1!K18,0)</f>
        <v>45946.159722222219</v>
      </c>
      <c r="L18" t="str">
        <f>IF(Hoja1!M18=2,Hoja1!L18:$N19,0)</f>
        <v>F</v>
      </c>
      <c r="M18">
        <f t="shared" si="2"/>
        <v>1</v>
      </c>
      <c r="N18">
        <f t="shared" si="3"/>
        <v>1</v>
      </c>
      <c r="O18">
        <f>IF(N18="","",MAX(O$1:O17)+1)</f>
        <v>5</v>
      </c>
    </row>
    <row r="19" spans="1:15" x14ac:dyDescent="0.25">
      <c r="A19">
        <f>IF(Hoja1!M19=2,Hoja1!A19,0)</f>
        <v>0</v>
      </c>
      <c r="B19" s="26" t="str">
        <f>VLOOKUP(Hoja1!B19,Data!$A$1:$B$500,2,0)</f>
        <v>Volaris</v>
      </c>
      <c r="C19" s="26" t="str">
        <f>Hoja1!C19</f>
        <v>32N</v>
      </c>
      <c r="D19" t="str">
        <f>Hoja1!D19</f>
        <v>Y4 3296</v>
      </c>
      <c r="E19" s="27">
        <f>IF(Hoja1!M19=2,Hoja1!E19,0)</f>
        <v>0</v>
      </c>
      <c r="F19" s="26" t="str">
        <f>VLOOKUP(Hoja1!F19,Data!$D$1:$E$5000,2,0)</f>
        <v>Tijuana</v>
      </c>
      <c r="G19" s="26">
        <f>Hoja1!G19</f>
        <v>2</v>
      </c>
      <c r="H19" s="26" t="str">
        <f>Hoja1!H19</f>
        <v>109B</v>
      </c>
      <c r="I19" t="str">
        <f>Hoja1!I19</f>
        <v>Y4 3297</v>
      </c>
      <c r="J19" t="str">
        <f>VLOOKUP(Hoja1!J19,Data!$G$1:$H$501,2,0)</f>
        <v>Tijuana</v>
      </c>
      <c r="K19" s="21">
        <f>IF(Hoja1!M19=2,Hoja1!K19,0)</f>
        <v>0</v>
      </c>
      <c r="L19">
        <f>IF(Hoja1!M19=2,Hoja1!L19:$N20,0)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 t="str">
        <f>IF(Hoja1!M20=2,Hoja1!A20,0)</f>
        <v>Flight activated</v>
      </c>
      <c r="B20" s="26" t="str">
        <f>VLOOKUP(Hoja1!B20,Data!$A$1:$B$500,2,0)</f>
        <v>Ethiopian Airlines</v>
      </c>
      <c r="C20" s="26" t="str">
        <f>Hoja1!C20</f>
        <v>77F</v>
      </c>
      <c r="D20" t="str">
        <f>Hoja1!D20</f>
        <v>ET 3516</v>
      </c>
      <c r="E20" s="27">
        <f>IF(Hoja1!M20=2,Hoja1!E20,0)</f>
        <v>45946.055555555555</v>
      </c>
      <c r="F20" s="26" t="str">
        <f>VLOOKUP(Hoja1!F20,Data!$D$1:$E$5000,2,0)</f>
        <v>Zaragoza</v>
      </c>
      <c r="G20" s="26" t="str">
        <f>Hoja1!G20</f>
        <v>---</v>
      </c>
      <c r="H20" s="26">
        <f>Hoja1!H20</f>
        <v>602</v>
      </c>
      <c r="I20" t="str">
        <f>Hoja1!I20</f>
        <v>ET 3516</v>
      </c>
      <c r="J20" t="str">
        <f>VLOOKUP(Hoja1!J20,Data!$G$1:$H$501,2,0)</f>
        <v>Bogota</v>
      </c>
      <c r="K20" s="21">
        <f>IF(Hoja1!M20=2,Hoja1!K20,0)</f>
        <v>45946.145833333336</v>
      </c>
      <c r="L20" t="str">
        <f>IF(Hoja1!M20=2,Hoja1!L20:$N21,0)</f>
        <v>F</v>
      </c>
      <c r="M20">
        <f t="shared" si="2"/>
        <v>1</v>
      </c>
      <c r="N20">
        <f t="shared" si="3"/>
        <v>1</v>
      </c>
      <c r="O20">
        <f>IF(N20="","",MAX(O$1:O19)+1)</f>
        <v>6</v>
      </c>
    </row>
    <row r="21" spans="1:15" x14ac:dyDescent="0.25">
      <c r="A21" t="str">
        <f>IF(Hoja1!M21=2,Hoja1!A21,0)</f>
        <v>Flight activated</v>
      </c>
      <c r="B21" s="26" t="str">
        <f>VLOOKUP(Hoja1!B21,Data!$A$1:$B$500,2,0)</f>
        <v>Atlas Air</v>
      </c>
      <c r="C21" s="26" t="str">
        <f>Hoja1!C21</f>
        <v>74N</v>
      </c>
      <c r="D21" t="str">
        <f>Hoja1!D21</f>
        <v>5Y 562</v>
      </c>
      <c r="E21" s="27">
        <f>IF(Hoja1!M21=2,Hoja1!E21,0)</f>
        <v>45946.069444444445</v>
      </c>
      <c r="F21" s="26" t="str">
        <f>VLOOKUP(Hoja1!F21,Data!$D$1:$E$5000,2,0)</f>
        <v>Zaragoza</v>
      </c>
      <c r="G21" s="26" t="str">
        <f>Hoja1!G21</f>
        <v>---</v>
      </c>
      <c r="H21" s="26">
        <f>Hoja1!H21</f>
        <v>603</v>
      </c>
      <c r="I21" t="str">
        <f>Hoja1!I21</f>
        <v>5Y 563</v>
      </c>
      <c r="J21" t="str">
        <f>VLOOKUP(Hoja1!J21,Data!$G$1:$H$501,2,0)</f>
        <v>Los Angeles</v>
      </c>
      <c r="K21" s="21">
        <f>IF(Hoja1!M21=2,Hoja1!K21,0)</f>
        <v>45946.152777777781</v>
      </c>
      <c r="L21" t="str">
        <f>IF(Hoja1!M21=2,Hoja1!L21:$N22,0)</f>
        <v>F</v>
      </c>
      <c r="M21">
        <f t="shared" si="2"/>
        <v>1</v>
      </c>
      <c r="N21">
        <f t="shared" si="3"/>
        <v>1</v>
      </c>
      <c r="O21">
        <f>IF(N21="","",MAX(O$1:O20)+1)</f>
        <v>7</v>
      </c>
    </row>
    <row r="22" spans="1:15" x14ac:dyDescent="0.25">
      <c r="A22">
        <f>IF(Hoja1!M22=2,Hoja1!A22,0)</f>
        <v>0</v>
      </c>
      <c r="B22" s="26" t="str">
        <f>VLOOKUP(Hoja1!B22,Data!$A$1:$B$500,2,0)</f>
        <v xml:space="preserve">Mexicana de Aviación </v>
      </c>
      <c r="C22" s="26">
        <f>Hoja1!C22</f>
        <v>738</v>
      </c>
      <c r="D22" t="str">
        <f>Hoja1!D22</f>
        <v>XN 1205</v>
      </c>
      <c r="E22" s="27">
        <f>IF(Hoja1!M22=2,Hoja1!E22,0)</f>
        <v>0</v>
      </c>
      <c r="F22" s="26" t="str">
        <f>VLOOKUP(Hoja1!F22,Data!$D$1:$E$5000,2,0)</f>
        <v>Tijuana</v>
      </c>
      <c r="G22" s="26">
        <f>Hoja1!G22</f>
        <v>3</v>
      </c>
      <c r="H22" s="26" t="str">
        <f>Hoja1!H22</f>
        <v>108B</v>
      </c>
      <c r="I22">
        <f>Hoja1!I22</f>
        <v>0</v>
      </c>
      <c r="J22" t="e">
        <f>VLOOKUP(Hoja1!J22,Data!$G$1:$H$501,2,0)</f>
        <v>#N/A</v>
      </c>
      <c r="K22" s="21">
        <f>IF(Hoja1!M22=2,Hoja1!K22,0)</f>
        <v>0</v>
      </c>
      <c r="L22">
        <f>IF(Hoja1!M22=2,Hoja1!L22:$N23,0)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Estafeta</v>
      </c>
      <c r="C23" s="26">
        <f>Hoja1!C23</f>
        <v>734</v>
      </c>
      <c r="D23" t="str">
        <f>Hoja1!D23</f>
        <v>E7 615</v>
      </c>
      <c r="E23" s="27">
        <f>IF(Hoja1!M23=2,Hoja1!E23,0)</f>
        <v>45946.208333333336</v>
      </c>
      <c r="F23" s="26" t="str">
        <f>VLOOKUP(Hoja1!F23,Data!$D$1:$E$5000,2,0)</f>
        <v>San Luis Potosi</v>
      </c>
      <c r="G23" s="26" t="str">
        <f>Hoja1!G23</f>
        <v>---</v>
      </c>
      <c r="H23" s="26" t="str">
        <f>Hoja1!H23</f>
        <v>601A</v>
      </c>
      <c r="I23" t="str">
        <f>Hoja1!I23</f>
        <v>E7 615</v>
      </c>
      <c r="J23" t="str">
        <f>VLOOKUP(Hoja1!J23,Data!$G$1:$H$501,2,0)</f>
        <v>Merida</v>
      </c>
      <c r="K23" s="21">
        <f>IF(Hoja1!M23=2,Hoja1!K23,0)</f>
        <v>45946.229166666664</v>
      </c>
      <c r="L23" t="str">
        <f>IF(Hoja1!M23=2,Hoja1!L23:$N24,0)</f>
        <v>F</v>
      </c>
      <c r="M23">
        <f t="shared" si="2"/>
        <v>1</v>
      </c>
      <c r="N23">
        <f t="shared" si="3"/>
        <v>1</v>
      </c>
      <c r="O23">
        <f>IF(N23="","",MAX(O$1:O22)+1)</f>
        <v>8</v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Aerounión</v>
      </c>
      <c r="C24" s="26">
        <f>Hoja1!C24</f>
        <v>333</v>
      </c>
      <c r="D24" t="str">
        <f>Hoja1!D24</f>
        <v>6R 4276</v>
      </c>
      <c r="E24" s="27">
        <f>IF(Hoja1!M24=2,Hoja1!E24,0)</f>
        <v>45946.22152777778</v>
      </c>
      <c r="F24" s="26" t="str">
        <f>VLOOKUP(Hoja1!F24,Data!$D$1:$E$5000,2,0)</f>
        <v>Bogota</v>
      </c>
      <c r="G24" s="26" t="str">
        <f>Hoja1!G24</f>
        <v>---</v>
      </c>
      <c r="H24" s="26">
        <f>Hoja1!H24</f>
        <v>603</v>
      </c>
      <c r="I24" t="str">
        <f>Hoja1!I24</f>
        <v>6R 4276</v>
      </c>
      <c r="J24" t="str">
        <f>VLOOKUP(Hoja1!J24,Data!$G$1:$H$501,2,0)</f>
        <v>Miami</v>
      </c>
      <c r="K24" s="21">
        <f>IF(Hoja1!M24=2,Hoja1!K24,0)</f>
        <v>45946.28402777778</v>
      </c>
      <c r="L24" t="str">
        <f>IF(Hoja1!M24=2,Hoja1!L24:$N25,0)</f>
        <v>F</v>
      </c>
      <c r="M24">
        <f t="shared" si="2"/>
        <v>1</v>
      </c>
      <c r="N24">
        <f t="shared" si="3"/>
        <v>1</v>
      </c>
      <c r="O24">
        <f>IF(N24="","",MAX(O$1:O23)+1)</f>
        <v>9</v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 t="str">
        <f>Hoja1!C25</f>
        <v>32A</v>
      </c>
      <c r="D25" t="str">
        <f>Hoja1!D25</f>
        <v>VB 771</v>
      </c>
      <c r="E25" s="27">
        <f>IF(Hoja1!M25=2,Hoja1!E25,0)</f>
        <v>0</v>
      </c>
      <c r="F25" s="26" t="str">
        <f>VLOOKUP(Hoja1!F25,Data!$D$1:$E$5000,2,0)</f>
        <v>Bogota</v>
      </c>
      <c r="G25" s="26">
        <f>Hoja1!G25</f>
        <v>6</v>
      </c>
      <c r="H25" s="26" t="str">
        <f>Hoja1!H25</f>
        <v>114A</v>
      </c>
      <c r="I25" t="str">
        <f>Hoja1!I25</f>
        <v>VB 9222</v>
      </c>
      <c r="J25" t="str">
        <f>VLOOKUP(Hoja1!J25,Data!$G$1:$H$501,2,0)</f>
        <v>Puerto Escondido</v>
      </c>
      <c r="K25" s="21">
        <f>IF(Hoja1!M25=2,Hoja1!K25,0)</f>
        <v>0</v>
      </c>
      <c r="L25">
        <f>IF(Hoja1!M25=2,Hoja1!L25:$N26,0)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 t="str">
        <f>IF(Hoja1!M26=2,Hoja1!A26,0)</f>
        <v>Flight scheduled</v>
      </c>
      <c r="B26" s="26" t="str">
        <f>VLOOKUP(Hoja1!B26,Data!$A$1:$B$500,2,0)</f>
        <v>TSM Airline</v>
      </c>
      <c r="C26" s="26" t="str">
        <f>Hoja1!C26</f>
        <v>DC9</v>
      </c>
      <c r="D26" t="str">
        <f>Hoja1!D26</f>
        <v>SM 1711</v>
      </c>
      <c r="E26" s="27">
        <f>IF(Hoja1!M26=2,Hoja1!E26,0)</f>
        <v>45946.229166666664</v>
      </c>
      <c r="F26" s="26" t="str">
        <f>VLOOKUP(Hoja1!F26,Data!$D$1:$E$5000,2,0)</f>
        <v>San Luis Potosi</v>
      </c>
      <c r="G26" s="26" t="str">
        <f>Hoja1!G26</f>
        <v>---</v>
      </c>
      <c r="H26" s="26" t="str">
        <f>Hoja1!H26</f>
        <v>601B</v>
      </c>
      <c r="I26" t="str">
        <f>Hoja1!I26</f>
        <v>SM 1711</v>
      </c>
      <c r="J26" t="str">
        <f>VLOOKUP(Hoja1!J26,Data!$G$1:$H$501,2,0)</f>
        <v>Villahermosa</v>
      </c>
      <c r="K26" s="21">
        <f>IF(Hoja1!M26=2,Hoja1!K26,0)</f>
        <v>45946.25</v>
      </c>
      <c r="L26" t="str">
        <f>IF(Hoja1!M26=2,Hoja1!L26:$N27,0)</f>
        <v>F</v>
      </c>
      <c r="M26">
        <f t="shared" si="2"/>
        <v>1</v>
      </c>
      <c r="N26">
        <f t="shared" si="3"/>
        <v>1</v>
      </c>
      <c r="O26">
        <f>IF(N26="","",MAX(O$1:O25)+1)</f>
        <v>10</v>
      </c>
    </row>
    <row r="27" spans="1:15" x14ac:dyDescent="0.25">
      <c r="A27" t="str">
        <f>IF(Hoja1!M27=2,Hoja1!A27,0)</f>
        <v>Flight scheduled</v>
      </c>
      <c r="B27" s="26" t="str">
        <f>VLOOKUP(Hoja1!B27,Data!$A$1:$B$500,2,0)</f>
        <v>United Parcel Service</v>
      </c>
      <c r="C27" s="26">
        <f>Hoja1!C27</f>
        <v>763</v>
      </c>
      <c r="D27" t="str">
        <f>Hoja1!D27</f>
        <v>5X 320</v>
      </c>
      <c r="E27" s="27">
        <f>IF(Hoja1!M27=2,Hoja1!E27,0)</f>
        <v>45946.263194444444</v>
      </c>
      <c r="F27" s="26" t="str">
        <f>VLOOKUP(Hoja1!F27,Data!$D$1:$E$5000,2,0)</f>
        <v>Louisville</v>
      </c>
      <c r="G27" s="26" t="str">
        <f>Hoja1!G27</f>
        <v>---</v>
      </c>
      <c r="H27" s="26" t="str">
        <f>Hoja1!H27</f>
        <v>601A</v>
      </c>
      <c r="I27" t="str">
        <f>Hoja1!I27</f>
        <v>5X 321</v>
      </c>
      <c r="J27" t="str">
        <f>VLOOKUP(Hoja1!J27,Data!$G$1:$H$501,2,0)</f>
        <v>Louisville</v>
      </c>
      <c r="K27" s="21">
        <f>IF(Hoja1!M27=2,Hoja1!K27,0)</f>
        <v>45946.818055555559</v>
      </c>
      <c r="L27" t="str">
        <f>IF(Hoja1!M27=2,Hoja1!L27:$N28,0)</f>
        <v>F</v>
      </c>
      <c r="M27">
        <f t="shared" si="2"/>
        <v>1</v>
      </c>
      <c r="N27">
        <f t="shared" si="3"/>
        <v>1</v>
      </c>
      <c r="O27">
        <f>IF(N27="","",MAX(O$1:O26)+1)</f>
        <v>11</v>
      </c>
    </row>
    <row r="28" spans="1:15" x14ac:dyDescent="0.25">
      <c r="A28" t="str">
        <f>IF(Hoja1!M28=2,Hoja1!A28,0)</f>
        <v>Flight scheduled</v>
      </c>
      <c r="B28" s="26" t="str">
        <f>VLOOKUP(Hoja1!B28,Data!$A$1:$B$500,2,0)</f>
        <v>Suparna</v>
      </c>
      <c r="C28" s="26">
        <f>Hoja1!C28</f>
        <v>747</v>
      </c>
      <c r="D28" t="str">
        <f>Hoja1!D28</f>
        <v>Y8 7461</v>
      </c>
      <c r="E28" s="27">
        <f>IF(Hoja1!M28=2,Hoja1!E28,0)</f>
        <v>45946.295138888891</v>
      </c>
      <c r="F28" s="26" t="str">
        <f>VLOOKUP(Hoja1!F28,Data!$D$1:$E$5000,2,0)</f>
        <v>Anchorage</v>
      </c>
      <c r="G28" s="26" t="str">
        <f>Hoja1!G28</f>
        <v>---</v>
      </c>
      <c r="H28" s="26" t="str">
        <f>Hoja1!H28</f>
        <v>605A</v>
      </c>
      <c r="I28" t="str">
        <f>Hoja1!I28</f>
        <v>Y8 7462</v>
      </c>
      <c r="J28" t="str">
        <f>VLOOKUP(Hoja1!J28,Data!$G$1:$H$501,2,0)</f>
        <v>Anchorage</v>
      </c>
      <c r="K28" s="21">
        <f>IF(Hoja1!M28=2,Hoja1!K28,0)</f>
        <v>45946.399305555555</v>
      </c>
      <c r="L28" t="str">
        <f>IF(Hoja1!M28=2,Hoja1!L28:$N29,0)</f>
        <v>F</v>
      </c>
      <c r="M28">
        <f t="shared" si="2"/>
        <v>1</v>
      </c>
      <c r="N28">
        <f t="shared" si="3"/>
        <v>1</v>
      </c>
      <c r="O28">
        <f>IF(N28="","",MAX(O$1:O27)+1)</f>
        <v>12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7240</v>
      </c>
      <c r="E29" s="27">
        <f>IF(Hoja1!M29=2,Hoja1!E29,0)</f>
        <v>0</v>
      </c>
      <c r="F29" s="26" t="str">
        <f>VLOOKUP(Hoja1!F29,Data!$D$1:$E$5000,2,0)</f>
        <v>Guadalajara</v>
      </c>
      <c r="G29" s="26">
        <f>Hoja1!G29</f>
        <v>1</v>
      </c>
      <c r="H29" s="26">
        <f>Hoja1!H29</f>
        <v>502</v>
      </c>
      <c r="I29" t="str">
        <f>Hoja1!I29</f>
        <v>VB 7240</v>
      </c>
      <c r="J29" t="str">
        <f>VLOOKUP(Hoja1!J29,Data!$G$1:$H$501,2,0)</f>
        <v>Tulum</v>
      </c>
      <c r="K29" s="21">
        <f>IF(Hoja1!M29=2,Hoja1!K29,0)</f>
        <v>0</v>
      </c>
      <c r="L29">
        <f>IF(Hoja1!M29=2,Hoja1!L29:$N30,0)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IF(Hoja1!M30=2,Hoja1!E30,0)</f>
        <v>0</v>
      </c>
      <c r="F30" s="26" t="str">
        <f>VLOOKUP(Hoja1!F30,Data!$D$1:$E$5000,2,0)</f>
        <v xml:space="preserve">Bajio </v>
      </c>
      <c r="G30" s="26">
        <f>Hoja1!G30</f>
        <v>2</v>
      </c>
      <c r="H30" s="26" t="str">
        <f>Hoja1!H30</f>
        <v>107A</v>
      </c>
      <c r="I30" t="str">
        <f>Hoja1!I30</f>
        <v>VB 7344</v>
      </c>
      <c r="J30" t="str">
        <f>VLOOKUP(Hoja1!J30,Data!$G$1:$H$501,2,0)</f>
        <v>Chihuahua</v>
      </c>
      <c r="K30" s="21">
        <f>IF(Hoja1!M30=2,Hoja1!K30,0)</f>
        <v>0</v>
      </c>
      <c r="L30">
        <f>IF(Hoja1!M30=2,Hoja1!L30:$N31,0)</f>
        <v>0</v>
      </c>
      <c r="M30">
        <f t="shared" si="2"/>
        <v>0</v>
      </c>
      <c r="N30" t="str">
        <f t="shared" si="3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1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IF(Hoja1!M31=2,Hoja1!K31,0)</f>
        <v>0</v>
      </c>
      <c r="L31">
        <f>IF(Hoja1!M31=2,Hoja1!L31:$N32,0)</f>
        <v>0</v>
      </c>
      <c r="M31">
        <f t="shared" si="2"/>
        <v>0</v>
      </c>
      <c r="N31" t="str">
        <f t="shared" si="3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2272</v>
      </c>
      <c r="E32" s="27">
        <f>IF(Hoja1!M32=2,Hoja1!E32,0)</f>
        <v>0</v>
      </c>
      <c r="F32" s="26" t="str">
        <f>VLOOKUP(Hoja1!F32,Data!$D$1:$E$5000,2,0)</f>
        <v>Cancun</v>
      </c>
      <c r="G32" s="26">
        <f>Hoja1!G32</f>
        <v>2</v>
      </c>
      <c r="H32" s="26" t="str">
        <f>Hoja1!H32</f>
        <v>115B</v>
      </c>
      <c r="I32" t="str">
        <f>Hoja1!I32</f>
        <v>VB 2273</v>
      </c>
      <c r="J32" t="str">
        <f>VLOOKUP(Hoja1!J32,Data!$G$1:$H$501,2,0)</f>
        <v>Cancun</v>
      </c>
      <c r="K32" s="21">
        <f>IF(Hoja1!M32=2,Hoja1!K32,0)</f>
        <v>0</v>
      </c>
      <c r="L32">
        <f>IF(Hoja1!M32=2,Hoja1!L32:$N33,0)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 t="str">
        <f>IF(Hoja1!M33=2,Hoja1!A33,0)</f>
        <v>Flight scheduled</v>
      </c>
      <c r="B33" s="26" t="str">
        <f>VLOOKUP(Hoja1!B33,Data!$A$1:$B$500,2,0)</f>
        <v>Air Canada</v>
      </c>
      <c r="C33" s="26">
        <f>Hoja1!C33</f>
        <v>764</v>
      </c>
      <c r="D33" t="str">
        <f>Hoja1!D33</f>
        <v>AC 7248</v>
      </c>
      <c r="E33" s="27">
        <f>IF(Hoja1!M33=2,Hoja1!E33,0)</f>
        <v>45946.329861111109</v>
      </c>
      <c r="F33" s="26" t="str">
        <f>VLOOKUP(Hoja1!F33,Data!$D$1:$E$5000,2,0)</f>
        <v>Toronto</v>
      </c>
      <c r="G33" s="26" t="str">
        <f>Hoja1!G33</f>
        <v>---</v>
      </c>
      <c r="H33" s="26" t="str">
        <f>Hoja1!H33</f>
        <v>602B</v>
      </c>
      <c r="I33" t="str">
        <f>Hoja1!I33</f>
        <v>AC 7309</v>
      </c>
      <c r="J33" t="str">
        <f>VLOOKUP(Hoja1!J33,Data!$G$1:$H$501,2,0)</f>
        <v>Dallas Fort Worth</v>
      </c>
      <c r="K33" s="21">
        <f>IF(Hoja1!M33=2,Hoja1!K33,0)</f>
        <v>45946.413194444445</v>
      </c>
      <c r="L33" t="str">
        <f>IF(Hoja1!M33=2,Hoja1!L33:$N34,0)</f>
        <v>F</v>
      </c>
      <c r="M33">
        <f t="shared" si="2"/>
        <v>1</v>
      </c>
      <c r="N33">
        <f t="shared" si="3"/>
        <v>1</v>
      </c>
      <c r="O33">
        <f>IF(N33="","",MAX(O$1:O32)+1)</f>
        <v>13</v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321</v>
      </c>
      <c r="D34" t="str">
        <f>Hoja1!D34</f>
        <v>VB 7350</v>
      </c>
      <c r="E34" s="27">
        <f>IF(Hoja1!M34=2,Hoja1!E34,0)</f>
        <v>0</v>
      </c>
      <c r="F34" s="26" t="str">
        <f>VLOOKUP(Hoja1!F34,Data!$D$1:$E$5000,2,0)</f>
        <v>Merida</v>
      </c>
      <c r="G34" s="26">
        <f>Hoja1!G34</f>
        <v>2</v>
      </c>
      <c r="H34" s="26" t="str">
        <f>Hoja1!H34</f>
        <v>106A</v>
      </c>
      <c r="I34" t="str">
        <f>Hoja1!I34</f>
        <v>VB 7350</v>
      </c>
      <c r="J34" t="str">
        <f>VLOOKUP(Hoja1!J34,Data!$G$1:$H$501,2,0)</f>
        <v>Puerto Vallarta</v>
      </c>
      <c r="K34" s="21">
        <f>IF(Hoja1!M34=2,Hoja1!K34,0)</f>
        <v>0</v>
      </c>
      <c r="L34">
        <f>IF(Hoja1!M34=2,Hoja1!L34:$N35,0)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>Volaris</v>
      </c>
      <c r="C35" s="26" t="str">
        <f>Hoja1!C35</f>
        <v>32N</v>
      </c>
      <c r="D35" t="str">
        <f>Hoja1!D35</f>
        <v>Y4 1290</v>
      </c>
      <c r="E35" s="27">
        <f>IF(Hoja1!M35=2,Hoja1!E35,0)</f>
        <v>0</v>
      </c>
      <c r="F35" s="26" t="str">
        <f>VLOOKUP(Hoja1!F35,Data!$D$1:$E$5000,2,0)</f>
        <v>Guadalajara</v>
      </c>
      <c r="G35" s="26">
        <f>Hoja1!G35</f>
        <v>1</v>
      </c>
      <c r="H35" s="26" t="str">
        <f>Hoja1!H35</f>
        <v>109A</v>
      </c>
      <c r="I35" t="str">
        <f>Hoja1!I35</f>
        <v>Y4 3533</v>
      </c>
      <c r="J35" t="str">
        <f>VLOOKUP(Hoja1!J35,Data!$G$1:$H$501,2,0)</f>
        <v>Cancun</v>
      </c>
      <c r="K35" s="21">
        <f>IF(Hoja1!M35=2,Hoja1!K35,0)</f>
        <v>0</v>
      </c>
      <c r="L35">
        <f>IF(Hoja1!M35=2,Hoja1!L35:$N36,0)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 t="str">
        <f>IF(Hoja1!M36=2,Hoja1!A36,0)</f>
        <v>Flight scheduled</v>
      </c>
      <c r="B36" s="26" t="str">
        <f>VLOOKUP(Hoja1!B36,Data!$A$1:$B$500,2,0)</f>
        <v>Cargojet Airways</v>
      </c>
      <c r="C36" s="26" t="str">
        <f>Hoja1!C36</f>
        <v>76Y</v>
      </c>
      <c r="D36" t="str">
        <f>Hoja1!D36</f>
        <v>W8 952</v>
      </c>
      <c r="E36" s="27">
        <f>IF(Hoja1!M36=2,Hoja1!E36,0)</f>
        <v>45946.354166666664</v>
      </c>
      <c r="F36" s="26" t="str">
        <f>VLOOKUP(Hoja1!F36,Data!$D$1:$E$5000,2,0)</f>
        <v>Cincinnati</v>
      </c>
      <c r="G36" s="26" t="str">
        <f>Hoja1!G36</f>
        <v>---</v>
      </c>
      <c r="H36" s="26" t="str">
        <f>Hoja1!H36</f>
        <v>601B</v>
      </c>
      <c r="I36" t="str">
        <f>Hoja1!I36</f>
        <v>W8 919</v>
      </c>
      <c r="J36" t="str">
        <f>VLOOKUP(Hoja1!J36,Data!$G$1:$H$501,2,0)</f>
        <v>Guadalajara</v>
      </c>
      <c r="K36" s="21">
        <f>IF(Hoja1!M36=2,Hoja1!K36,0)</f>
        <v>45946.694444444445</v>
      </c>
      <c r="L36" t="str">
        <f>IF(Hoja1!M36=2,Hoja1!L36:$N37,0)</f>
        <v>F</v>
      </c>
      <c r="M36">
        <f t="shared" si="2"/>
        <v>1</v>
      </c>
      <c r="N36">
        <f t="shared" si="3"/>
        <v>1</v>
      </c>
      <c r="O36">
        <f>IF(N36="","",MAX(O$1:O35)+1)</f>
        <v>14</v>
      </c>
    </row>
    <row r="37" spans="1:15" x14ac:dyDescent="0.25">
      <c r="A37" t="str">
        <f>IF(Hoja1!M37=2,Hoja1!A37,0)</f>
        <v>Flight scheduled</v>
      </c>
      <c r="B37" s="26" t="str">
        <f>VLOOKUP(Hoja1!B37,Data!$A$1:$B$500,2,0)</f>
        <v>McNeely Charter Services</v>
      </c>
      <c r="C37" s="26" t="str">
        <f>Hoja1!C37</f>
        <v>SW3</v>
      </c>
      <c r="D37" t="str">
        <f>Hoja1!D37</f>
        <v>MD 211</v>
      </c>
      <c r="E37" s="27">
        <f>IF(Hoja1!M37=2,Hoja1!E37,0)</f>
        <v>45946.354166666664</v>
      </c>
      <c r="F37" s="26" t="str">
        <f>VLOOKUP(Hoja1!F37,Data!$D$1:$E$5000,2,0)</f>
        <v>Louisiana</v>
      </c>
      <c r="G37" s="26" t="str">
        <f>Hoja1!G37</f>
        <v>---</v>
      </c>
      <c r="H37" s="26" t="str">
        <f>Hoja1!H37</f>
        <v>602A</v>
      </c>
      <c r="I37" t="str">
        <f>Hoja1!I37</f>
        <v>MD 211</v>
      </c>
      <c r="J37" t="str">
        <f>VLOOKUP(Hoja1!J37,Data!$G$1:$H$501,2,0)</f>
        <v>Laredo</v>
      </c>
      <c r="K37" s="21">
        <f>IF(Hoja1!M37=2,Hoja1!K37,0)</f>
        <v>45946.4375</v>
      </c>
      <c r="L37" t="str">
        <f>IF(Hoja1!M37=2,Hoja1!L37:$N38,0)</f>
        <v>F</v>
      </c>
      <c r="M37">
        <f t="shared" si="2"/>
        <v>1</v>
      </c>
      <c r="N37">
        <f t="shared" si="3"/>
        <v>1</v>
      </c>
      <c r="O37">
        <f>IF(N37="","",MAX(O$1:O36)+1)</f>
        <v>15</v>
      </c>
    </row>
    <row r="38" spans="1:15" x14ac:dyDescent="0.25">
      <c r="A38">
        <f>IF(Hoja1!M38=2,Hoja1!A38,0)</f>
        <v>0</v>
      </c>
      <c r="B38" s="26" t="str">
        <f>VLOOKUP(Hoja1!B38,Data!$A$1:$B$500,2,0)</f>
        <v>Aeromexico</v>
      </c>
      <c r="C38" s="26" t="str">
        <f>Hoja1!C38</f>
        <v>E90</v>
      </c>
      <c r="D38" t="str">
        <f>Hoja1!D38</f>
        <v>AM 287</v>
      </c>
      <c r="E38" s="27">
        <f>IF(Hoja1!M38=2,Hoja1!E38,0)</f>
        <v>0</v>
      </c>
      <c r="F38" s="26" t="str">
        <f>VLOOKUP(Hoja1!F38,Data!$D$1:$E$5000,2,0)</f>
        <v>Guadalajara</v>
      </c>
      <c r="G38" s="26">
        <f>Hoja1!G38</f>
        <v>3</v>
      </c>
      <c r="H38" s="26" t="str">
        <f>Hoja1!H38</f>
        <v>110A</v>
      </c>
      <c r="I38" t="str">
        <f>Hoja1!I38</f>
        <v>AM 2436</v>
      </c>
      <c r="J38" t="str">
        <f>VLOOKUP(Hoja1!J38,Data!$G$1:$H$501,2,0)</f>
        <v>Colima</v>
      </c>
      <c r="K38" s="21">
        <f>IF(Hoja1!M38=2,Hoja1!K38,0)</f>
        <v>0</v>
      </c>
      <c r="L38">
        <f>IF(Hoja1!M38=2,Hoja1!L38:$N39,0)</f>
        <v>0</v>
      </c>
      <c r="M38">
        <f t="shared" si="2"/>
        <v>0</v>
      </c>
      <c r="N38" t="str">
        <f t="shared" si="3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9521</v>
      </c>
      <c r="E39" s="27">
        <f>IF(Hoja1!M39=2,Hoja1!E39,0)</f>
        <v>0</v>
      </c>
      <c r="F39" s="26" t="str">
        <f>VLOOKUP(Hoja1!F39,Data!$D$1:$E$5000,2,0)</f>
        <v>Guadalajara</v>
      </c>
      <c r="G39" s="26">
        <f>Hoja1!G39</f>
        <v>2</v>
      </c>
      <c r="H39" s="26" t="str">
        <f>Hoja1!H39</f>
        <v>106A</v>
      </c>
      <c r="I39" t="str">
        <f>Hoja1!I39</f>
        <v>VB 5069</v>
      </c>
      <c r="J39" t="str">
        <f>VLOOKUP(Hoja1!J39,Data!$G$1:$H$501,2,0)</f>
        <v>Tijuana</v>
      </c>
      <c r="K39" s="21">
        <f>IF(Hoja1!M39=2,Hoja1!K39,0)</f>
        <v>0</v>
      </c>
      <c r="L39">
        <f>IF(Hoja1!M39=2,Hoja1!L39:$N40,0)</f>
        <v>0</v>
      </c>
      <c r="M39">
        <f t="shared" si="2"/>
        <v>0</v>
      </c>
      <c r="N39" t="str">
        <f t="shared" si="3"/>
        <v/>
      </c>
      <c r="O39" t="str">
        <f>IF(N39="","",MAX(O$1:O38)+1)</f>
        <v/>
      </c>
    </row>
    <row r="40" spans="1:15" x14ac:dyDescent="0.25">
      <c r="A40" t="str">
        <f>IF(Hoja1!M40=2,Hoja1!A40,0)</f>
        <v>Flight scheduled</v>
      </c>
      <c r="B40" s="26" t="str">
        <f>VLOOKUP(Hoja1!B40,Data!$A$1:$B$500,2,0)</f>
        <v>Aerounión</v>
      </c>
      <c r="C40" s="26">
        <f>Hoja1!C40</f>
        <v>333</v>
      </c>
      <c r="D40" t="str">
        <f>Hoja1!D40</f>
        <v>6R 4260</v>
      </c>
      <c r="E40" s="27">
        <f>IF(Hoja1!M40=2,Hoja1!E40,0)</f>
        <v>45946.399305555555</v>
      </c>
      <c r="F40" s="26" t="str">
        <f>VLOOKUP(Hoja1!F40,Data!$D$1:$E$5000,2,0)</f>
        <v>Bogota</v>
      </c>
      <c r="G40" s="26" t="str">
        <f>Hoja1!G40</f>
        <v>---</v>
      </c>
      <c r="H40" s="26">
        <f>Hoja1!H40</f>
        <v>603</v>
      </c>
      <c r="I40" t="str">
        <f>Hoja1!I40</f>
        <v>6R 4260</v>
      </c>
      <c r="J40" t="str">
        <f>VLOOKUP(Hoja1!J40,Data!$G$1:$H$501,2,0)</f>
        <v>Los Angeles</v>
      </c>
      <c r="K40" s="21">
        <f>IF(Hoja1!M40=2,Hoja1!K40,0)</f>
        <v>45946.440972222219</v>
      </c>
      <c r="L40" t="str">
        <f>IF(Hoja1!M40=2,Hoja1!L40:$N41,0)</f>
        <v>F</v>
      </c>
      <c r="M40">
        <f t="shared" si="2"/>
        <v>1</v>
      </c>
      <c r="N40">
        <f t="shared" si="3"/>
        <v>1</v>
      </c>
      <c r="O40">
        <f>IF(N40="","",MAX(O$1:O39)+1)</f>
        <v>16</v>
      </c>
    </row>
    <row r="41" spans="1:15" x14ac:dyDescent="0.25">
      <c r="A41">
        <f>IF(Hoja1!M41=2,Hoja1!A41,0)</f>
        <v>0</v>
      </c>
      <c r="B41" s="26" t="str">
        <f>VLOOKUP(Hoja1!B41,Data!$A$1:$B$500,2,0)</f>
        <v>Aerus</v>
      </c>
      <c r="C41" s="26" t="str">
        <f>Hoja1!C41</f>
        <v>CNF</v>
      </c>
      <c r="D41" t="str">
        <f>Hoja1!D41</f>
        <v>ZV 341</v>
      </c>
      <c r="E41" s="27">
        <f>IF(Hoja1!M41=2,Hoja1!E41,0)</f>
        <v>0</v>
      </c>
      <c r="F41" s="26" t="str">
        <f>VLOOKUP(Hoja1!F41,Data!$D$1:$E$5000,2,0)</f>
        <v>San Luis Potosi</v>
      </c>
      <c r="G41" s="26">
        <f>Hoja1!G41</f>
        <v>1</v>
      </c>
      <c r="H41" s="26">
        <f>Hoja1!H41</f>
        <v>501</v>
      </c>
      <c r="I41" t="str">
        <f>Hoja1!I41</f>
        <v>ZV 360</v>
      </c>
      <c r="J41" t="str">
        <f>VLOOKUP(Hoja1!J41,Data!$G$1:$H$501,2,0)</f>
        <v>Ciudad Victoria</v>
      </c>
      <c r="K41" s="21">
        <f>IF(Hoja1!M41=2,Hoja1!K41,0)</f>
        <v>0</v>
      </c>
      <c r="L41">
        <f>IF(Hoja1!M41=2,Hoja1!L41:$N42,0)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Arajet </v>
      </c>
      <c r="C42" s="26" t="str">
        <f>Hoja1!C42</f>
        <v>7M8</v>
      </c>
      <c r="D42" t="str">
        <f>Hoja1!D42</f>
        <v>DM 7104</v>
      </c>
      <c r="E42" s="27">
        <f>IF(Hoja1!M42=2,Hoja1!E42,0)</f>
        <v>0</v>
      </c>
      <c r="F42" s="26" t="str">
        <f>VLOOKUP(Hoja1!F42,Data!$D$1:$E$5000,2,0)</f>
        <v>Punta Cana</v>
      </c>
      <c r="G42" s="26">
        <f>Hoja1!G42</f>
        <v>6</v>
      </c>
      <c r="H42" s="26" t="str">
        <f>Hoja1!H42</f>
        <v>114B</v>
      </c>
      <c r="I42" t="str">
        <f>Hoja1!I42</f>
        <v>DM 7105</v>
      </c>
      <c r="J42" t="str">
        <f>VLOOKUP(Hoja1!J42,Data!$G$1:$H$501,2,0)</f>
        <v>Punta Cana</v>
      </c>
      <c r="K42" s="21">
        <f>IF(Hoja1!M42=2,Hoja1!K42,0)</f>
        <v>0</v>
      </c>
      <c r="L42">
        <f>IF(Hoja1!M42=2,Hoja1!L42:$N43,0)</f>
        <v>0</v>
      </c>
      <c r="M42">
        <f t="shared" si="2"/>
        <v>0</v>
      </c>
      <c r="N42" t="str">
        <f t="shared" si="3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7428</v>
      </c>
      <c r="E43" s="27">
        <f>IF(Hoja1!M43=2,Hoja1!E43,0)</f>
        <v>0</v>
      </c>
      <c r="F43" s="26" t="str">
        <f>VLOOKUP(Hoja1!F43,Data!$D$1:$E$5000,2,0)</f>
        <v>Tijuana</v>
      </c>
      <c r="G43" s="26">
        <f>Hoja1!G43</f>
        <v>1</v>
      </c>
      <c r="H43" s="26">
        <f>Hoja1!H43</f>
        <v>505</v>
      </c>
      <c r="I43" t="str">
        <f>Hoja1!I43</f>
        <v>VB 7428</v>
      </c>
      <c r="J43" t="str">
        <f>VLOOKUP(Hoja1!J43,Data!$G$1:$H$501,2,0)</f>
        <v>Tuxtla Gutierrez</v>
      </c>
      <c r="K43" s="21">
        <f>IF(Hoja1!M43=2,Hoja1!K43,0)</f>
        <v>0</v>
      </c>
      <c r="L43">
        <f>IF(Hoja1!M43=2,Hoja1!L43:$N44,0)</f>
        <v>0</v>
      </c>
      <c r="M43">
        <f t="shared" si="2"/>
        <v>0</v>
      </c>
      <c r="N43" t="str">
        <f t="shared" si="3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9401</v>
      </c>
      <c r="E44" s="27">
        <f>IF(Hoja1!M44=2,Hoja1!E44,0)</f>
        <v>0</v>
      </c>
      <c r="F44" s="26" t="str">
        <f>VLOOKUP(Hoja1!F44,Data!$D$1:$E$5000,2,0)</f>
        <v>Monterrey</v>
      </c>
      <c r="G44" s="26">
        <f>Hoja1!G44</f>
        <v>2</v>
      </c>
      <c r="H44" s="26" t="str">
        <f>Hoja1!H44</f>
        <v>106B</v>
      </c>
      <c r="I44" t="str">
        <f>Hoja1!I44</f>
        <v>VB 9402</v>
      </c>
      <c r="J44" t="str">
        <f>VLOOKUP(Hoja1!J44,Data!$G$1:$H$501,2,0)</f>
        <v>Monterrey</v>
      </c>
      <c r="K44" s="21">
        <f>IF(Hoja1!M44=2,Hoja1!K44,0)</f>
        <v>0</v>
      </c>
      <c r="L44">
        <f>IF(Hoja1!M44=2,Hoja1!L44:$N45,0)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 t="str">
        <f>IF(Hoja1!M45=2,Hoja1!A45,0)</f>
        <v>Flight scheduled</v>
      </c>
      <c r="B45" s="26" t="str">
        <f>VLOOKUP(Hoja1!B45,Data!$A$1:$B$500,2,0)</f>
        <v>Air China</v>
      </c>
      <c r="C45" s="26" t="str">
        <f>Hoja1!C45</f>
        <v>77F</v>
      </c>
      <c r="D45" t="str">
        <f>Hoja1!D45</f>
        <v>CA 3125</v>
      </c>
      <c r="E45" s="27">
        <f>IF(Hoja1!M45=2,Hoja1!E45,0)</f>
        <v>45946.423611111109</v>
      </c>
      <c r="F45" s="26" t="str">
        <f>VLOOKUP(Hoja1!F45,Data!$D$1:$E$5000,2,0)</f>
        <v>Anchorage</v>
      </c>
      <c r="G45" s="26" t="str">
        <f>Hoja1!G45</f>
        <v>---</v>
      </c>
      <c r="H45" s="26">
        <f>Hoja1!H45</f>
        <v>604</v>
      </c>
      <c r="I45" t="str">
        <f>Hoja1!I45</f>
        <v>CA 3126</v>
      </c>
      <c r="J45" t="str">
        <f>VLOOKUP(Hoja1!J45,Data!$G$1:$H$501,2,0)</f>
        <v>Los Angeles</v>
      </c>
      <c r="K45" s="21">
        <f>IF(Hoja1!M45=2,Hoja1!K45,0)</f>
        <v>45946.527777777781</v>
      </c>
      <c r="L45" t="str">
        <f>IF(Hoja1!M45=2,Hoja1!L45:$N46,0)</f>
        <v>F</v>
      </c>
      <c r="M45">
        <f t="shared" si="2"/>
        <v>1</v>
      </c>
      <c r="N45">
        <f t="shared" si="3"/>
        <v>1</v>
      </c>
      <c r="O45">
        <f>IF(N45="","",MAX(O$1:O44)+1)</f>
        <v>17</v>
      </c>
    </row>
    <row r="46" spans="1:15" x14ac:dyDescent="0.25">
      <c r="A46">
        <f>IF(Hoja1!M46=2,Hoja1!A46,0)</f>
        <v>0</v>
      </c>
      <c r="B46" s="26" t="str">
        <f>VLOOKUP(Hoja1!B46,Data!$A$1:$B$500,2,0)</f>
        <v xml:space="preserve">Viva </v>
      </c>
      <c r="C46" s="26">
        <f>Hoja1!C46</f>
        <v>320</v>
      </c>
      <c r="D46" t="str">
        <f>Hoja1!D46</f>
        <v>VB 9533</v>
      </c>
      <c r="E46" s="27">
        <f>IF(Hoja1!M46=2,Hoja1!E46,0)</f>
        <v>0</v>
      </c>
      <c r="F46" s="26" t="str">
        <f>VLOOKUP(Hoja1!F46,Data!$D$1:$E$5000,2,0)</f>
        <v>Matamoros</v>
      </c>
      <c r="G46" s="26">
        <f>Hoja1!G46</f>
        <v>2</v>
      </c>
      <c r="H46" s="26" t="str">
        <f>Hoja1!H46</f>
        <v>107B</v>
      </c>
      <c r="I46" t="str">
        <f>Hoja1!I46</f>
        <v>VB 9428</v>
      </c>
      <c r="J46" t="str">
        <f>VLOOKUP(Hoja1!J46,Data!$G$1:$H$501,2,0)</f>
        <v>Tepic</v>
      </c>
      <c r="K46" s="21">
        <f>IF(Hoja1!M46=2,Hoja1!K46,0)</f>
        <v>0</v>
      </c>
      <c r="L46">
        <f>IF(Hoja1!M46=2,Hoja1!L46:$N47,0)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321</v>
      </c>
      <c r="D47" t="str">
        <f>Hoja1!D47</f>
        <v>VB 9223</v>
      </c>
      <c r="E47" s="27">
        <f>IF(Hoja1!M47=2,Hoja1!E47,0)</f>
        <v>0</v>
      </c>
      <c r="F47" s="26" t="str">
        <f>VLOOKUP(Hoja1!F47,Data!$D$1:$E$5000,2,0)</f>
        <v>Puerto Escondido</v>
      </c>
      <c r="G47" s="26">
        <f>Hoja1!G47</f>
        <v>2</v>
      </c>
      <c r="H47" s="26" t="str">
        <f>Hoja1!H47</f>
        <v>107A</v>
      </c>
      <c r="I47" t="str">
        <f>Hoja1!I47</f>
        <v>VB 9294</v>
      </c>
      <c r="J47" t="str">
        <f>VLOOKUP(Hoja1!J47,Data!$G$1:$H$501,2,0)</f>
        <v>Huatulco</v>
      </c>
      <c r="K47" s="21">
        <f>IF(Hoja1!M47=2,Hoja1!K47,0)</f>
        <v>0</v>
      </c>
      <c r="L47">
        <f>IF(Hoja1!M47=2,Hoja1!L47:$N48,0)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IF(Hoja1!M48=2,Hoja1!A48,0)</f>
        <v>Flight scheduled</v>
      </c>
      <c r="B48" s="26" t="str">
        <f>VLOOKUP(Hoja1!B48,Data!$A$1:$B$500,2,0)</f>
        <v>Cargojet Airways</v>
      </c>
      <c r="C48" s="26" t="str">
        <f>Hoja1!C48</f>
        <v>76Y</v>
      </c>
      <c r="D48" t="str">
        <f>Hoja1!D48</f>
        <v>W8 920</v>
      </c>
      <c r="E48" s="27">
        <f>IF(Hoja1!M48=2,Hoja1!E48,0)</f>
        <v>45946.446527777778</v>
      </c>
      <c r="F48" s="26" t="str">
        <f>VLOOKUP(Hoja1!F48,Data!$D$1:$E$5000,2,0)</f>
        <v>Guadalajara</v>
      </c>
      <c r="G48" s="26" t="str">
        <f>Hoja1!G48</f>
        <v>---</v>
      </c>
      <c r="H48" s="26" t="str">
        <f>Hoja1!H48</f>
        <v>601A</v>
      </c>
      <c r="I48" t="str">
        <f>Hoja1!I48</f>
        <v>W8 951</v>
      </c>
      <c r="J48" t="str">
        <f>VLOOKUP(Hoja1!J48,Data!$G$1:$H$501,2,0)</f>
        <v>Cincinnati</v>
      </c>
      <c r="K48" s="21">
        <f>IF(Hoja1!M48=2,Hoja1!K48,0)</f>
        <v>45946.833333333336</v>
      </c>
      <c r="L48" t="str">
        <f>IF(Hoja1!M48=2,Hoja1!L48:$N49,0)</f>
        <v>F</v>
      </c>
      <c r="M48">
        <f t="shared" si="2"/>
        <v>1</v>
      </c>
      <c r="N48">
        <f t="shared" si="3"/>
        <v>1</v>
      </c>
      <c r="O48">
        <f>IF(N48="","",MAX(O$1:O47)+1)</f>
        <v>18</v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7442</v>
      </c>
      <c r="E49" s="27">
        <f>IF(Hoja1!M49=2,Hoja1!E49,0)</f>
        <v>0</v>
      </c>
      <c r="F49" s="26" t="str">
        <f>VLOOKUP(Hoja1!F49,Data!$D$1:$E$5000,2,0)</f>
        <v>San Jose Del Cabo</v>
      </c>
      <c r="G49" s="26">
        <f>Hoja1!G49</f>
        <v>1</v>
      </c>
      <c r="H49" s="26">
        <f>Hoja1!H49</f>
        <v>502</v>
      </c>
      <c r="I49" t="str">
        <f>Hoja1!I49</f>
        <v>VB 7442</v>
      </c>
      <c r="J49" t="str">
        <f>VLOOKUP(Hoja1!J49,Data!$G$1:$H$501,2,0)</f>
        <v>Cancun</v>
      </c>
      <c r="K49" s="21">
        <f>IF(Hoja1!M49=2,Hoja1!K49,0)</f>
        <v>0</v>
      </c>
      <c r="L49">
        <f>IF(Hoja1!M49=2,Hoja1!L49:$N50,0)</f>
        <v>0</v>
      </c>
      <c r="M49">
        <f t="shared" si="2"/>
        <v>0</v>
      </c>
      <c r="N49" t="str">
        <f t="shared" si="3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Mexicana de Aviación </v>
      </c>
      <c r="C50" s="26">
        <f>Hoja1!C50</f>
        <v>738</v>
      </c>
      <c r="D50" t="str">
        <f>Hoja1!D50</f>
        <v>XN 1141</v>
      </c>
      <c r="E50" s="27">
        <f>IF(Hoja1!M50=2,Hoja1!E50,0)</f>
        <v>0</v>
      </c>
      <c r="F50" s="26" t="str">
        <f>VLOOKUP(Hoja1!F50,Data!$D$1:$E$5000,2,0)</f>
        <v>Ciudad Victoria</v>
      </c>
      <c r="G50" s="26">
        <f>Hoja1!G50</f>
        <v>1</v>
      </c>
      <c r="H50" s="26" t="str">
        <f>Hoja1!H50</f>
        <v>108B</v>
      </c>
      <c r="I50" t="str">
        <f>Hoja1!I50</f>
        <v>XN 1922</v>
      </c>
      <c r="J50" t="str">
        <f>VLOOKUP(Hoja1!J50,Data!$G$1:$H$501,2,0)</f>
        <v>Palenque</v>
      </c>
      <c r="K50" s="21">
        <f>IF(Hoja1!M50=2,Hoja1!K50,0)</f>
        <v>0</v>
      </c>
      <c r="L50">
        <f>IF(Hoja1!M50=2,Hoja1!L50:$N51,0)</f>
        <v>0</v>
      </c>
      <c r="M50">
        <f t="shared" si="2"/>
        <v>0</v>
      </c>
      <c r="N50" t="str">
        <f t="shared" si="3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7438</v>
      </c>
      <c r="E51" s="27">
        <f>IF(Hoja1!M51=2,Hoja1!E51,0)</f>
        <v>0</v>
      </c>
      <c r="F51" s="26" t="str">
        <f>VLOOKUP(Hoja1!F51,Data!$D$1:$E$5000,2,0)</f>
        <v>Ciudad Juarez</v>
      </c>
      <c r="G51" s="26">
        <f>Hoja1!G51</f>
        <v>1</v>
      </c>
      <c r="H51" s="26" t="str">
        <f>Hoja1!H51</f>
        <v>106A</v>
      </c>
      <c r="I51" t="str">
        <f>Hoja1!I51</f>
        <v>VB 7438</v>
      </c>
      <c r="J51" t="str">
        <f>VLOOKUP(Hoja1!J51,Data!$G$1:$H$501,2,0)</f>
        <v>Cancun</v>
      </c>
      <c r="K51" s="21">
        <f>IF(Hoja1!M51=2,Hoja1!K51,0)</f>
        <v>0</v>
      </c>
      <c r="L51">
        <f>IF(Hoja1!M51=2,Hoja1!L51:$N52,0)</f>
        <v>0</v>
      </c>
      <c r="M51">
        <f t="shared" si="2"/>
        <v>0</v>
      </c>
      <c r="N51" t="str">
        <f t="shared" si="3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7416</v>
      </c>
      <c r="E52" s="27">
        <f>IF(Hoja1!M52=2,Hoja1!E52,0)</f>
        <v>0</v>
      </c>
      <c r="F52" s="26" t="str">
        <f>VLOOKUP(Hoja1!F52,Data!$D$1:$E$5000,2,0)</f>
        <v>Cancun</v>
      </c>
      <c r="G52" s="26">
        <f>Hoja1!G52</f>
        <v>1</v>
      </c>
      <c r="H52" s="26" t="str">
        <f>Hoja1!H52</f>
        <v>106B</v>
      </c>
      <c r="I52" t="str">
        <f>Hoja1!I52</f>
        <v>VB 7416</v>
      </c>
      <c r="J52" t="str">
        <f>VLOOKUP(Hoja1!J52,Data!$G$1:$H$501,2,0)</f>
        <v>Culiacan</v>
      </c>
      <c r="K52" s="21">
        <f>IF(Hoja1!M52=2,Hoja1!K52,0)</f>
        <v>0</v>
      </c>
      <c r="L52">
        <f>IF(Hoja1!M52=2,Hoja1!L52:$N53,0)</f>
        <v>0</v>
      </c>
      <c r="M52">
        <f t="shared" si="2"/>
        <v>0</v>
      </c>
      <c r="N52" t="str">
        <f t="shared" si="3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>Aeromexico</v>
      </c>
      <c r="C53" s="26" t="str">
        <f>Hoja1!C53</f>
        <v>7S8</v>
      </c>
      <c r="D53" t="str">
        <f>Hoja1!D53</f>
        <v>AM 589</v>
      </c>
      <c r="E53" s="27">
        <f>IF(Hoja1!M53=2,Hoja1!E53,0)</f>
        <v>0</v>
      </c>
      <c r="F53" s="26" t="str">
        <f>VLOOKUP(Hoja1!F53,Data!$D$1:$E$5000,2,0)</f>
        <v>Cancun</v>
      </c>
      <c r="G53" s="26">
        <f>Hoja1!G53</f>
        <v>3</v>
      </c>
      <c r="H53" s="26" t="str">
        <f>Hoja1!H53</f>
        <v>110A</v>
      </c>
      <c r="I53" t="str">
        <f>Hoja1!I53</f>
        <v>AM 528</v>
      </c>
      <c r="J53" t="str">
        <f>VLOOKUP(Hoja1!J53,Data!$G$1:$H$501,2,0)</f>
        <v>Cancun</v>
      </c>
      <c r="K53" s="21">
        <f>IF(Hoja1!M53=2,Hoja1!K53,0)</f>
        <v>0</v>
      </c>
      <c r="L53">
        <f>IF(Hoja1!M53=2,Hoja1!L53:$N54,0)</f>
        <v>0</v>
      </c>
      <c r="M53">
        <f t="shared" si="2"/>
        <v>0</v>
      </c>
      <c r="N53" t="str">
        <f t="shared" si="3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>Aeromexico</v>
      </c>
      <c r="C54" s="26" t="str">
        <f>Hoja1!C54</f>
        <v>E90</v>
      </c>
      <c r="D54" t="str">
        <f>Hoja1!D54</f>
        <v>AM 2781</v>
      </c>
      <c r="E54" s="27">
        <f>IF(Hoja1!M54=2,Hoja1!E54,0)</f>
        <v>0</v>
      </c>
      <c r="F54" s="26" t="str">
        <f>VLOOKUP(Hoja1!F54,Data!$D$1:$E$5000,2,0)</f>
        <v>Houston</v>
      </c>
      <c r="G54" s="26">
        <f>Hoja1!G54</f>
        <v>7</v>
      </c>
      <c r="H54" s="26" t="str">
        <f>Hoja1!H54</f>
        <v>113A</v>
      </c>
      <c r="I54" t="str">
        <f>Hoja1!I54</f>
        <v>AM 2782</v>
      </c>
      <c r="J54" t="str">
        <f>VLOOKUP(Hoja1!J54,Data!$G$1:$H$501,2,0)</f>
        <v>Mcallen Mission</v>
      </c>
      <c r="K54" s="21">
        <f>IF(Hoja1!M54=2,Hoja1!K54,0)</f>
        <v>0</v>
      </c>
      <c r="L54">
        <f>IF(Hoja1!M54=2,Hoja1!L54:$N55,0)</f>
        <v>0</v>
      </c>
      <c r="M54">
        <f t="shared" si="2"/>
        <v>0</v>
      </c>
      <c r="N54" t="str">
        <f t="shared" si="3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7333</v>
      </c>
      <c r="E55" s="27">
        <f>IF(Hoja1!M55=2,Hoja1!E55,0)</f>
        <v>0</v>
      </c>
      <c r="F55" s="26" t="str">
        <f>VLOOKUP(Hoja1!F55,Data!$D$1:$E$5000,2,0)</f>
        <v>Villahermosa</v>
      </c>
      <c r="G55" s="26">
        <f>Hoja1!G55</f>
        <v>2</v>
      </c>
      <c r="H55" s="26">
        <f>Hoja1!H55</f>
        <v>504</v>
      </c>
      <c r="I55" t="str">
        <f>Hoja1!I55</f>
        <v>VB 7333</v>
      </c>
      <c r="J55" t="str">
        <f>VLOOKUP(Hoja1!J55,Data!$G$1:$H$501,2,0)</f>
        <v>Monterrey</v>
      </c>
      <c r="K55" s="21">
        <f>IF(Hoja1!M55=2,Hoja1!K55,0)</f>
        <v>0</v>
      </c>
      <c r="L55">
        <f>IF(Hoja1!M55=2,Hoja1!L55:$N56,0)</f>
        <v>0</v>
      </c>
      <c r="M55">
        <f t="shared" si="2"/>
        <v>0</v>
      </c>
      <c r="N55" t="str">
        <f t="shared" si="3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7446</v>
      </c>
      <c r="E56" s="27">
        <f>IF(Hoja1!M56=2,Hoja1!E56,0)</f>
        <v>0</v>
      </c>
      <c r="F56" s="26" t="str">
        <f>VLOOKUP(Hoja1!F56,Data!$D$1:$E$5000,2,0)</f>
        <v>Hermosillo</v>
      </c>
      <c r="G56" s="26">
        <f>Hoja1!G56</f>
        <v>2</v>
      </c>
      <c r="H56" s="26" t="str">
        <f>Hoja1!H56</f>
        <v>107B</v>
      </c>
      <c r="I56" t="str">
        <f>Hoja1!I56</f>
        <v>VB 7446</v>
      </c>
      <c r="J56" t="str">
        <f>VLOOKUP(Hoja1!J56,Data!$G$1:$H$501,2,0)</f>
        <v>Tulum</v>
      </c>
      <c r="K56" s="21">
        <f>IF(Hoja1!M56=2,Hoja1!K56,0)</f>
        <v>0</v>
      </c>
      <c r="L56">
        <f>IF(Hoja1!M56=2,Hoja1!L56:$N57,0)</f>
        <v>0</v>
      </c>
      <c r="M56">
        <f t="shared" si="2"/>
        <v>0</v>
      </c>
      <c r="N56" t="str">
        <f t="shared" si="3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321</v>
      </c>
      <c r="D57" t="str">
        <f>Hoja1!D57</f>
        <v>VB 7351</v>
      </c>
      <c r="E57" s="27">
        <f>IF(Hoja1!M57=2,Hoja1!E57,0)</f>
        <v>0</v>
      </c>
      <c r="F57" s="26" t="str">
        <f>VLOOKUP(Hoja1!F57,Data!$D$1:$E$5000,2,0)</f>
        <v>Puerto Vallarta</v>
      </c>
      <c r="G57" s="26">
        <f>Hoja1!G57</f>
        <v>1</v>
      </c>
      <c r="H57" s="26" t="str">
        <f>Hoja1!H57</f>
        <v>115B</v>
      </c>
      <c r="I57" t="str">
        <f>Hoja1!I57</f>
        <v>VB 7351</v>
      </c>
      <c r="J57" t="str">
        <f>VLOOKUP(Hoja1!J57,Data!$G$1:$H$501,2,0)</f>
        <v>Merida</v>
      </c>
      <c r="K57" s="21">
        <f>IF(Hoja1!M57=2,Hoja1!K57,0)</f>
        <v>0</v>
      </c>
      <c r="L57">
        <f>IF(Hoja1!M57=2,Hoja1!L57:$N58,0)</f>
        <v>0</v>
      </c>
      <c r="M57">
        <f t="shared" si="2"/>
        <v>0</v>
      </c>
      <c r="N57" t="str">
        <f t="shared" si="3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2437</v>
      </c>
      <c r="E58" s="27">
        <f>IF(Hoja1!M58=2,Hoja1!E58,0)</f>
        <v>0</v>
      </c>
      <c r="F58" s="26" t="str">
        <f>VLOOKUP(Hoja1!F58,Data!$D$1:$E$5000,2,0)</f>
        <v>Colima</v>
      </c>
      <c r="G58" s="26">
        <f>Hoja1!G58</f>
        <v>3</v>
      </c>
      <c r="H58" s="26" t="str">
        <f>Hoja1!H58</f>
        <v>110B</v>
      </c>
      <c r="I58" t="str">
        <f>Hoja1!I58</f>
        <v>AM 2600</v>
      </c>
      <c r="J58" t="str">
        <f>VLOOKUP(Hoja1!J58,Data!$G$1:$H$501,2,0)</f>
        <v>Durango</v>
      </c>
      <c r="K58" s="21">
        <f>IF(Hoja1!M58=2,Hoja1!K58,0)</f>
        <v>0</v>
      </c>
      <c r="L58">
        <f>IF(Hoja1!M58=2,Hoja1!L58:$N59,0)</f>
        <v>0</v>
      </c>
      <c r="M58">
        <f t="shared" si="2"/>
        <v>0</v>
      </c>
      <c r="N58" t="str">
        <f t="shared" si="3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7241</v>
      </c>
      <c r="E59" s="27">
        <f>IF(Hoja1!M59=2,Hoja1!E59,0)</f>
        <v>0</v>
      </c>
      <c r="F59" s="26" t="str">
        <f>VLOOKUP(Hoja1!F59,Data!$D$1:$E$5000,2,0)</f>
        <v>Tulum</v>
      </c>
      <c r="G59" s="26">
        <f>Hoja1!G59</f>
        <v>2</v>
      </c>
      <c r="H59" s="26">
        <f>Hoja1!H59</f>
        <v>502</v>
      </c>
      <c r="I59" t="str">
        <f>Hoja1!I59</f>
        <v>VB 7241</v>
      </c>
      <c r="J59" t="str">
        <f>VLOOKUP(Hoja1!J59,Data!$G$1:$H$501,2,0)</f>
        <v>Guadalajara</v>
      </c>
      <c r="K59" s="21">
        <f>IF(Hoja1!M59=2,Hoja1!K59,0)</f>
        <v>0</v>
      </c>
      <c r="L59">
        <f>IF(Hoja1!M59=2,Hoja1!L59:$N60,0)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IF(Hoja1!M60=2,Hoja1!E60,0)</f>
        <v>0</v>
      </c>
      <c r="F60" s="26" t="str">
        <f>VLOOKUP(Hoja1!F60,Data!$D$1:$E$5000,2,0)</f>
        <v>Chihuahua</v>
      </c>
      <c r="G60" s="26">
        <f>Hoja1!G60</f>
        <v>1</v>
      </c>
      <c r="H60" s="26">
        <f>Hoja1!H60</f>
        <v>505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IF(Hoja1!M60=2,Hoja1!K60,0)</f>
        <v>0</v>
      </c>
      <c r="L60">
        <f>IF(Hoja1!M60=2,Hoja1!L60:$N61,0)</f>
        <v>0</v>
      </c>
      <c r="M60">
        <f t="shared" si="2"/>
        <v>0</v>
      </c>
      <c r="N60" t="str">
        <f t="shared" si="3"/>
        <v/>
      </c>
      <c r="O60" t="str">
        <f>IF(N60="","",MAX(O$1:O59)+1)</f>
        <v/>
      </c>
    </row>
    <row r="61" spans="1:15" x14ac:dyDescent="0.25">
      <c r="A61" t="str">
        <f>IF(Hoja1!M61=2,Hoja1!A61,0)</f>
        <v>Flight scheduled</v>
      </c>
      <c r="B61" s="26" t="str">
        <f>VLOOKUP(Hoja1!B61,Data!$A$1:$B$500,2,0)</f>
        <v>MasAir</v>
      </c>
      <c r="C61" s="26">
        <f>Hoja1!C61</f>
        <v>333</v>
      </c>
      <c r="D61" t="str">
        <f>Hoja1!D61</f>
        <v>M7 6845</v>
      </c>
      <c r="E61" s="27">
        <f>IF(Hoja1!M61=2,Hoja1!E61,0)</f>
        <v>45946.5625</v>
      </c>
      <c r="F61" s="26" t="str">
        <f>VLOOKUP(Hoja1!F61,Data!$D$1:$E$5000,2,0)</f>
        <v>Guadalajara</v>
      </c>
      <c r="G61" s="26" t="str">
        <f>Hoja1!G61</f>
        <v>---</v>
      </c>
      <c r="H61" s="26">
        <f>Hoja1!H61</f>
        <v>602</v>
      </c>
      <c r="I61" t="str">
        <f>Hoja1!I61</f>
        <v>M7 6441</v>
      </c>
      <c r="J61" t="str">
        <f>VLOOKUP(Hoja1!J61,Data!$G$1:$H$501,2,0)</f>
        <v>Campinas</v>
      </c>
      <c r="K61" s="21">
        <f>IF(Hoja1!M61=2,Hoja1!K61,0)</f>
        <v>45946.659722222219</v>
      </c>
      <c r="L61" t="str">
        <f>IF(Hoja1!M61=2,Hoja1!L61:$N62,0)</f>
        <v>F</v>
      </c>
      <c r="M61">
        <f t="shared" si="2"/>
        <v>1</v>
      </c>
      <c r="N61">
        <f t="shared" si="3"/>
        <v>1</v>
      </c>
      <c r="O61">
        <f>IF(N61="","",MAX(O$1:O60)+1)</f>
        <v>19</v>
      </c>
    </row>
    <row r="62" spans="1:15" x14ac:dyDescent="0.25">
      <c r="A62">
        <f>IF(Hoja1!M62=2,Hoja1!A62,0)</f>
        <v>0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593</v>
      </c>
      <c r="E62" s="27">
        <f>IF(Hoja1!M62=2,Hoja1!E62,0)</f>
        <v>0</v>
      </c>
      <c r="F62" s="26" t="str">
        <f>VLOOKUP(Hoja1!F62,Data!$D$1:$E$5000,2,0)</f>
        <v>Tulum</v>
      </c>
      <c r="G62" s="26">
        <f>Hoja1!G62</f>
        <v>3</v>
      </c>
      <c r="H62" s="26" t="str">
        <f>Hoja1!H62</f>
        <v>111B</v>
      </c>
      <c r="I62" t="str">
        <f>Hoja1!I62</f>
        <v>AM 880</v>
      </c>
      <c r="J62" t="str">
        <f>VLOOKUP(Hoja1!J62,Data!$G$1:$H$501,2,0)</f>
        <v>Puerto Vallarta</v>
      </c>
      <c r="K62" s="21">
        <f>IF(Hoja1!M62=2,Hoja1!K62,0)</f>
        <v>0</v>
      </c>
      <c r="L62">
        <f>IF(Hoja1!M62=2,Hoja1!L62:$N63,0)</f>
        <v>0</v>
      </c>
      <c r="M62">
        <f t="shared" si="2"/>
        <v>0</v>
      </c>
      <c r="N62" t="str">
        <f t="shared" si="3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843</v>
      </c>
      <c r="E63" s="27">
        <f>IF(Hoja1!M63=2,Hoja1!E63,0)</f>
        <v>0</v>
      </c>
      <c r="F63" s="26" t="str">
        <f>VLOOKUP(Hoja1!F63,Data!$D$1:$E$5000,2,0)</f>
        <v xml:space="preserve">Jose Marti </v>
      </c>
      <c r="G63" s="26">
        <f>Hoja1!G63</f>
        <v>6</v>
      </c>
      <c r="H63" s="26" t="str">
        <f>Hoja1!H63</f>
        <v>114A</v>
      </c>
      <c r="I63" t="str">
        <f>Hoja1!I63</f>
        <v>VB 9386</v>
      </c>
      <c r="J63" t="str">
        <f>VLOOKUP(Hoja1!J63,Data!$G$1:$H$501,2,0)</f>
        <v>Reynosa</v>
      </c>
      <c r="K63" s="21">
        <f>IF(Hoja1!M63=2,Hoja1!K63,0)</f>
        <v>0</v>
      </c>
      <c r="L63">
        <f>IF(Hoja1!M63=2,Hoja1!L63:$N64,0)</f>
        <v>0</v>
      </c>
      <c r="M63">
        <f t="shared" si="2"/>
        <v>0</v>
      </c>
      <c r="N63" t="str">
        <f t="shared" si="3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>Volaris</v>
      </c>
      <c r="C64" s="26" t="str">
        <f>Hoja1!C64</f>
        <v>32N</v>
      </c>
      <c r="D64" t="str">
        <f>Hoja1!D64</f>
        <v>Y4 3532</v>
      </c>
      <c r="E64" s="27">
        <f>IF(Hoja1!M64=2,Hoja1!E64,0)</f>
        <v>0</v>
      </c>
      <c r="F64" s="26" t="str">
        <f>VLOOKUP(Hoja1!F64,Data!$D$1:$E$5000,2,0)</f>
        <v>Cancun</v>
      </c>
      <c r="G64" s="26">
        <f>Hoja1!G64</f>
        <v>2</v>
      </c>
      <c r="H64" s="26" t="str">
        <f>Hoja1!H64</f>
        <v>109B</v>
      </c>
      <c r="I64" t="str">
        <f>Hoja1!I64</f>
        <v>Y4 7170</v>
      </c>
      <c r="J64" t="str">
        <f>VLOOKUP(Hoja1!J64,Data!$G$1:$H$501,2,0)</f>
        <v>La Paz</v>
      </c>
      <c r="K64" s="21">
        <f>IF(Hoja1!M64=2,Hoja1!K64,0)</f>
        <v>0</v>
      </c>
      <c r="L64">
        <f>IF(Hoja1!M64=2,Hoja1!L64:$N65,0)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 t="str">
        <f>IF(Hoja1!M65=2,Hoja1!A65,0)</f>
        <v>Flight scheduled</v>
      </c>
      <c r="B65" s="26" t="str">
        <f>VLOOKUP(Hoja1!B65,Data!$A$1:$B$500,2,0)</f>
        <v>Cargolux</v>
      </c>
      <c r="C65" s="26" t="str">
        <f>Hoja1!C65</f>
        <v>74Y</v>
      </c>
      <c r="D65" t="str">
        <f>Hoja1!D65</f>
        <v>CV 6684</v>
      </c>
      <c r="E65" s="27">
        <f>IF(Hoja1!M65=2,Hoja1!E65,0)</f>
        <v>45946.590277777781</v>
      </c>
      <c r="F65" s="26" t="str">
        <f>VLOOKUP(Hoja1!F65,Data!$D$1:$E$5000,2,0)</f>
        <v>Luxembourg</v>
      </c>
      <c r="G65" s="26" t="str">
        <f>Hoja1!G65</f>
        <v>---</v>
      </c>
      <c r="H65" s="26" t="str">
        <f>Hoja1!H65</f>
        <v>605A</v>
      </c>
      <c r="I65" t="str">
        <f>Hoja1!I65</f>
        <v>CV 6694</v>
      </c>
      <c r="J65" t="str">
        <f>VLOOKUP(Hoja1!J65,Data!$G$1:$H$501,2,0)</f>
        <v>Guadalajara</v>
      </c>
      <c r="K65" s="21">
        <f>IF(Hoja1!M65=2,Hoja1!K65,0)</f>
        <v>45946.673611111109</v>
      </c>
      <c r="L65" t="str">
        <f>IF(Hoja1!M65=2,Hoja1!L65:$N66,0)</f>
        <v>F</v>
      </c>
      <c r="M65">
        <f t="shared" si="2"/>
        <v>1</v>
      </c>
      <c r="N65">
        <f t="shared" si="3"/>
        <v>1</v>
      </c>
      <c r="O65">
        <f>IF(N65="","",MAX(O$1:O64)+1)</f>
        <v>20</v>
      </c>
    </row>
    <row r="66" spans="1:15" x14ac:dyDescent="0.25">
      <c r="A66" t="str">
        <f>IF(Hoja1!M66=2,Hoja1!A66,0)</f>
        <v>Flight scheduled</v>
      </c>
      <c r="B66" s="26" t="str">
        <f>VLOOKUP(Hoja1!B66,Data!$A$1:$B$500,2,0)</f>
        <v>DHL Guatemala</v>
      </c>
      <c r="C66" s="26" t="str">
        <f>Hoja1!C66</f>
        <v>75F</v>
      </c>
      <c r="D66" t="str">
        <f>Hoja1!D66</f>
        <v>L3 5218</v>
      </c>
      <c r="E66" s="27">
        <f>IF(Hoja1!M66=2,Hoja1!E66,0)</f>
        <v>45946.597222222219</v>
      </c>
      <c r="F66" s="26" t="str">
        <f>VLOOKUP(Hoja1!F66,Data!$D$1:$E$5000,2,0)</f>
        <v>Guatemala City</v>
      </c>
      <c r="G66" s="26" t="str">
        <f>Hoja1!G66</f>
        <v>---</v>
      </c>
      <c r="H66" s="26" t="str">
        <f>Hoja1!H66</f>
        <v>601A</v>
      </c>
      <c r="I66" t="str">
        <f>Hoja1!I66</f>
        <v>L3 5217</v>
      </c>
      <c r="J66" t="str">
        <f>VLOOKUP(Hoja1!J66,Data!$G$1:$H$501,2,0)</f>
        <v>Guatemala City</v>
      </c>
      <c r="K66" s="21">
        <f>IF(Hoja1!M66=2,Hoja1!K66,0)</f>
        <v>45946.659722222219</v>
      </c>
      <c r="L66" t="str">
        <f>IF(Hoja1!M66=2,Hoja1!L66:$N67,0)</f>
        <v>F</v>
      </c>
      <c r="M66">
        <f t="shared" si="2"/>
        <v>1</v>
      </c>
      <c r="N66">
        <f t="shared" si="3"/>
        <v>1</v>
      </c>
      <c r="O66">
        <f>IF(N66="","",MAX(O$1:O65)+1)</f>
        <v>21</v>
      </c>
    </row>
    <row r="67" spans="1:15" x14ac:dyDescent="0.25">
      <c r="A67">
        <f>IF(Hoja1!M67=2,Hoja1!A67,0)</f>
        <v>0</v>
      </c>
      <c r="B67" s="26" t="str">
        <f>VLOOKUP(Hoja1!B67,Data!$A$1:$B$500,2,0)</f>
        <v>Aerus</v>
      </c>
      <c r="C67" s="26" t="str">
        <f>Hoja1!C67</f>
        <v>CNF</v>
      </c>
      <c r="D67" t="str">
        <f>Hoja1!D67</f>
        <v>ZV 361</v>
      </c>
      <c r="E67" s="27">
        <f>IF(Hoja1!M67=2,Hoja1!E67,0)</f>
        <v>0</v>
      </c>
      <c r="F67" s="26" t="str">
        <f>VLOOKUP(Hoja1!F67,Data!$D$1:$E$5000,2,0)</f>
        <v>Ciudad Victoria</v>
      </c>
      <c r="G67" s="26">
        <f>Hoja1!G67</f>
        <v>1</v>
      </c>
      <c r="H67" s="26">
        <f>Hoja1!H67</f>
        <v>501</v>
      </c>
      <c r="I67" t="str">
        <f>Hoja1!I67</f>
        <v>ZV 340</v>
      </c>
      <c r="J67" t="str">
        <f>VLOOKUP(Hoja1!J67,Data!$G$1:$H$501,2,0)</f>
        <v>San Luis Potosi</v>
      </c>
      <c r="K67" s="21">
        <f>IF(Hoja1!M67=2,Hoja1!K67,0)</f>
        <v>0</v>
      </c>
      <c r="L67">
        <f>IF(Hoja1!M67=2,Hoja1!L67:$N68,0)</f>
        <v>0</v>
      </c>
      <c r="M67">
        <f t="shared" si="2"/>
        <v>0</v>
      </c>
      <c r="N67" t="str">
        <f t="shared" si="3"/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321</v>
      </c>
      <c r="D68" t="str">
        <f>Hoja1!D68</f>
        <v>VB 9295</v>
      </c>
      <c r="E68" s="27">
        <f>IF(Hoja1!M68=2,Hoja1!E68,0)</f>
        <v>0</v>
      </c>
      <c r="F68" s="26" t="str">
        <f>VLOOKUP(Hoja1!F68,Data!$D$1:$E$5000,2,0)</f>
        <v>Huatulco</v>
      </c>
      <c r="G68" s="26">
        <f>Hoja1!G68</f>
        <v>1</v>
      </c>
      <c r="H68" s="26" t="str">
        <f>Hoja1!H68</f>
        <v>106B</v>
      </c>
      <c r="I68" t="str">
        <f>Hoja1!I68</f>
        <v>VB 9404</v>
      </c>
      <c r="J68" t="str">
        <f>VLOOKUP(Hoja1!J68,Data!$G$1:$H$501,2,0)</f>
        <v>Monterrey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7429</v>
      </c>
      <c r="E69" s="27">
        <f>IF(Hoja1!M69=2,Hoja1!E69,0)</f>
        <v>0</v>
      </c>
      <c r="F69" s="26" t="str">
        <f>VLOOKUP(Hoja1!F69,Data!$D$1:$E$5000,2,0)</f>
        <v>Tuxtla Gutierrez</v>
      </c>
      <c r="G69" s="26">
        <f>Hoja1!G69</f>
        <v>1</v>
      </c>
      <c r="H69" s="26" t="str">
        <f>Hoja1!H69</f>
        <v>107A</v>
      </c>
      <c r="I69" t="str">
        <f>Hoja1!I69</f>
        <v>VB 7429</v>
      </c>
      <c r="J69" t="str">
        <f>VLOOKUP(Hoja1!J69,Data!$G$1:$H$501,2,0)</f>
        <v>Tijuana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7379</v>
      </c>
      <c r="E70" s="27">
        <f>IF(Hoja1!M70=2,Hoja1!E70,0)</f>
        <v>0</v>
      </c>
      <c r="F70" s="26" t="str">
        <f>VLOOKUP(Hoja1!F70,Data!$D$1:$E$5000,2,0)</f>
        <v>Monterrey</v>
      </c>
      <c r="G70" s="26">
        <f>Hoja1!G70</f>
        <v>2</v>
      </c>
      <c r="H70" s="26" t="str">
        <f>Hoja1!H70</f>
        <v>115B</v>
      </c>
      <c r="I70" t="str">
        <f>Hoja1!I70</f>
        <v>VB 9452</v>
      </c>
      <c r="J70" t="str">
        <f>VLOOKUP(Hoja1!J70,Data!$G$1:$H$501,2,0)</f>
        <v>Nuevo Laredo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9429</v>
      </c>
      <c r="E71" s="27">
        <f>IF(Hoja1!M71=2,Hoja1!E71,0)</f>
        <v>0</v>
      </c>
      <c r="F71" s="26" t="str">
        <f>VLOOKUP(Hoja1!F71,Data!$D$1:$E$5000,2,0)</f>
        <v>Tepic</v>
      </c>
      <c r="G71" s="26">
        <f>Hoja1!G71</f>
        <v>2</v>
      </c>
      <c r="H71" s="26" t="str">
        <f>Hoja1!H71</f>
        <v>106A</v>
      </c>
      <c r="I71" t="str">
        <f>Hoja1!I71</f>
        <v>VB 9214</v>
      </c>
      <c r="J71" t="str">
        <f>VLOOKUP(Hoja1!J71,Data!$G$1:$H$501,2,0)</f>
        <v>Oaxaca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Mexicana de Aviación </v>
      </c>
      <c r="C72" s="26">
        <f>Hoja1!C72</f>
        <v>738</v>
      </c>
      <c r="D72" t="str">
        <f>Hoja1!D72</f>
        <v>XN 1781</v>
      </c>
      <c r="E72" s="27">
        <f>IF(Hoja1!M72=2,Hoja1!E72,0)</f>
        <v>0</v>
      </c>
      <c r="F72" s="26" t="str">
        <f>VLOOKUP(Hoja1!F72,Data!$D$1:$E$5000,2,0)</f>
        <v>Tulum</v>
      </c>
      <c r="G72" s="26">
        <f>Hoja1!G72</f>
        <v>2</v>
      </c>
      <c r="H72" s="26" t="str">
        <f>Hoja1!H72</f>
        <v>108A</v>
      </c>
      <c r="I72" t="str">
        <f>Hoja1!I72</f>
        <v>XN 1762</v>
      </c>
      <c r="J72" t="str">
        <f>VLOOKUP(Hoja1!J72,Data!$G$1:$H$501,2,0)</f>
        <v>Merida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 t="str">
        <f>IF(Hoja1!M73=2,Hoja1!A73,0)</f>
        <v>Flight scheduled</v>
      </c>
      <c r="B73" s="26" t="str">
        <f>VLOOKUP(Hoja1!B73,Data!$A$1:$B$500,2,0)</f>
        <v>Atlas Air</v>
      </c>
      <c r="C73" s="26" t="str">
        <f>Hoja1!C73</f>
        <v>77F</v>
      </c>
      <c r="D73" t="str">
        <f>Hoja1!D73</f>
        <v>5Y 346</v>
      </c>
      <c r="E73" s="27">
        <f>IF(Hoja1!M73=2,Hoja1!E73,0)</f>
        <v>45946.642361111109</v>
      </c>
      <c r="F73" s="26" t="str">
        <f>VLOOKUP(Hoja1!F73,Data!$D$1:$E$5000,2,0)</f>
        <v>Anchorage</v>
      </c>
      <c r="G73" s="26" t="str">
        <f>Hoja1!G73</f>
        <v>---</v>
      </c>
      <c r="H73" s="26">
        <f>Hoja1!H73</f>
        <v>604</v>
      </c>
      <c r="I73" t="str">
        <f>Hoja1!I73</f>
        <v>5Y 346</v>
      </c>
      <c r="J73" t="str">
        <f>VLOOKUP(Hoja1!J73,Data!$G$1:$H$501,2,0)</f>
        <v>Quito</v>
      </c>
      <c r="K73" s="21">
        <f>IF(Hoja1!M73=2,Hoja1!K73,0)</f>
        <v>45946.975694444445</v>
      </c>
      <c r="L73" t="str">
        <f>IF(Hoja1!M73=2,Hoja1!L73:$N74,0)</f>
        <v>F</v>
      </c>
      <c r="M73">
        <f t="shared" si="2"/>
        <v>1</v>
      </c>
      <c r="N73">
        <f t="shared" si="3"/>
        <v>1</v>
      </c>
      <c r="O73">
        <f>IF(N73="","",MAX(O$1:O72)+1)</f>
        <v>22</v>
      </c>
    </row>
    <row r="74" spans="1:15" x14ac:dyDescent="0.25">
      <c r="A74">
        <f>IF(Hoja1!M74=2,Hoja1!A74,0)</f>
        <v>0</v>
      </c>
      <c r="B74" s="26" t="str">
        <f>VLOOKUP(Hoja1!B74,Data!$A$1:$B$500,2,0)</f>
        <v xml:space="preserve">Mexicana de Aviación </v>
      </c>
      <c r="C74" s="26">
        <f>Hoja1!C74</f>
        <v>738</v>
      </c>
      <c r="D74" t="str">
        <f>Hoja1!D74</f>
        <v>XN 1923</v>
      </c>
      <c r="E74" s="27">
        <f>IF(Hoja1!M74=2,Hoja1!E74,0)</f>
        <v>0</v>
      </c>
      <c r="F74" s="26" t="str">
        <f>VLOOKUP(Hoja1!F74,Data!$D$1:$E$5000,2,0)</f>
        <v>Palenque</v>
      </c>
      <c r="G74" s="26">
        <f>Hoja1!G74</f>
        <v>2</v>
      </c>
      <c r="H74" s="26" t="str">
        <f>Hoja1!H74</f>
        <v>108B</v>
      </c>
      <c r="I74">
        <f>Hoja1!I74</f>
        <v>0</v>
      </c>
      <c r="J74" t="e">
        <f>VLOOKUP(Hoja1!J74,Data!$G$1:$H$501,2,0)</f>
        <v>#N/A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Volaris</v>
      </c>
      <c r="C75" s="26" t="str">
        <f>Hoja1!C75</f>
        <v>32N</v>
      </c>
      <c r="D75" t="str">
        <f>Hoja1!D75</f>
        <v>Y4 7113</v>
      </c>
      <c r="E75" s="27">
        <f>IF(Hoja1!M75=2,Hoja1!E75,0)</f>
        <v>0</v>
      </c>
      <c r="F75" s="26" t="str">
        <f>VLOOKUP(Hoja1!F75,Data!$D$1:$E$5000,2,0)</f>
        <v>Merida</v>
      </c>
      <c r="G75" s="26">
        <f>Hoja1!G75</f>
        <v>2</v>
      </c>
      <c r="H75" s="26" t="str">
        <f>Hoja1!H75</f>
        <v>109A</v>
      </c>
      <c r="I75" t="str">
        <f>Hoja1!I75</f>
        <v>Y4 3535</v>
      </c>
      <c r="J75" t="str">
        <f>VLOOKUP(Hoja1!J75,Data!$G$1:$H$501,2,0)</f>
        <v>Cancun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 t="str">
        <f>IF(Hoja1!M76=2,Hoja1!A76,0)</f>
        <v>Flight scheduled</v>
      </c>
      <c r="B76" s="26" t="str">
        <f>VLOOKUP(Hoja1!B76,Data!$A$1:$B$500,2,0)</f>
        <v>Lufthansa</v>
      </c>
      <c r="C76" s="26" t="str">
        <f>Hoja1!C76</f>
        <v>77X</v>
      </c>
      <c r="D76" t="str">
        <f>Hoja1!D76</f>
        <v>LH 8224</v>
      </c>
      <c r="E76" s="27">
        <f>IF(Hoja1!M76=2,Hoja1!E76,0)</f>
        <v>45946.673611111109</v>
      </c>
      <c r="F76" s="26" t="str">
        <f>VLOOKUP(Hoja1!F76,Data!$D$1:$E$5000,2,0)</f>
        <v>Frankfurt</v>
      </c>
      <c r="G76" s="26" t="str">
        <f>Hoja1!G76</f>
        <v>---</v>
      </c>
      <c r="H76" s="26">
        <f>Hoja1!H76</f>
        <v>603</v>
      </c>
      <c r="I76" t="str">
        <f>Hoja1!I76</f>
        <v>LH 8225</v>
      </c>
      <c r="J76" t="str">
        <f>VLOOKUP(Hoja1!J76,Data!$G$1:$H$501,2,0)</f>
        <v>Guadalajara</v>
      </c>
      <c r="K76" s="21">
        <f>IF(Hoja1!M76=2,Hoja1!K76,0)</f>
        <v>45946.777777777781</v>
      </c>
      <c r="L76" t="str">
        <f>IF(Hoja1!M76=2,Hoja1!L76:$N77,0)</f>
        <v>F</v>
      </c>
      <c r="M76">
        <f t="shared" si="2"/>
        <v>1</v>
      </c>
      <c r="N76">
        <f t="shared" si="3"/>
        <v>1</v>
      </c>
      <c r="O76">
        <f>IF(N76="","",MAX(O$1:O75)+1)</f>
        <v>23</v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7370</v>
      </c>
      <c r="E77" s="27">
        <f>IF(Hoja1!M77=2,Hoja1!E77,0)</f>
        <v>0</v>
      </c>
      <c r="F77" s="26" t="str">
        <f>VLOOKUP(Hoja1!F77,Data!$D$1:$E$5000,2,0)</f>
        <v>La Paz</v>
      </c>
      <c r="G77" s="26">
        <f>Hoja1!G77</f>
        <v>2</v>
      </c>
      <c r="H77" s="26" t="str">
        <f>Hoja1!H77</f>
        <v>107A</v>
      </c>
      <c r="I77" t="str">
        <f>Hoja1!I77</f>
        <v>VB 7371</v>
      </c>
      <c r="J77" t="str">
        <f>VLOOKUP(Hoja1!J77,Data!$G$1:$H$501,2,0)</f>
        <v>La Paz</v>
      </c>
      <c r="K77" s="21">
        <f>IF(Hoja1!M77=2,Hoja1!K77,0)</f>
        <v>0</v>
      </c>
      <c r="L77">
        <f>IF(Hoja1!M77=2,Hoja1!L77:$N78,0)</f>
        <v>0</v>
      </c>
      <c r="M77">
        <f t="shared" ref="M77:M140" si="4">IF(A77&gt;0,1,0)</f>
        <v>0</v>
      </c>
      <c r="N77" t="str">
        <f t="shared" ref="N77:N140" si="5">IF(M77=0,"",M77)</f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875</v>
      </c>
      <c r="E78" s="27">
        <f>IF(Hoja1!M78=2,Hoja1!E78,0)</f>
        <v>0</v>
      </c>
      <c r="F78" s="26" t="str">
        <f>VLOOKUP(Hoja1!F78,Data!$D$1:$E$5000,2,0)</f>
        <v>Merida</v>
      </c>
      <c r="G78" s="26">
        <f>Hoja1!G78</f>
        <v>3</v>
      </c>
      <c r="H78" s="26" t="str">
        <f>Hoja1!H78</f>
        <v>110A</v>
      </c>
      <c r="I78" t="str">
        <f>Hoja1!I78</f>
        <v>AM 2780</v>
      </c>
      <c r="J78" t="str">
        <f>VLOOKUP(Hoja1!J78,Data!$G$1:$H$501,2,0)</f>
        <v>Houston</v>
      </c>
      <c r="K78" s="21">
        <f>IF(Hoja1!M78=2,Hoja1!K78,0)</f>
        <v>0</v>
      </c>
      <c r="L78">
        <f>IF(Hoja1!M78=2,Hoja1!L78:$N79,0)</f>
        <v>0</v>
      </c>
      <c r="M78">
        <f t="shared" si="4"/>
        <v>0</v>
      </c>
      <c r="N78" t="str">
        <f t="shared" si="5"/>
        <v/>
      </c>
      <c r="O78" t="str">
        <f>IF(N78="","",MAX(O$1:O77)+1)</f>
        <v/>
      </c>
    </row>
    <row r="79" spans="1:15" x14ac:dyDescent="0.25">
      <c r="A79" t="str">
        <f>IF(Hoja1!M79=2,Hoja1!A79,0)</f>
        <v>Flight scheduled</v>
      </c>
      <c r="B79" s="26" t="str">
        <f>VLOOKUP(Hoja1!B79,Data!$A$1:$B$500,2,0)</f>
        <v>MasAir</v>
      </c>
      <c r="C79" s="26">
        <f>Hoja1!C79</f>
        <v>332</v>
      </c>
      <c r="D79" t="str">
        <f>Hoja1!D79</f>
        <v>M7 3629</v>
      </c>
      <c r="E79" s="27">
        <f>IF(Hoja1!M79=2,Hoja1!E79,0)</f>
        <v>45946.697916666664</v>
      </c>
      <c r="F79" s="26" t="str">
        <f>VLOOKUP(Hoja1!F79,Data!$D$1:$E$5000,2,0)</f>
        <v>Anchorage</v>
      </c>
      <c r="G79" s="26" t="str">
        <f>Hoja1!G79</f>
        <v>---</v>
      </c>
      <c r="H79" s="26">
        <f>Hoja1!H79</f>
        <v>602</v>
      </c>
      <c r="I79" t="str">
        <f>Hoja1!I79</f>
        <v>M7 8741</v>
      </c>
      <c r="J79" t="str">
        <f>VLOOKUP(Hoja1!J79,Data!$G$1:$H$501,2,0)</f>
        <v>San Jose</v>
      </c>
      <c r="K79" s="21">
        <f>IF(Hoja1!M79=2,Hoja1!K79,0)</f>
        <v>45946.78125</v>
      </c>
      <c r="L79" t="str">
        <f>IF(Hoja1!M79=2,Hoja1!L79:$N80,0)</f>
        <v>F</v>
      </c>
      <c r="M79">
        <f t="shared" si="4"/>
        <v>1</v>
      </c>
      <c r="N79">
        <f t="shared" si="5"/>
        <v>1</v>
      </c>
      <c r="O79">
        <f>IF(N79="","",MAX(O$1:O78)+1)</f>
        <v>24</v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7443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 t="str">
        <f>Hoja1!H80</f>
        <v>106A</v>
      </c>
      <c r="I80" t="str">
        <f>Hoja1!I80</f>
        <v>VB 7443</v>
      </c>
      <c r="J80" t="str">
        <f>VLOOKUP(Hoja1!J80,Data!$G$1:$H$501,2,0)</f>
        <v>San Jose Del Cabo</v>
      </c>
      <c r="K80" s="21">
        <f>IF(Hoja1!M80=2,Hoja1!K80,0)</f>
        <v>0</v>
      </c>
      <c r="L80">
        <f>IF(Hoja1!M80=2,Hoja1!L80:$N81,0)</f>
        <v>0</v>
      </c>
      <c r="M80">
        <f t="shared" si="4"/>
        <v>0</v>
      </c>
      <c r="N80" t="str">
        <f t="shared" si="5"/>
        <v/>
      </c>
      <c r="O80" t="str">
        <f>IF(N80="","",MAX(O$1:O79)+1)</f>
        <v/>
      </c>
    </row>
    <row r="81" spans="1:15" x14ac:dyDescent="0.25">
      <c r="A81" t="str">
        <f>IF(Hoja1!M81=2,Hoja1!A81,0)</f>
        <v>Flight scheduled</v>
      </c>
      <c r="B81" s="26" t="str">
        <f>VLOOKUP(Hoja1!B81,Data!$A$1:$B$500,2,0)</f>
        <v>China Southerrn</v>
      </c>
      <c r="C81" s="26" t="str">
        <f>Hoja1!C81</f>
        <v>77F</v>
      </c>
      <c r="D81" t="str">
        <f>Hoja1!D81</f>
        <v>CZ 2541</v>
      </c>
      <c r="E81" s="27">
        <f>IF(Hoja1!M81=2,Hoja1!E81,0)</f>
        <v>45946.711805555555</v>
      </c>
      <c r="F81" s="26" t="str">
        <f>VLOOKUP(Hoja1!F81,Data!$D$1:$E$5000,2,0)</f>
        <v>Harbin</v>
      </c>
      <c r="G81" s="26" t="str">
        <f>Hoja1!G81</f>
        <v>---</v>
      </c>
      <c r="H81" s="26" t="str">
        <f>Hoja1!H81</f>
        <v>605A</v>
      </c>
      <c r="I81" t="str">
        <f>Hoja1!I81</f>
        <v>CZ 2542</v>
      </c>
      <c r="J81" t="str">
        <f>VLOOKUP(Hoja1!J81,Data!$G$1:$H$501,2,0)</f>
        <v>Shanghai</v>
      </c>
      <c r="K81" s="21">
        <f>IF(Hoja1!M81=2,Hoja1!K81,0)</f>
        <v>45946.836805555555</v>
      </c>
      <c r="L81" t="str">
        <f>IF(Hoja1!M81=2,Hoja1!L81:$N82,0)</f>
        <v>F</v>
      </c>
      <c r="M81">
        <f t="shared" si="4"/>
        <v>1</v>
      </c>
      <c r="N81">
        <f t="shared" si="5"/>
        <v>1</v>
      </c>
      <c r="O81">
        <f>IF(N81="","",MAX(O$1:O80)+1)</f>
        <v>25</v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7417</v>
      </c>
      <c r="E82" s="27">
        <f>IF(Hoja1!M82=2,Hoja1!E82,0)</f>
        <v>0</v>
      </c>
      <c r="F82" s="26" t="str">
        <f>VLOOKUP(Hoja1!F82,Data!$D$1:$E$5000,2,0)</f>
        <v>Culiacan</v>
      </c>
      <c r="G82" s="26">
        <f>Hoja1!G82</f>
        <v>1</v>
      </c>
      <c r="H82" s="26" t="str">
        <f>Hoja1!H82</f>
        <v>107B</v>
      </c>
      <c r="I82" t="str">
        <f>Hoja1!I82</f>
        <v>VB 7417</v>
      </c>
      <c r="J82" t="str">
        <f>VLOOKUP(Hoja1!J82,Data!$G$1:$H$501,2,0)</f>
        <v>Cancun</v>
      </c>
      <c r="K82" s="21">
        <f>IF(Hoja1!M82=2,Hoja1!K82,0)</f>
        <v>0</v>
      </c>
      <c r="L82">
        <f>IF(Hoja1!M82=2,Hoja1!L82:$N83,0)</f>
        <v>0</v>
      </c>
      <c r="M82">
        <f t="shared" si="4"/>
        <v>0</v>
      </c>
      <c r="N82" t="str">
        <f t="shared" si="5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2783</v>
      </c>
      <c r="E83" s="27">
        <f>IF(Hoja1!M83=2,Hoja1!E83,0)</f>
        <v>0</v>
      </c>
      <c r="F83" s="26" t="str">
        <f>VLOOKUP(Hoja1!F83,Data!$D$1:$E$5000,2,0)</f>
        <v>Mcallen Mission</v>
      </c>
      <c r="G83" s="26">
        <f>Hoja1!G83</f>
        <v>7</v>
      </c>
      <c r="H83" s="26" t="str">
        <f>Hoja1!H83</f>
        <v>113A</v>
      </c>
      <c r="I83" t="str">
        <f>Hoja1!I83</f>
        <v>AM 2042</v>
      </c>
      <c r="J83" t="str">
        <f>VLOOKUP(Hoja1!J83,Data!$G$1:$H$501,2,0)</f>
        <v>Oaxaca</v>
      </c>
      <c r="K83" s="21">
        <f>IF(Hoja1!M83=2,Hoja1!K83,0)</f>
        <v>0</v>
      </c>
      <c r="L83">
        <f>IF(Hoja1!M83=2,Hoja1!L83:$N84,0)</f>
        <v>0</v>
      </c>
      <c r="M83">
        <f t="shared" si="4"/>
        <v>0</v>
      </c>
      <c r="N83" t="str">
        <f t="shared" si="5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>Aeromexico</v>
      </c>
      <c r="C84" s="26" t="str">
        <f>Hoja1!C84</f>
        <v>E90</v>
      </c>
      <c r="D84" t="str">
        <f>Hoja1!D84</f>
        <v>AM 2469</v>
      </c>
      <c r="E84" s="27">
        <f>IF(Hoja1!M84=2,Hoja1!E84,0)</f>
        <v>0</v>
      </c>
      <c r="F84" s="26" t="str">
        <f>VLOOKUP(Hoja1!F84,Data!$D$1:$E$5000,2,0)</f>
        <v>Durango</v>
      </c>
      <c r="G84" s="26">
        <f>Hoja1!G84</f>
        <v>3</v>
      </c>
      <c r="H84" s="26" t="str">
        <f>Hoja1!H84</f>
        <v>110B</v>
      </c>
      <c r="I84" t="str">
        <f>Hoja1!I84</f>
        <v>AM 872</v>
      </c>
      <c r="J84" t="str">
        <f>VLOOKUP(Hoja1!J84,Data!$G$1:$H$501,2,0)</f>
        <v>Veracruz</v>
      </c>
      <c r="K84" s="21">
        <f>IF(Hoja1!M84=2,Hoja1!K84,0)</f>
        <v>0</v>
      </c>
      <c r="L84">
        <f>IF(Hoja1!M84=2,Hoja1!L84:$N85,0)</f>
        <v>0</v>
      </c>
      <c r="M84">
        <f t="shared" si="4"/>
        <v>0</v>
      </c>
      <c r="N84" t="str">
        <f t="shared" si="5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Mexicana de Aviación </v>
      </c>
      <c r="C85" s="26">
        <f>Hoja1!C85</f>
        <v>738</v>
      </c>
      <c r="D85" t="str">
        <f>Hoja1!D85</f>
        <v>XN 1433</v>
      </c>
      <c r="E85" s="27">
        <f>IF(Hoja1!M85=2,Hoja1!E85,0)</f>
        <v>0</v>
      </c>
      <c r="F85" s="26" t="str">
        <f>VLOOKUP(Hoja1!F85,Data!$D$1:$E$5000,2,0)</f>
        <v>Guadalajara</v>
      </c>
      <c r="G85" s="26">
        <f>Hoja1!G85</f>
        <v>3</v>
      </c>
      <c r="H85" s="26" t="str">
        <f>Hoja1!H85</f>
        <v>108A</v>
      </c>
      <c r="I85" t="str">
        <f>Hoja1!I85</f>
        <v>XN 1260</v>
      </c>
      <c r="J85" t="str">
        <f>VLOOKUP(Hoja1!J85,Data!$G$1:$H$501,2,0)</f>
        <v>Mazatlan</v>
      </c>
      <c r="K85" s="21">
        <f>IF(Hoja1!M85=2,Hoja1!K85,0)</f>
        <v>0</v>
      </c>
      <c r="L85">
        <f>IF(Hoja1!M85=2,Hoja1!L85:$N86,0)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7294</v>
      </c>
      <c r="E86" s="27">
        <f>IF(Hoja1!M86=2,Hoja1!E86,0)</f>
        <v>0</v>
      </c>
      <c r="F86" s="26" t="str">
        <f>VLOOKUP(Hoja1!F86,Data!$D$1:$E$5000,2,0)</f>
        <v>Monterrey</v>
      </c>
      <c r="G86" s="26">
        <f>Hoja1!G86</f>
        <v>1</v>
      </c>
      <c r="H86" s="26">
        <f>Hoja1!H86</f>
        <v>505</v>
      </c>
      <c r="I86" t="str">
        <f>Hoja1!I86</f>
        <v>VB 7294</v>
      </c>
      <c r="J86" t="str">
        <f>VLOOKUP(Hoja1!J86,Data!$G$1:$H$501,2,0)</f>
        <v>Ixtapa Zihuatanejo</v>
      </c>
      <c r="K86" s="21">
        <f>IF(Hoja1!M86=2,Hoja1!K86,0)</f>
        <v>0</v>
      </c>
      <c r="L86">
        <f>IF(Hoja1!M86=2,Hoja1!L86:$N87,0)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7447</v>
      </c>
      <c r="E87" s="27">
        <f>IF(Hoja1!M87=2,Hoja1!E87,0)</f>
        <v>0</v>
      </c>
      <c r="F87" s="26" t="str">
        <f>VLOOKUP(Hoja1!F87,Data!$D$1:$E$5000,2,0)</f>
        <v>Tulum</v>
      </c>
      <c r="G87" s="26">
        <f>Hoja1!G87</f>
        <v>1</v>
      </c>
      <c r="H87" s="26" t="str">
        <f>Hoja1!H87</f>
        <v>106B</v>
      </c>
      <c r="I87" t="str">
        <f>Hoja1!I87</f>
        <v>VB 7447</v>
      </c>
      <c r="J87" t="str">
        <f>VLOOKUP(Hoja1!J87,Data!$G$1:$H$501,2,0)</f>
        <v>Hermosillo</v>
      </c>
      <c r="K87" s="21">
        <f>IF(Hoja1!M87=2,Hoja1!K87,0)</f>
        <v>0</v>
      </c>
      <c r="L87">
        <f>IF(Hoja1!M87=2,Hoja1!L87:$N88,0)</f>
        <v>0</v>
      </c>
      <c r="M87">
        <f t="shared" si="4"/>
        <v>0</v>
      </c>
      <c r="N87" t="str">
        <f t="shared" si="5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5070</v>
      </c>
      <c r="E88" s="27">
        <f>IF(Hoja1!M88=2,Hoja1!E88,0)</f>
        <v>0</v>
      </c>
      <c r="F88" s="26" t="str">
        <f>VLOOKUP(Hoja1!F88,Data!$D$1:$E$5000,2,0)</f>
        <v>Tijuana</v>
      </c>
      <c r="G88" s="26">
        <f>Hoja1!G88</f>
        <v>2</v>
      </c>
      <c r="H88" s="26" t="str">
        <f>Hoja1!H88</f>
        <v>107A</v>
      </c>
      <c r="I88" t="str">
        <f>Hoja1!I88</f>
        <v>VB 9522</v>
      </c>
      <c r="J88" t="str">
        <f>VLOOKUP(Hoja1!J88,Data!$G$1:$H$501,2,0)</f>
        <v>Guadalajara</v>
      </c>
      <c r="K88" s="21">
        <f>IF(Hoja1!M88=2,Hoja1!K88,0)</f>
        <v>0</v>
      </c>
      <c r="L88">
        <f>IF(Hoja1!M88=2,Hoja1!L88:$N89,0)</f>
        <v>0</v>
      </c>
      <c r="M88">
        <f t="shared" si="4"/>
        <v>0</v>
      </c>
      <c r="N88" t="str">
        <f t="shared" si="5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7439</v>
      </c>
      <c r="E89" s="27">
        <f>IF(Hoja1!M89=2,Hoja1!E89,0)</f>
        <v>0</v>
      </c>
      <c r="F89" s="26" t="str">
        <f>VLOOKUP(Hoja1!F89,Data!$D$1:$E$5000,2,0)</f>
        <v>Cancun</v>
      </c>
      <c r="G89" s="26">
        <f>Hoja1!G89</f>
        <v>2</v>
      </c>
      <c r="H89" s="26">
        <f>Hoja1!H89</f>
        <v>503</v>
      </c>
      <c r="I89" t="str">
        <f>Hoja1!I89</f>
        <v>VB 7439</v>
      </c>
      <c r="J89" t="str">
        <f>VLOOKUP(Hoja1!J89,Data!$G$1:$H$501,2,0)</f>
        <v>Ciudad Juarez</v>
      </c>
      <c r="K89" s="21">
        <f>IF(Hoja1!M89=2,Hoja1!K89,0)</f>
        <v>0</v>
      </c>
      <c r="L89">
        <f>IF(Hoja1!M89=2,Hoja1!L89:$N90,0)</f>
        <v>0</v>
      </c>
      <c r="M89">
        <f t="shared" si="4"/>
        <v>0</v>
      </c>
      <c r="N89" t="str">
        <f t="shared" si="5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7304</v>
      </c>
      <c r="E90" s="27">
        <f>IF(Hoja1!M90=2,Hoja1!E90,0)</f>
        <v>0</v>
      </c>
      <c r="F90" s="26" t="str">
        <f>VLOOKUP(Hoja1!F90,Data!$D$1:$E$5000,2,0)</f>
        <v>Guadalajara</v>
      </c>
      <c r="G90" s="26">
        <f>Hoja1!G90</f>
        <v>1</v>
      </c>
      <c r="H90" s="26">
        <f>Hoja1!H90</f>
        <v>502</v>
      </c>
      <c r="I90" t="str">
        <f>Hoja1!I90</f>
        <v>VB 7304</v>
      </c>
      <c r="J90" t="str">
        <f>VLOOKUP(Hoja1!J90,Data!$G$1:$H$501,2,0)</f>
        <v>Tampico</v>
      </c>
      <c r="K90" s="21">
        <f>IF(Hoja1!M90=2,Hoja1!K90,0)</f>
        <v>0</v>
      </c>
      <c r="L90">
        <f>IF(Hoja1!M90=2,Hoja1!L90:$N91,0)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881</v>
      </c>
      <c r="E91" s="27">
        <f>IF(Hoja1!M91=2,Hoja1!E91,0)</f>
        <v>0</v>
      </c>
      <c r="F91" s="26" t="str">
        <f>VLOOKUP(Hoja1!F91,Data!$D$1:$E$5000,2,0)</f>
        <v>Puerto Vallarta</v>
      </c>
      <c r="G91" s="26">
        <f>Hoja1!G91</f>
        <v>3</v>
      </c>
      <c r="H91" s="26" t="str">
        <f>Hoja1!H91</f>
        <v>111B</v>
      </c>
      <c r="I91" t="str">
        <f>Hoja1!I91</f>
        <v>AM 284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321</v>
      </c>
      <c r="D92" t="str">
        <f>Hoja1!D92</f>
        <v>VB 7282</v>
      </c>
      <c r="E92" s="27">
        <f>IF(Hoja1!M92=2,Hoja1!E92,0)</f>
        <v>0</v>
      </c>
      <c r="F92" s="26" t="str">
        <f>VLOOKUP(Hoja1!F92,Data!$D$1:$E$5000,2,0)</f>
        <v>Merida</v>
      </c>
      <c r="G92" s="26">
        <f>Hoja1!G92</f>
        <v>1</v>
      </c>
      <c r="H92" s="26" t="str">
        <f>Hoja1!H92</f>
        <v>112B</v>
      </c>
      <c r="I92" t="str">
        <f>Hoja1!I92</f>
        <v>VB 7282</v>
      </c>
      <c r="J92" t="str">
        <f>VLOOKUP(Hoja1!J92,Data!$G$1:$H$501,2,0)</f>
        <v>Puerto Escondido</v>
      </c>
      <c r="K92" s="21">
        <f>IF(Hoja1!M92=2,Hoja1!K92,0)</f>
        <v>0</v>
      </c>
      <c r="L92">
        <f>IF(Hoja1!M92=2,Hoja1!L92:$N93,0)</f>
        <v>0</v>
      </c>
      <c r="M92">
        <f t="shared" si="4"/>
        <v>0</v>
      </c>
      <c r="N92" t="str">
        <f t="shared" si="5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9387</v>
      </c>
      <c r="E93" s="27">
        <f>IF(Hoja1!M93=2,Hoja1!E93,0)</f>
        <v>0</v>
      </c>
      <c r="F93" s="26" t="str">
        <f>VLOOKUP(Hoja1!F93,Data!$D$1:$E$5000,2,0)</f>
        <v>Reynosa</v>
      </c>
      <c r="G93" s="26">
        <f>Hoja1!G93</f>
        <v>2</v>
      </c>
      <c r="H93" s="26" t="str">
        <f>Hoja1!H93</f>
        <v>112A</v>
      </c>
      <c r="I93" t="str">
        <f>Hoja1!I93</f>
        <v>VB 770</v>
      </c>
      <c r="J93" t="str">
        <f>VLOOKUP(Hoja1!J93,Data!$G$1:$H$501,2,0)</f>
        <v>Bogota</v>
      </c>
      <c r="K93" s="21">
        <f>IF(Hoja1!M93=2,Hoja1!K93,0)</f>
        <v>0</v>
      </c>
      <c r="L93">
        <f>IF(Hoja1!M93=2,Hoja1!L93:$N94,0)</f>
        <v>0</v>
      </c>
      <c r="M93">
        <f t="shared" si="4"/>
        <v>0</v>
      </c>
      <c r="N93" t="str">
        <f t="shared" si="5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9215</v>
      </c>
      <c r="E94" s="27">
        <f>IF(Hoja1!M94=2,Hoja1!E94,0)</f>
        <v>0</v>
      </c>
      <c r="F94" s="26" t="str">
        <f>VLOOKUP(Hoja1!F94,Data!$D$1:$E$5000,2,0)</f>
        <v>Oaxaca</v>
      </c>
      <c r="G94" s="26">
        <f>Hoja1!G94</f>
        <v>2</v>
      </c>
      <c r="H94" s="26" t="str">
        <f>Hoja1!H94</f>
        <v>106A</v>
      </c>
      <c r="I94" t="str">
        <f>Hoja1!I94</f>
        <v>VB 9406</v>
      </c>
      <c r="J94" t="str">
        <f>VLOOKUP(Hoja1!J94,Data!$G$1:$H$501,2,0)</f>
        <v>Monterrey</v>
      </c>
      <c r="K94" s="21">
        <f>IF(Hoja1!M94=2,Hoja1!K94,0)</f>
        <v>0</v>
      </c>
      <c r="L94">
        <f>IF(Hoja1!M94=2,Hoja1!L94:$N95,0)</f>
        <v>0</v>
      </c>
      <c r="M94">
        <f t="shared" si="4"/>
        <v>0</v>
      </c>
      <c r="N94" t="str">
        <f t="shared" si="5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9453</v>
      </c>
      <c r="E95" s="27">
        <f>IF(Hoja1!M95=2,Hoja1!E95,0)</f>
        <v>0</v>
      </c>
      <c r="F95" s="26" t="str">
        <f>VLOOKUP(Hoja1!F95,Data!$D$1:$E$5000,2,0)</f>
        <v>Nuevo Laredo</v>
      </c>
      <c r="G95" s="26">
        <f>Hoja1!G95</f>
        <v>2</v>
      </c>
      <c r="H95" s="26" t="str">
        <f>Hoja1!H95</f>
        <v>112A</v>
      </c>
      <c r="I95">
        <f>Hoja1!I95</f>
        <v>0</v>
      </c>
      <c r="J95" t="e">
        <f>VLOOKUP(Hoja1!J95,Data!$G$1:$H$501,2,0)</f>
        <v>#N/A</v>
      </c>
      <c r="K95" s="21">
        <f>IF(Hoja1!M95=2,Hoja1!K95,0)</f>
        <v>0</v>
      </c>
      <c r="L95">
        <f>IF(Hoja1!M95=2,Hoja1!L95:$N96,0)</f>
        <v>0</v>
      </c>
      <c r="M95">
        <f t="shared" si="4"/>
        <v>0</v>
      </c>
      <c r="N95" t="str">
        <f t="shared" si="5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>Volaris</v>
      </c>
      <c r="C96" s="26" t="str">
        <f>Hoja1!C96</f>
        <v>32N</v>
      </c>
      <c r="D96" t="str">
        <f>Hoja1!D96</f>
        <v>Y4 7171</v>
      </c>
      <c r="E96" s="27">
        <f>IF(Hoja1!M96=2,Hoja1!E96,0)</f>
        <v>0</v>
      </c>
      <c r="F96" s="26" t="str">
        <f>VLOOKUP(Hoja1!F96,Data!$D$1:$E$5000,2,0)</f>
        <v>La Paz</v>
      </c>
      <c r="G96" s="26">
        <f>Hoja1!G96</f>
        <v>1</v>
      </c>
      <c r="H96" s="26" t="str">
        <f>Hoja1!H96</f>
        <v>109A</v>
      </c>
      <c r="I96" t="str">
        <f>Hoja1!I96</f>
        <v>Y4 1293</v>
      </c>
      <c r="J96" t="str">
        <f>VLOOKUP(Hoja1!J96,Data!$G$1:$H$501,2,0)</f>
        <v>Guadalajara</v>
      </c>
      <c r="K96" s="21">
        <f>IF(Hoja1!M96=2,Hoja1!K96,0)</f>
        <v>0</v>
      </c>
      <c r="L96">
        <f>IF(Hoja1!M96=2,Hoja1!L96:$N97,0)</f>
        <v>0</v>
      </c>
      <c r="M96">
        <f t="shared" si="4"/>
        <v>0</v>
      </c>
      <c r="N96" t="str">
        <f t="shared" si="5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995</v>
      </c>
      <c r="E97" s="27">
        <f>IF(Hoja1!M97=2,Hoja1!E97,0)</f>
        <v>0</v>
      </c>
      <c r="F97" s="26" t="str">
        <f>VLOOKUP(Hoja1!F97,Data!$D$1:$E$5000,2,0)</f>
        <v>Monterrey</v>
      </c>
      <c r="G97" s="26">
        <f>Hoja1!G97</f>
        <v>3</v>
      </c>
      <c r="H97" s="26" t="str">
        <f>Hoja1!H97</f>
        <v>110B</v>
      </c>
      <c r="I97" t="str">
        <f>Hoja1!I97</f>
        <v>AM 998</v>
      </c>
      <c r="J97" t="str">
        <f>VLOOKUP(Hoja1!J97,Data!$G$1:$H$501,2,0)</f>
        <v>Monterrey</v>
      </c>
      <c r="K97" s="21">
        <f>IF(Hoja1!M97=2,Hoja1!K97,0)</f>
        <v>0</v>
      </c>
      <c r="L97">
        <f>IF(Hoja1!M97=2,Hoja1!L97:$N98,0)</f>
        <v>0</v>
      </c>
      <c r="M97">
        <f t="shared" si="4"/>
        <v>0</v>
      </c>
      <c r="N97" t="str">
        <f t="shared" si="5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Mexicana de Aviación </v>
      </c>
      <c r="C98" s="26">
        <f>Hoja1!C98</f>
        <v>738</v>
      </c>
      <c r="D98" t="str">
        <f>Hoja1!D98</f>
        <v>XN 1763</v>
      </c>
      <c r="E98" s="27">
        <f>IF(Hoja1!M98=2,Hoja1!E98,0)</f>
        <v>0</v>
      </c>
      <c r="F98" s="26" t="str">
        <f>VLOOKUP(Hoja1!F98,Data!$D$1:$E$5000,2,0)</f>
        <v>Merida</v>
      </c>
      <c r="G98" s="26">
        <f>Hoja1!G98</f>
        <v>2</v>
      </c>
      <c r="H98" s="26" t="str">
        <f>Hoja1!H98</f>
        <v>108B</v>
      </c>
      <c r="I98" t="str">
        <f>Hoja1!I98</f>
        <v>XN 1440</v>
      </c>
      <c r="J98" t="str">
        <f>VLOOKUP(Hoja1!J98,Data!$G$1:$H$501,2,0)</f>
        <v>Puerto Vallarta</v>
      </c>
      <c r="K98" s="21">
        <f>IF(Hoja1!M98=2,Hoja1!K98,0)</f>
        <v>0</v>
      </c>
      <c r="L98">
        <f>IF(Hoja1!M98=2,Hoja1!L98:$N99,0)</f>
        <v>0</v>
      </c>
      <c r="M98">
        <f t="shared" si="4"/>
        <v>0</v>
      </c>
      <c r="N98" t="str">
        <f t="shared" si="5"/>
        <v/>
      </c>
      <c r="O98" t="str">
        <f>IF(N98="","",MAX(O$1:O97)+1)</f>
        <v/>
      </c>
    </row>
    <row r="99" spans="1:15" x14ac:dyDescent="0.25">
      <c r="A99" t="str">
        <f>IF(Hoja1!M99=2,Hoja1!A99,0)</f>
        <v>Flight activated</v>
      </c>
      <c r="B99" s="26" t="str">
        <f>VLOOKUP(Hoja1!B99,Data!$A$1:$B$500,2,0)</f>
        <v>Cathay Pacific</v>
      </c>
      <c r="C99" s="26" t="str">
        <f>Hoja1!C99</f>
        <v>74N</v>
      </c>
      <c r="D99" t="str">
        <f>Hoja1!D99</f>
        <v>CX 086</v>
      </c>
      <c r="E99" s="27">
        <f>IF(Hoja1!M99=2,Hoja1!E99,0)</f>
        <v>45946.833333333336</v>
      </c>
      <c r="F99" s="26" t="str">
        <f>VLOOKUP(Hoja1!F99,Data!$D$1:$E$5000,2,0)</f>
        <v>Anchorage</v>
      </c>
      <c r="G99" s="26" t="str">
        <f>Hoja1!G99</f>
        <v>---</v>
      </c>
      <c r="H99" s="26">
        <f>Hoja1!H99</f>
        <v>603</v>
      </c>
      <c r="I99" t="str">
        <f>Hoja1!I99</f>
        <v>CX 087</v>
      </c>
      <c r="J99" t="str">
        <f>VLOOKUP(Hoja1!J99,Data!$G$1:$H$501,2,0)</f>
        <v>Anchorage</v>
      </c>
      <c r="K99" s="21">
        <f>IF(Hoja1!M99=2,Hoja1!K99,0)</f>
        <v>45946.916666666664</v>
      </c>
      <c r="L99" t="str">
        <f>IF(Hoja1!M99=2,Hoja1!L99:$N100,0)</f>
        <v>F</v>
      </c>
      <c r="M99">
        <f t="shared" si="4"/>
        <v>1</v>
      </c>
      <c r="N99">
        <f t="shared" si="5"/>
        <v>1</v>
      </c>
      <c r="O99">
        <f>IF(N99="","",MAX(O$1:O98)+1)</f>
        <v>26</v>
      </c>
    </row>
    <row r="100" spans="1:15" x14ac:dyDescent="0.25">
      <c r="A100">
        <f>IF(Hoja1!M100=2,Hoja1!A100,0)</f>
        <v>0</v>
      </c>
      <c r="B100" s="26" t="str">
        <f>VLOOKUP(Hoja1!B100,Data!$A$1:$B$500,2,0)</f>
        <v>Aeromexico</v>
      </c>
      <c r="C100" s="26" t="str">
        <f>Hoja1!C100</f>
        <v>E90</v>
      </c>
      <c r="D100" t="str">
        <f>Hoja1!D100</f>
        <v>AM 2041</v>
      </c>
      <c r="E100" s="27">
        <f>IF(Hoja1!M100=2,Hoja1!E100,0)</f>
        <v>0</v>
      </c>
      <c r="F100" s="26" t="str">
        <f>VLOOKUP(Hoja1!F100,Data!$D$1:$E$5000,2,0)</f>
        <v>Oaxaca</v>
      </c>
      <c r="G100" s="26">
        <f>Hoja1!G100</f>
        <v>3</v>
      </c>
      <c r="H100" s="26" t="str">
        <f>Hoja1!H100</f>
        <v>110A</v>
      </c>
      <c r="I100" t="str">
        <f>Hoja1!I100</f>
        <v>AM 878</v>
      </c>
      <c r="J100" t="str">
        <f>VLOOKUP(Hoja1!J100,Data!$G$1:$H$501,2,0)</f>
        <v>Merida</v>
      </c>
      <c r="K100" s="21">
        <f>IF(Hoja1!M100=2,Hoja1!K100,0)</f>
        <v>0</v>
      </c>
      <c r="L100">
        <f>IF(Hoja1!M100=2,Hoja1!L100:$N101,0)</f>
        <v>0</v>
      </c>
      <c r="M100">
        <f t="shared" si="4"/>
        <v>0</v>
      </c>
      <c r="N100" t="str">
        <f t="shared" si="5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7295</v>
      </c>
      <c r="E101" s="27">
        <f>IF(Hoja1!M101=2,Hoja1!E101,0)</f>
        <v>0</v>
      </c>
      <c r="F101" s="26" t="str">
        <f>VLOOKUP(Hoja1!F101,Data!$D$1:$E$5000,2,0)</f>
        <v>Ixtapa Zihuatanejo</v>
      </c>
      <c r="G101" s="26">
        <f>Hoja1!G101</f>
        <v>1</v>
      </c>
      <c r="H101" s="26">
        <f>Hoja1!H101</f>
        <v>502</v>
      </c>
      <c r="I101" t="str">
        <f>Hoja1!I101</f>
        <v>VB 7295</v>
      </c>
      <c r="J101" t="str">
        <f>VLOOKUP(Hoja1!J101,Data!$G$1:$H$501,2,0)</f>
        <v>Monterrey</v>
      </c>
      <c r="K101" s="21">
        <f>IF(Hoja1!M101=2,Hoja1!K101,0)</f>
        <v>0</v>
      </c>
      <c r="L101">
        <f>IF(Hoja1!M101=2,Hoja1!L101:$N102,0)</f>
        <v>0</v>
      </c>
      <c r="M101">
        <f t="shared" si="4"/>
        <v>0</v>
      </c>
      <c r="N101" t="str">
        <f t="shared" si="5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Arajet </v>
      </c>
      <c r="C102" s="26" t="str">
        <f>Hoja1!C102</f>
        <v>7M8</v>
      </c>
      <c r="D102" t="str">
        <f>Hoja1!D102</f>
        <v>DM 4102</v>
      </c>
      <c r="E102" s="27">
        <f>IF(Hoja1!M102=2,Hoja1!E102,0)</f>
        <v>0</v>
      </c>
      <c r="F102" s="26" t="str">
        <f>VLOOKUP(Hoja1!F102,Data!$D$1:$E$5000,2,0)</f>
        <v>Santo Domingo</v>
      </c>
      <c r="G102" s="26">
        <f>Hoja1!G102</f>
        <v>6</v>
      </c>
      <c r="H102" s="26" t="str">
        <f>Hoja1!H102</f>
        <v>114A</v>
      </c>
      <c r="I102" t="str">
        <f>Hoja1!I102</f>
        <v>DM 4103</v>
      </c>
      <c r="J102" t="str">
        <f>VLOOKUP(Hoja1!J102,Data!$G$1:$H$501,2,0)</f>
        <v>Santo Domingo</v>
      </c>
      <c r="K102" s="21">
        <f>IF(Hoja1!M102=2,Hoja1!K102,0)</f>
        <v>0</v>
      </c>
      <c r="L102">
        <f>IF(Hoja1!M102=2,Hoja1!L102:$N103,0)</f>
        <v>0</v>
      </c>
      <c r="M102">
        <f t="shared" si="4"/>
        <v>0</v>
      </c>
      <c r="N102" t="str">
        <f t="shared" si="5"/>
        <v/>
      </c>
      <c r="O102" t="str">
        <f>IF(N102="","",MAX(O$1:O101)+1)</f>
        <v/>
      </c>
    </row>
    <row r="103" spans="1:15" x14ac:dyDescent="0.25">
      <c r="A103">
        <f>IF(Hoja1!M103=2,Hoja1!A103,0)</f>
        <v>0</v>
      </c>
      <c r="B103" s="26" t="str">
        <f>VLOOKUP(Hoja1!B103,Data!$A$1:$B$500,2,0)</f>
        <v>Aeromexico</v>
      </c>
      <c r="C103" s="26" t="str">
        <f>Hoja1!C103</f>
        <v>E90</v>
      </c>
      <c r="D103" t="str">
        <f>Hoja1!D103</f>
        <v>AM 871</v>
      </c>
      <c r="E103" s="27">
        <f>IF(Hoja1!M103=2,Hoja1!E103,0)</f>
        <v>0</v>
      </c>
      <c r="F103" s="26" t="str">
        <f>VLOOKUP(Hoja1!F103,Data!$D$1:$E$5000,2,0)</f>
        <v>Veracruz</v>
      </c>
      <c r="G103" s="26">
        <f>Hoja1!G103</f>
        <v>3</v>
      </c>
      <c r="H103" s="26" t="str">
        <f>Hoja1!H103</f>
        <v>111B</v>
      </c>
      <c r="I103" t="str">
        <f>Hoja1!I103</f>
        <v>AM 592</v>
      </c>
      <c r="J103" t="str">
        <f>VLOOKUP(Hoja1!J103,Data!$G$1:$H$501,2,0)</f>
        <v>Tulum</v>
      </c>
      <c r="K103" s="21">
        <f>IF(Hoja1!M103=2,Hoja1!K103,0)</f>
        <v>0</v>
      </c>
      <c r="L103">
        <f>IF(Hoja1!M103=2,Hoja1!L103:$N104,0)</f>
        <v>0</v>
      </c>
      <c r="M103">
        <f t="shared" si="4"/>
        <v>0</v>
      </c>
      <c r="N103" t="str">
        <f t="shared" si="5"/>
        <v/>
      </c>
      <c r="O103" t="str">
        <f>IF(N103="","",MAX(O$1:O102)+1)</f>
        <v/>
      </c>
    </row>
    <row r="104" spans="1:15" x14ac:dyDescent="0.25">
      <c r="A104">
        <f>IF(Hoja1!M104=2,Hoja1!A104,0)</f>
        <v>0</v>
      </c>
      <c r="B104" s="26" t="str">
        <f>VLOOKUP(Hoja1!B104,Data!$A$1:$B$500,2,0)</f>
        <v xml:space="preserve">Viva </v>
      </c>
      <c r="C104" s="26">
        <f>Hoja1!C104</f>
        <v>320</v>
      </c>
      <c r="D104" t="str">
        <f>Hoja1!D104</f>
        <v>VB 7305</v>
      </c>
      <c r="E104" s="27">
        <f>IF(Hoja1!M104=2,Hoja1!E104,0)</f>
        <v>0</v>
      </c>
      <c r="F104" s="26" t="str">
        <f>VLOOKUP(Hoja1!F104,Data!$D$1:$E$5000,2,0)</f>
        <v>Tampico</v>
      </c>
      <c r="G104" s="26">
        <f>Hoja1!G104</f>
        <v>2</v>
      </c>
      <c r="H104" s="26">
        <f>Hoja1!H104</f>
        <v>505</v>
      </c>
      <c r="I104" t="str">
        <f>Hoja1!I104</f>
        <v>VB 7305</v>
      </c>
      <c r="J104" t="str">
        <f>VLOOKUP(Hoja1!J104,Data!$G$1:$H$501,2,0)</f>
        <v>Guadalajara</v>
      </c>
      <c r="K104" s="21">
        <f>IF(Hoja1!M104=2,Hoja1!K104,0)</f>
        <v>0</v>
      </c>
      <c r="L104">
        <f>IF(Hoja1!M104=2,Hoja1!L104:$N105,0)</f>
        <v>0</v>
      </c>
      <c r="M104">
        <f t="shared" si="4"/>
        <v>0</v>
      </c>
      <c r="N104" t="str">
        <f t="shared" si="5"/>
        <v/>
      </c>
      <c r="O104" t="str">
        <f>IF(N104="","",MAX(O$1:O103)+1)</f>
        <v/>
      </c>
    </row>
    <row r="105" spans="1:15" x14ac:dyDescent="0.25">
      <c r="A105">
        <f>IF(Hoja1!M105=2,Hoja1!A105,0)</f>
        <v>0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7283</v>
      </c>
      <c r="E105" s="27">
        <f>IF(Hoja1!M105=2,Hoja1!E105,0)</f>
        <v>0</v>
      </c>
      <c r="F105" s="26" t="str">
        <f>VLOOKUP(Hoja1!F105,Data!$D$1:$E$5000,2,0)</f>
        <v>Puerto Escondido</v>
      </c>
      <c r="G105" s="26">
        <f>Hoja1!G105</f>
        <v>2</v>
      </c>
      <c r="H105" s="26" t="str">
        <f>Hoja1!H105</f>
        <v>107A</v>
      </c>
      <c r="I105" t="str">
        <f>Hoja1!I105</f>
        <v>VB 7283</v>
      </c>
      <c r="J105" t="str">
        <f>VLOOKUP(Hoja1!J105,Data!$G$1:$H$501,2,0)</f>
        <v>Merida</v>
      </c>
      <c r="K105" s="21">
        <f>IF(Hoja1!M105=2,Hoja1!K105,0)</f>
        <v>0</v>
      </c>
      <c r="L105">
        <f>IF(Hoja1!M105=2,Hoja1!L105:$N106,0)</f>
        <v>0</v>
      </c>
      <c r="M105">
        <f t="shared" si="4"/>
        <v>0</v>
      </c>
      <c r="N105" t="str">
        <f t="shared" si="5"/>
        <v/>
      </c>
      <c r="O105" t="str">
        <f>IF(N105="","",MAX(O$1:O104)+1)</f>
        <v/>
      </c>
    </row>
    <row r="106" spans="1:15" x14ac:dyDescent="0.25">
      <c r="A106">
        <f>IF(Hoja1!M106=2,Hoja1!A106,0)</f>
        <v>0</v>
      </c>
      <c r="B106" s="26" t="str">
        <f>VLOOKUP(Hoja1!B106,Data!$A$1:$B$500,2,0)</f>
        <v>Volaris</v>
      </c>
      <c r="C106" s="26" t="str">
        <f>Hoja1!C106</f>
        <v>32N</v>
      </c>
      <c r="D106" t="str">
        <f>Hoja1!D106</f>
        <v>Y4 3534</v>
      </c>
      <c r="E106" s="27">
        <f>IF(Hoja1!M106=2,Hoja1!E106,0)</f>
        <v>0</v>
      </c>
      <c r="F106" s="26" t="str">
        <f>VLOOKUP(Hoja1!F106,Data!$D$1:$E$5000,2,0)</f>
        <v>Cancun</v>
      </c>
      <c r="G106" s="26">
        <f>Hoja1!G106</f>
        <v>1</v>
      </c>
      <c r="H106" s="26" t="str">
        <f>Hoja1!H106</f>
        <v>109A</v>
      </c>
      <c r="I106" t="str">
        <f>Hoja1!I106</f>
        <v>Y4 7110</v>
      </c>
      <c r="J106" t="str">
        <f>VLOOKUP(Hoja1!J106,Data!$G$1:$H$501,2,0)</f>
        <v>Merida</v>
      </c>
      <c r="K106" s="21">
        <f>IF(Hoja1!M106=2,Hoja1!K106,0)</f>
        <v>0</v>
      </c>
      <c r="L106">
        <f>IF(Hoja1!M106=2,Hoja1!L106:$N107,0)</f>
        <v>0</v>
      </c>
      <c r="M106">
        <f t="shared" si="4"/>
        <v>0</v>
      </c>
      <c r="N106" t="str">
        <f t="shared" si="5"/>
        <v/>
      </c>
      <c r="O106" t="str">
        <f>IF(N106="","",MAX(O$1:O105)+1)</f>
        <v/>
      </c>
    </row>
    <row r="107" spans="1:15" x14ac:dyDescent="0.25">
      <c r="A107" t="str">
        <f>IF(Hoja1!M107=2,Hoja1!A107,0)</f>
        <v>Flight scheduled</v>
      </c>
      <c r="B107" s="26" t="str">
        <f>VLOOKUP(Hoja1!B107,Data!$A$1:$B$500,2,0)</f>
        <v>Estafeta</v>
      </c>
      <c r="C107" s="26">
        <f>Hoja1!C107</f>
        <v>734</v>
      </c>
      <c r="D107" t="str">
        <f>Hoja1!D107</f>
        <v>E7 610</v>
      </c>
      <c r="E107" s="27">
        <f>IF(Hoja1!M107=2,Hoja1!E107,0)</f>
        <v>45946.961805555555</v>
      </c>
      <c r="F107" s="26" t="str">
        <f>VLOOKUP(Hoja1!F107,Data!$D$1:$E$5000,2,0)</f>
        <v>Merida</v>
      </c>
      <c r="G107" s="26" t="str">
        <f>Hoja1!G107</f>
        <v>---</v>
      </c>
      <c r="H107" s="26" t="str">
        <f>Hoja1!H107</f>
        <v>601B</v>
      </c>
      <c r="I107" t="str">
        <f>Hoja1!I107</f>
        <v>E7 610</v>
      </c>
      <c r="J107" t="str">
        <f>VLOOKUP(Hoja1!J107,Data!$G$1:$H$501,2,0)</f>
        <v>San Luis Potosi</v>
      </c>
      <c r="K107" s="21">
        <f>IF(Hoja1!M107=2,Hoja1!K107,0)</f>
        <v>45947.041666666664</v>
      </c>
      <c r="L107" t="str">
        <f>IF(Hoja1!M107=2,Hoja1!L107:$N108,0)</f>
        <v>F</v>
      </c>
      <c r="M107">
        <f t="shared" si="4"/>
        <v>1</v>
      </c>
      <c r="N107">
        <f t="shared" si="5"/>
        <v>1</v>
      </c>
      <c r="O107">
        <f>IF(N107="","",MAX(O$1:O106)+1)</f>
        <v>27</v>
      </c>
    </row>
    <row r="108" spans="1:15" x14ac:dyDescent="0.25">
      <c r="A108">
        <f>IF(Hoja1!M108=2,Hoja1!A108,0)</f>
        <v>0</v>
      </c>
      <c r="B108" s="26" t="str">
        <f>VLOOKUP(Hoja1!B108,Data!$A$1:$B$500,2,0)</f>
        <v xml:space="preserve">Viva </v>
      </c>
      <c r="C108" s="26">
        <f>Hoja1!C108</f>
        <v>320</v>
      </c>
      <c r="D108" t="str">
        <f>Hoja1!D108</f>
        <v>VB 9407</v>
      </c>
      <c r="E108" s="27">
        <f>IF(Hoja1!M108=2,Hoja1!E108,0)</f>
        <v>0</v>
      </c>
      <c r="F108" s="26" t="str">
        <f>VLOOKUP(Hoja1!F108,Data!$D$1:$E$5000,2,0)</f>
        <v>Monterrey</v>
      </c>
      <c r="G108" s="26">
        <f>Hoja1!G108</f>
        <v>2</v>
      </c>
      <c r="H108" s="26" t="str">
        <f>Hoja1!H108</f>
        <v>106B</v>
      </c>
      <c r="I108" t="str">
        <f>Hoja1!I108</f>
        <v>VB 9410</v>
      </c>
      <c r="J108" t="str">
        <f>VLOOKUP(Hoja1!J108,Data!$G$1:$H$501,2,0)</f>
        <v>Merida</v>
      </c>
      <c r="K108" s="21">
        <f>IF(Hoja1!M108=2,Hoja1!K108,0)</f>
        <v>0</v>
      </c>
      <c r="L108">
        <f>IF(Hoja1!M108=2,Hoja1!L108:$N109,0)</f>
        <v>0</v>
      </c>
      <c r="M108">
        <f t="shared" si="4"/>
        <v>0</v>
      </c>
      <c r="N108" t="str">
        <f t="shared" si="5"/>
        <v/>
      </c>
      <c r="O108" t="str">
        <f>IF(N108="","",MAX(O$1:O107)+1)</f>
        <v/>
      </c>
    </row>
    <row r="109" spans="1:15" x14ac:dyDescent="0.25">
      <c r="A109">
        <f>IF(Hoja1!M109=2,Hoja1!A109,0)</f>
        <v>0</v>
      </c>
      <c r="B109" s="26" t="str">
        <f>VLOOKUP(Hoja1!B109,Data!$A$1:$B$500,2,0)</f>
        <v xml:space="preserve">Viva </v>
      </c>
      <c r="C109" s="26">
        <f>Hoja1!C109</f>
        <v>321</v>
      </c>
      <c r="D109" t="str">
        <f>Hoja1!D109</f>
        <v>VB 2288</v>
      </c>
      <c r="E109" s="27">
        <f>IF(Hoja1!M109=2,Hoja1!E109,0)</f>
        <v>0</v>
      </c>
      <c r="F109" s="26" t="str">
        <f>VLOOKUP(Hoja1!F109,Data!$D$1:$E$5000,2,0)</f>
        <v>Cancun</v>
      </c>
      <c r="G109" s="26">
        <f>Hoja1!G109</f>
        <v>1</v>
      </c>
      <c r="H109" s="26">
        <f>Hoja1!H109</f>
        <v>505</v>
      </c>
      <c r="I109" t="str">
        <f>Hoja1!I109</f>
        <v>VB 7382</v>
      </c>
      <c r="J109" t="str">
        <f>VLOOKUP(Hoja1!J109,Data!$G$1:$H$501,2,0)</f>
        <v>Monterrey</v>
      </c>
      <c r="K109" s="21">
        <f>IF(Hoja1!M109=2,Hoja1!K109,0)</f>
        <v>0</v>
      </c>
      <c r="L109">
        <f>IF(Hoja1!M109=2,Hoja1!L109:$N110,0)</f>
        <v>0</v>
      </c>
      <c r="M109">
        <f t="shared" si="4"/>
        <v>0</v>
      </c>
      <c r="N109" t="str">
        <f t="shared" si="5"/>
        <v/>
      </c>
      <c r="O109" t="str">
        <f>IF(N109="","",MAX(O$1:O108)+1)</f>
        <v/>
      </c>
    </row>
    <row r="110" spans="1:15" x14ac:dyDescent="0.25">
      <c r="A110">
        <f>IF(Hoja1!M110=2,Hoja1!A110,0)</f>
        <v>0</v>
      </c>
      <c r="B110" s="26" t="str">
        <f>VLOOKUP(Hoja1!B110,Data!$A$1:$B$500,2,0)</f>
        <v xml:space="preserve">Viva </v>
      </c>
      <c r="C110" s="26">
        <f>Hoja1!C110</f>
        <v>321</v>
      </c>
      <c r="D110" t="str">
        <f>Hoja1!D110</f>
        <v>VB 9405</v>
      </c>
      <c r="E110" s="27">
        <f>IF(Hoja1!M110=2,Hoja1!E110,0)</f>
        <v>0</v>
      </c>
      <c r="F110" s="26" t="str">
        <f>VLOOKUP(Hoja1!F110,Data!$D$1:$E$5000,2,0)</f>
        <v>Monterrey</v>
      </c>
      <c r="G110" s="26">
        <f>Hoja1!G110</f>
        <v>2</v>
      </c>
      <c r="H110" s="26" t="str">
        <f>Hoja1!H110</f>
        <v>107A</v>
      </c>
      <c r="I110" t="str">
        <f>Hoja1!I110</f>
        <v>VB 2281</v>
      </c>
      <c r="J110" t="str">
        <f>VLOOKUP(Hoja1!J110,Data!$G$1:$H$501,2,0)</f>
        <v>Cancun</v>
      </c>
      <c r="K110" s="21">
        <f>IF(Hoja1!M110=2,Hoja1!K110,0)</f>
        <v>0</v>
      </c>
      <c r="L110">
        <f>IF(Hoja1!M110=2,Hoja1!L110:$N111,0)</f>
        <v>0</v>
      </c>
      <c r="M110">
        <f t="shared" si="4"/>
        <v>0</v>
      </c>
      <c r="N110" t="str">
        <f t="shared" si="5"/>
        <v/>
      </c>
      <c r="O110" t="str">
        <f>IF(N110="","",MAX(O$1:O109)+1)</f>
        <v/>
      </c>
    </row>
    <row r="111" spans="1:15" x14ac:dyDescent="0.25">
      <c r="A111">
        <f>IF(Hoja1!M111=2,Hoja1!A111,0)</f>
        <v>0</v>
      </c>
      <c r="B111" s="26" t="str">
        <f>VLOOKUP(Hoja1!B111,Data!$A$1:$B$500,2,0)</f>
        <v xml:space="preserve">Viva </v>
      </c>
      <c r="C111" s="26">
        <f>Hoja1!C111</f>
        <v>321</v>
      </c>
      <c r="D111" t="str">
        <f>Hoja1!D111</f>
        <v>VB 9523</v>
      </c>
      <c r="E111" s="27">
        <f>IF(Hoja1!M111=2,Hoja1!E111,0)</f>
        <v>0</v>
      </c>
      <c r="F111" s="26" t="str">
        <f>VLOOKUP(Hoja1!F111,Data!$D$1:$E$5000,2,0)</f>
        <v>Guadalajara</v>
      </c>
      <c r="G111" s="26">
        <f>Hoja1!G111</f>
        <v>1</v>
      </c>
      <c r="H111" s="26" t="str">
        <f>Hoja1!H111</f>
        <v>106A</v>
      </c>
      <c r="I111" t="str">
        <f>Hoja1!I111</f>
        <v>VB 9222</v>
      </c>
      <c r="J111" t="str">
        <f>VLOOKUP(Hoja1!J111,Data!$G$1:$H$501,2,0)</f>
        <v>Puerto Escondido</v>
      </c>
      <c r="K111" s="21">
        <f>IF(Hoja1!M111=2,Hoja1!K111,0)</f>
        <v>0</v>
      </c>
      <c r="L111">
        <f>IF(Hoja1!M111=2,Hoja1!L111:$N112,0)</f>
        <v>0</v>
      </c>
      <c r="M111">
        <f t="shared" si="4"/>
        <v>0</v>
      </c>
      <c r="N111" t="str">
        <f t="shared" si="5"/>
        <v/>
      </c>
      <c r="O111" t="str">
        <f>IF(N111="","",MAX(O$1:O110)+1)</f>
        <v/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ref="M141:M204" si="6">IF(A141&gt;0,1,0)</f>
        <v>#N/A</v>
      </c>
      <c r="N141" t="e">
        <f t="shared" ref="N141:N204" si="7">IF(M141=0,"",M141)</f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ref="M205:M268" si="8">IF(A205&gt;0,1,0)</f>
        <v>#N/A</v>
      </c>
      <c r="N205" t="e">
        <f t="shared" ref="N205:N268" si="9">IF(M205=0,"",M205)</f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ref="M269:M332" si="10">IF(A269&gt;0,1,0)</f>
        <v>#N/A</v>
      </c>
      <c r="N269" t="e">
        <f t="shared" ref="N269:N332" si="11">IF(M269=0,"",M269)</f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ref="M333:M345" si="12">IF(A333&gt;0,1,0)</f>
        <v>#N/A</v>
      </c>
      <c r="N333" t="e">
        <f t="shared" ref="N333:N345" si="13">IF(M333=0,"",M333)</f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3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7.42578125" bestFit="1" customWidth="1"/>
    <col min="2" max="2" width="10.5703125" bestFit="1" customWidth="1"/>
    <col min="3" max="3" width="9.42578125" bestFit="1" customWidth="1"/>
    <col min="4" max="4" width="9.28515625" bestFit="1" customWidth="1"/>
    <col min="5" max="5" width="9" bestFit="1" customWidth="1"/>
    <col min="6" max="6" width="9.28515625" bestFit="1" customWidth="1"/>
    <col min="7" max="7" width="9.5703125" bestFit="1" customWidth="1"/>
    <col min="8" max="8" width="9.42578125" bestFit="1" customWidth="1"/>
    <col min="9" max="10" width="9.5703125" bestFit="1" customWidth="1"/>
    <col min="11" max="11" width="9.42578125" bestFit="1" customWidth="1"/>
    <col min="12" max="14" width="9.28515625" bestFit="1" customWidth="1"/>
    <col min="15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45946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993</v>
      </c>
      <c r="G5" s="34" t="s">
        <v>999</v>
      </c>
      <c r="H5" s="34" t="s">
        <v>989</v>
      </c>
      <c r="I5" s="34" t="s">
        <v>1119</v>
      </c>
      <c r="J5" s="34" t="s">
        <v>1120</v>
      </c>
      <c r="K5" s="34" t="s">
        <v>984</v>
      </c>
      <c r="L5" s="34" t="s">
        <v>987</v>
      </c>
      <c r="M5" s="34" t="s">
        <v>991</v>
      </c>
      <c r="N5" s="34" t="s">
        <v>998</v>
      </c>
      <c r="O5" s="34" t="s">
        <v>1132</v>
      </c>
    </row>
    <row r="6" spans="1:15" x14ac:dyDescent="0.25">
      <c r="A6" s="91" t="s">
        <v>265</v>
      </c>
      <c r="B6" s="109"/>
      <c r="C6" s="109"/>
      <c r="D6" s="109"/>
      <c r="E6" s="109">
        <v>1</v>
      </c>
      <c r="F6" s="109"/>
      <c r="G6" s="109">
        <v>1</v>
      </c>
      <c r="H6" s="109"/>
      <c r="I6" s="109"/>
      <c r="J6" s="109"/>
      <c r="K6" s="109"/>
      <c r="L6" s="109">
        <v>1</v>
      </c>
      <c r="M6" s="109"/>
      <c r="N6" s="109"/>
      <c r="O6" s="109">
        <v>3</v>
      </c>
    </row>
    <row r="7" spans="1:15" x14ac:dyDescent="0.25">
      <c r="A7" s="92" t="s">
        <v>107</v>
      </c>
      <c r="B7" s="109"/>
      <c r="C7" s="109"/>
      <c r="D7" s="109"/>
      <c r="E7" s="109"/>
      <c r="F7" s="109"/>
      <c r="G7" s="109">
        <v>1</v>
      </c>
      <c r="H7" s="109"/>
      <c r="I7" s="109">
        <v>1</v>
      </c>
      <c r="J7" s="109"/>
      <c r="K7" s="109"/>
      <c r="L7" s="109"/>
      <c r="M7" s="109"/>
      <c r="N7" s="109"/>
      <c r="O7" s="109">
        <v>2</v>
      </c>
    </row>
    <row r="8" spans="1:15" x14ac:dyDescent="0.25">
      <c r="A8" s="92" t="s">
        <v>132</v>
      </c>
      <c r="B8" s="109">
        <v>1</v>
      </c>
      <c r="C8" s="109"/>
      <c r="D8" s="109"/>
      <c r="E8" s="109"/>
      <c r="F8" s="109"/>
      <c r="G8" s="109">
        <v>1</v>
      </c>
      <c r="H8" s="109"/>
      <c r="I8" s="109"/>
      <c r="J8" s="109"/>
      <c r="K8" s="109"/>
      <c r="L8" s="109"/>
      <c r="M8" s="109"/>
      <c r="N8" s="109"/>
      <c r="O8" s="109">
        <v>2</v>
      </c>
    </row>
    <row r="9" spans="1:15" x14ac:dyDescent="0.25">
      <c r="A9" s="92" t="s">
        <v>112</v>
      </c>
      <c r="B9" s="109"/>
      <c r="C9" s="109"/>
      <c r="D9" s="109"/>
      <c r="E9" s="109"/>
      <c r="F9" s="109"/>
      <c r="G9" s="109"/>
      <c r="H9" s="109">
        <v>1</v>
      </c>
      <c r="I9" s="109"/>
      <c r="J9" s="109"/>
      <c r="K9" s="109">
        <v>1</v>
      </c>
      <c r="L9" s="109"/>
      <c r="M9" s="109"/>
      <c r="N9" s="109"/>
      <c r="O9" s="109">
        <v>2</v>
      </c>
    </row>
    <row r="10" spans="1:15" x14ac:dyDescent="0.25">
      <c r="A10" s="92" t="s">
        <v>37</v>
      </c>
      <c r="B10" s="109"/>
      <c r="C10" s="109"/>
      <c r="D10" s="109">
        <v>1</v>
      </c>
      <c r="E10" s="109"/>
      <c r="F10" s="109"/>
      <c r="G10" s="109"/>
      <c r="H10" s="109"/>
      <c r="I10" s="109"/>
      <c r="J10" s="109"/>
      <c r="K10" s="109">
        <v>1</v>
      </c>
      <c r="L10" s="109"/>
      <c r="M10" s="109"/>
      <c r="N10" s="109"/>
      <c r="O10" s="109">
        <v>2</v>
      </c>
    </row>
    <row r="11" spans="1:15" x14ac:dyDescent="0.25">
      <c r="A11" s="92" t="s">
        <v>147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>
        <v>1</v>
      </c>
      <c r="O11" s="109">
        <v>1</v>
      </c>
    </row>
    <row r="12" spans="1:15" x14ac:dyDescent="0.25">
      <c r="A12" s="92" t="s">
        <v>212</v>
      </c>
      <c r="B12" s="109"/>
      <c r="C12" s="109"/>
      <c r="D12" s="109"/>
      <c r="E12" s="109"/>
      <c r="F12" s="109"/>
      <c r="G12" s="109"/>
      <c r="H12" s="109"/>
      <c r="I12" s="109"/>
      <c r="J12" s="109">
        <v>1</v>
      </c>
      <c r="K12" s="109"/>
      <c r="L12" s="109"/>
      <c r="M12" s="109"/>
      <c r="N12" s="109"/>
      <c r="O12" s="109">
        <v>1</v>
      </c>
    </row>
    <row r="13" spans="1:15" x14ac:dyDescent="0.25">
      <c r="A13" s="92" t="s">
        <v>61</v>
      </c>
      <c r="B13" s="109"/>
      <c r="C13" s="109"/>
      <c r="D13" s="109"/>
      <c r="E13" s="109"/>
      <c r="F13" s="109"/>
      <c r="G13" s="109"/>
      <c r="H13" s="109"/>
      <c r="I13" s="109"/>
      <c r="J13" s="109">
        <v>1</v>
      </c>
      <c r="K13" s="109"/>
      <c r="L13" s="109"/>
      <c r="M13" s="109"/>
      <c r="N13" s="109"/>
      <c r="O13" s="109">
        <v>1</v>
      </c>
    </row>
    <row r="14" spans="1:15" x14ac:dyDescent="0.25">
      <c r="A14" s="92" t="s">
        <v>427</v>
      </c>
      <c r="B14" s="109"/>
      <c r="C14" s="109"/>
      <c r="D14" s="109">
        <v>1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>
        <v>1</v>
      </c>
    </row>
    <row r="15" spans="1:15" x14ac:dyDescent="0.25">
      <c r="A15" s="92" t="s">
        <v>232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>
        <v>1</v>
      </c>
      <c r="N15" s="109"/>
      <c r="O15" s="109">
        <v>1</v>
      </c>
    </row>
    <row r="16" spans="1:15" x14ac:dyDescent="0.25">
      <c r="A16" s="92" t="s">
        <v>240</v>
      </c>
      <c r="B16" s="109"/>
      <c r="C16" s="109"/>
      <c r="D16" s="109"/>
      <c r="E16" s="109"/>
      <c r="F16" s="109">
        <v>1</v>
      </c>
      <c r="G16" s="109"/>
      <c r="H16" s="109"/>
      <c r="I16" s="109"/>
      <c r="J16" s="109"/>
      <c r="K16" s="109"/>
      <c r="L16" s="109"/>
      <c r="M16" s="109"/>
      <c r="N16" s="109"/>
      <c r="O16" s="109">
        <v>1</v>
      </c>
    </row>
    <row r="17" spans="1:15" x14ac:dyDescent="0.25">
      <c r="A17" s="92" t="s">
        <v>55</v>
      </c>
      <c r="B17" s="109"/>
      <c r="C17" s="109"/>
      <c r="D17" s="109"/>
      <c r="E17" s="109"/>
      <c r="F17" s="109"/>
      <c r="G17" s="109"/>
      <c r="H17" s="109"/>
      <c r="I17" s="109"/>
      <c r="J17" s="109">
        <v>1</v>
      </c>
      <c r="K17" s="109"/>
      <c r="L17" s="109"/>
      <c r="M17" s="109"/>
      <c r="N17" s="109"/>
      <c r="O17" s="109">
        <v>1</v>
      </c>
    </row>
    <row r="18" spans="1:15" x14ac:dyDescent="0.25">
      <c r="A18" s="93" t="s">
        <v>31</v>
      </c>
      <c r="B18" s="109"/>
      <c r="C18" s="109">
        <v>1</v>
      </c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>
        <v>1</v>
      </c>
    </row>
    <row r="19" spans="1:15" x14ac:dyDescent="0.25">
      <c r="A19" s="10" t="s">
        <v>1132</v>
      </c>
      <c r="B19" s="109">
        <v>1</v>
      </c>
      <c r="C19" s="109">
        <v>1</v>
      </c>
      <c r="D19" s="109">
        <v>2</v>
      </c>
      <c r="E19" s="109">
        <v>1</v>
      </c>
      <c r="F19" s="109">
        <v>1</v>
      </c>
      <c r="G19" s="109">
        <v>3</v>
      </c>
      <c r="H19" s="109">
        <v>1</v>
      </c>
      <c r="I19" s="109">
        <v>1</v>
      </c>
      <c r="J19" s="109">
        <v>3</v>
      </c>
      <c r="K19" s="109">
        <v>2</v>
      </c>
      <c r="L19" s="109">
        <v>1</v>
      </c>
      <c r="M19" s="109">
        <v>1</v>
      </c>
      <c r="N19" s="109">
        <v>1</v>
      </c>
      <c r="O19" s="110">
        <v>19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ht="24" x14ac:dyDescent="0.25">
      <c r="A29" s="33" t="s">
        <v>982</v>
      </c>
      <c r="B29" s="34" t="s">
        <v>983</v>
      </c>
      <c r="C29" s="34" t="s">
        <v>1000</v>
      </c>
      <c r="D29" s="34" t="s">
        <v>987</v>
      </c>
      <c r="E29" s="34" t="s">
        <v>992</v>
      </c>
      <c r="F29" s="34" t="s">
        <v>996</v>
      </c>
      <c r="G29" s="34" t="s">
        <v>997</v>
      </c>
      <c r="H29" s="34" t="s">
        <v>984</v>
      </c>
      <c r="I29" s="34" t="s">
        <v>986</v>
      </c>
      <c r="J29" s="34" t="s">
        <v>1120</v>
      </c>
      <c r="K29" s="34" t="s">
        <v>1003</v>
      </c>
      <c r="L29" s="34" t="s">
        <v>989</v>
      </c>
      <c r="M29" s="34" t="s">
        <v>990</v>
      </c>
      <c r="N29" s="34" t="s">
        <v>995</v>
      </c>
      <c r="O29" s="34" t="s">
        <v>1132</v>
      </c>
    </row>
    <row r="30" spans="1:15" x14ac:dyDescent="0.25">
      <c r="A30" s="10" t="s">
        <v>132</v>
      </c>
      <c r="B30" s="109">
        <v>1</v>
      </c>
      <c r="C30" s="109">
        <v>1</v>
      </c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>
        <v>2</v>
      </c>
    </row>
    <row r="31" spans="1:15" x14ac:dyDescent="0.25">
      <c r="A31" s="10" t="s">
        <v>37</v>
      </c>
      <c r="B31" s="109"/>
      <c r="C31" s="109"/>
      <c r="D31" s="109">
        <v>1</v>
      </c>
      <c r="E31" s="109"/>
      <c r="F31" s="109"/>
      <c r="G31" s="109"/>
      <c r="H31" s="109"/>
      <c r="I31" s="109">
        <v>1</v>
      </c>
      <c r="J31" s="109"/>
      <c r="K31" s="109"/>
      <c r="L31" s="109"/>
      <c r="M31" s="109"/>
      <c r="N31" s="109"/>
      <c r="O31" s="109">
        <v>2</v>
      </c>
    </row>
    <row r="32" spans="1:15" x14ac:dyDescent="0.25">
      <c r="A32" s="10" t="s">
        <v>265</v>
      </c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>
        <v>1</v>
      </c>
      <c r="M32" s="109">
        <v>1</v>
      </c>
      <c r="N32" s="109"/>
      <c r="O32" s="109">
        <v>2</v>
      </c>
    </row>
    <row r="33" spans="1:15" x14ac:dyDescent="0.25">
      <c r="A33" s="10" t="s">
        <v>61</v>
      </c>
      <c r="B33" s="109"/>
      <c r="C33" s="109"/>
      <c r="D33" s="109"/>
      <c r="E33" s="109"/>
      <c r="F33" s="109"/>
      <c r="G33" s="109"/>
      <c r="H33" s="109">
        <v>1</v>
      </c>
      <c r="I33" s="109"/>
      <c r="J33" s="109"/>
      <c r="K33" s="109"/>
      <c r="L33" s="109"/>
      <c r="M33" s="109"/>
      <c r="N33" s="109"/>
      <c r="O33" s="109">
        <v>1</v>
      </c>
    </row>
    <row r="34" spans="1:15" x14ac:dyDescent="0.25">
      <c r="A34" s="10" t="s">
        <v>107</v>
      </c>
      <c r="B34" s="109"/>
      <c r="C34" s="109"/>
      <c r="D34" s="109"/>
      <c r="E34" s="109"/>
      <c r="F34" s="109"/>
      <c r="G34" s="109"/>
      <c r="H34" s="109"/>
      <c r="I34" s="109"/>
      <c r="J34" s="109">
        <v>1</v>
      </c>
      <c r="K34" s="109"/>
      <c r="L34" s="109"/>
      <c r="M34" s="109"/>
      <c r="N34" s="109"/>
      <c r="O34" s="109">
        <v>1</v>
      </c>
    </row>
    <row r="35" spans="1:15" x14ac:dyDescent="0.25">
      <c r="A35" s="10" t="s">
        <v>232</v>
      </c>
      <c r="B35" s="109"/>
      <c r="C35" s="109"/>
      <c r="D35" s="109"/>
      <c r="E35" s="109">
        <v>1</v>
      </c>
      <c r="F35" s="109"/>
      <c r="G35" s="109"/>
      <c r="H35" s="109"/>
      <c r="I35" s="109"/>
      <c r="J35" s="109"/>
      <c r="K35" s="109"/>
      <c r="L35" s="109"/>
      <c r="M35" s="109"/>
      <c r="N35" s="109"/>
      <c r="O35" s="109">
        <v>1</v>
      </c>
    </row>
    <row r="36" spans="1:15" x14ac:dyDescent="0.25">
      <c r="A36" s="10" t="s">
        <v>427</v>
      </c>
      <c r="B36" s="109"/>
      <c r="C36" s="109"/>
      <c r="D36" s="109"/>
      <c r="E36" s="109"/>
      <c r="F36" s="109"/>
      <c r="G36" s="109">
        <v>1</v>
      </c>
      <c r="H36" s="109"/>
      <c r="I36" s="109"/>
      <c r="J36" s="109"/>
      <c r="K36" s="109"/>
      <c r="L36" s="109"/>
      <c r="M36" s="109"/>
      <c r="N36" s="109"/>
      <c r="O36" s="109">
        <v>1</v>
      </c>
    </row>
    <row r="37" spans="1:15" x14ac:dyDescent="0.25">
      <c r="A37" s="10" t="s">
        <v>55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>
        <v>1</v>
      </c>
      <c r="L37" s="109"/>
      <c r="M37" s="109"/>
      <c r="N37" s="109"/>
      <c r="O37" s="109">
        <v>1</v>
      </c>
    </row>
    <row r="38" spans="1:15" x14ac:dyDescent="0.25">
      <c r="A38" s="10" t="s">
        <v>240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>
        <v>1</v>
      </c>
      <c r="O38" s="109">
        <v>1</v>
      </c>
    </row>
    <row r="39" spans="1:15" x14ac:dyDescent="0.25">
      <c r="A39" s="10" t="s">
        <v>212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>
        <v>1</v>
      </c>
      <c r="N39" s="109"/>
      <c r="O39" s="109">
        <v>1</v>
      </c>
    </row>
    <row r="40" spans="1:15" x14ac:dyDescent="0.25">
      <c r="A40" s="10" t="s">
        <v>112</v>
      </c>
      <c r="B40" s="109"/>
      <c r="C40" s="109"/>
      <c r="D40" s="109"/>
      <c r="E40" s="109"/>
      <c r="F40" s="109"/>
      <c r="G40" s="109"/>
      <c r="H40" s="109"/>
      <c r="I40" s="109">
        <v>1</v>
      </c>
      <c r="J40" s="109"/>
      <c r="K40" s="109"/>
      <c r="L40" s="109"/>
      <c r="M40" s="109"/>
      <c r="N40" s="109"/>
      <c r="O40" s="109">
        <v>1</v>
      </c>
    </row>
    <row r="41" spans="1:15" x14ac:dyDescent="0.25">
      <c r="A41" s="10" t="s">
        <v>117</v>
      </c>
      <c r="B41" s="109"/>
      <c r="C41" s="109"/>
      <c r="D41" s="109"/>
      <c r="E41" s="109"/>
      <c r="F41" s="109"/>
      <c r="G41" s="109">
        <v>1</v>
      </c>
      <c r="H41" s="109"/>
      <c r="I41" s="109"/>
      <c r="J41" s="109"/>
      <c r="K41" s="109"/>
      <c r="L41" s="109"/>
      <c r="M41" s="109"/>
      <c r="N41" s="109"/>
      <c r="O41" s="109">
        <v>1</v>
      </c>
    </row>
    <row r="42" spans="1:15" x14ac:dyDescent="0.25">
      <c r="A42" s="10" t="s">
        <v>31</v>
      </c>
      <c r="B42" s="109"/>
      <c r="C42" s="109"/>
      <c r="D42" s="109"/>
      <c r="E42" s="109"/>
      <c r="F42" s="109">
        <v>1</v>
      </c>
      <c r="G42" s="109"/>
      <c r="H42" s="109"/>
      <c r="I42" s="109"/>
      <c r="J42" s="109"/>
      <c r="K42" s="109"/>
      <c r="L42" s="109"/>
      <c r="M42" s="109"/>
      <c r="N42" s="109"/>
      <c r="O42" s="109">
        <v>1</v>
      </c>
    </row>
    <row r="43" spans="1:15" x14ac:dyDescent="0.25">
      <c r="A43" s="10" t="s">
        <v>1132</v>
      </c>
      <c r="B43" s="109">
        <v>1</v>
      </c>
      <c r="C43" s="109">
        <v>1</v>
      </c>
      <c r="D43" s="109">
        <v>1</v>
      </c>
      <c r="E43" s="109">
        <v>1</v>
      </c>
      <c r="F43" s="109">
        <v>1</v>
      </c>
      <c r="G43" s="109">
        <v>2</v>
      </c>
      <c r="H43" s="109">
        <v>1</v>
      </c>
      <c r="I43" s="109">
        <v>2</v>
      </c>
      <c r="J43" s="109">
        <v>1</v>
      </c>
      <c r="K43" s="109">
        <v>1</v>
      </c>
      <c r="L43" s="109">
        <v>1</v>
      </c>
      <c r="M43" s="109">
        <v>2</v>
      </c>
      <c r="N43" s="109">
        <v>1</v>
      </c>
      <c r="O43" s="109">
        <v>16</v>
      </c>
    </row>
  </sheetData>
  <mergeCells count="1">
    <mergeCell ref="M1:N1"/>
  </mergeCells>
  <conditionalFormatting pivot="1" sqref="B19:G19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3:G43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9:G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3:I4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9:H1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4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45946</v>
      </c>
      <c r="B1" s="80"/>
      <c r="C1" s="80">
        <f>'Itinerario pasajeros'!A1</f>
        <v>45946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2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2</v>
      </c>
    </row>
    <row r="8" spans="1:17" x14ac:dyDescent="0.25">
      <c r="A8" s="75" t="s">
        <v>986</v>
      </c>
      <c r="B8" s="109">
        <v>1</v>
      </c>
    </row>
    <row r="9" spans="1:17" x14ac:dyDescent="0.25">
      <c r="A9" s="75" t="s">
        <v>993</v>
      </c>
      <c r="B9" s="109">
        <v>1</v>
      </c>
    </row>
    <row r="10" spans="1:17" x14ac:dyDescent="0.25">
      <c r="A10" s="75" t="s">
        <v>999</v>
      </c>
      <c r="B10" s="109">
        <v>3</v>
      </c>
    </row>
    <row r="11" spans="1:17" x14ac:dyDescent="0.25">
      <c r="A11" s="75" t="s">
        <v>989</v>
      </c>
      <c r="B11" s="109">
        <v>1</v>
      </c>
    </row>
    <row r="12" spans="1:17" x14ac:dyDescent="0.25">
      <c r="A12" s="75" t="s">
        <v>1119</v>
      </c>
      <c r="B12" s="109">
        <v>1</v>
      </c>
    </row>
    <row r="13" spans="1:17" x14ac:dyDescent="0.25">
      <c r="A13" s="75" t="s">
        <v>1120</v>
      </c>
      <c r="B13" s="109">
        <v>3</v>
      </c>
    </row>
    <row r="14" spans="1:17" x14ac:dyDescent="0.25">
      <c r="A14" s="75" t="s">
        <v>984</v>
      </c>
      <c r="B14" s="109">
        <v>2</v>
      </c>
    </row>
    <row r="15" spans="1:17" x14ac:dyDescent="0.25">
      <c r="A15" s="75" t="s">
        <v>987</v>
      </c>
      <c r="B15" s="109">
        <v>1</v>
      </c>
    </row>
    <row r="16" spans="1:17" x14ac:dyDescent="0.25">
      <c r="A16" s="75" t="s">
        <v>991</v>
      </c>
      <c r="B16" s="109">
        <v>1</v>
      </c>
    </row>
    <row r="17" spans="1:17" x14ac:dyDescent="0.25">
      <c r="A17" s="75" t="s">
        <v>998</v>
      </c>
      <c r="B17" s="109">
        <v>1</v>
      </c>
    </row>
    <row r="18" spans="1:17" x14ac:dyDescent="0.25">
      <c r="A18" s="10" t="s">
        <v>1132</v>
      </c>
      <c r="B18" s="110">
        <v>20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45946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9">
        <v>1</v>
      </c>
    </row>
    <row r="32" spans="1:17" x14ac:dyDescent="0.25">
      <c r="A32" s="75" t="s">
        <v>1000</v>
      </c>
      <c r="B32" s="109">
        <v>1</v>
      </c>
    </row>
    <row r="33" spans="1:2" x14ac:dyDescent="0.25">
      <c r="A33" s="75" t="s">
        <v>987</v>
      </c>
      <c r="B33" s="109">
        <v>1</v>
      </c>
    </row>
    <row r="34" spans="1:2" x14ac:dyDescent="0.25">
      <c r="A34" s="75" t="s">
        <v>992</v>
      </c>
      <c r="B34" s="109">
        <v>1</v>
      </c>
    </row>
    <row r="35" spans="1:2" x14ac:dyDescent="0.25">
      <c r="A35" s="75" t="s">
        <v>996</v>
      </c>
      <c r="B35" s="109">
        <v>1</v>
      </c>
    </row>
    <row r="36" spans="1:2" x14ac:dyDescent="0.25">
      <c r="A36" s="75" t="s">
        <v>997</v>
      </c>
      <c r="B36" s="109">
        <v>2</v>
      </c>
    </row>
    <row r="37" spans="1:2" x14ac:dyDescent="0.25">
      <c r="A37" s="75" t="s">
        <v>984</v>
      </c>
      <c r="B37" s="109">
        <v>1</v>
      </c>
    </row>
    <row r="38" spans="1:2" x14ac:dyDescent="0.25">
      <c r="A38" s="75" t="s">
        <v>986</v>
      </c>
      <c r="B38" s="109">
        <v>2</v>
      </c>
    </row>
    <row r="39" spans="1:2" x14ac:dyDescent="0.25">
      <c r="A39" s="75" t="s">
        <v>1120</v>
      </c>
      <c r="B39" s="109">
        <v>1</v>
      </c>
    </row>
    <row r="40" spans="1:2" x14ac:dyDescent="0.25">
      <c r="A40" s="75" t="s">
        <v>1003</v>
      </c>
      <c r="B40" s="109">
        <v>2</v>
      </c>
    </row>
    <row r="41" spans="1:2" x14ac:dyDescent="0.25">
      <c r="A41" s="75" t="s">
        <v>989</v>
      </c>
      <c r="B41" s="109">
        <v>1</v>
      </c>
    </row>
    <row r="42" spans="1:2" x14ac:dyDescent="0.25">
      <c r="A42" s="75" t="s">
        <v>990</v>
      </c>
      <c r="B42" s="109">
        <v>2</v>
      </c>
    </row>
    <row r="43" spans="1:2" x14ac:dyDescent="0.25">
      <c r="A43" s="75" t="s">
        <v>995</v>
      </c>
      <c r="B43" s="109">
        <v>1</v>
      </c>
    </row>
    <row r="44" spans="1:2" x14ac:dyDescent="0.25">
      <c r="A44" s="10" t="s">
        <v>1132</v>
      </c>
      <c r="B44" s="109">
        <v>17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45935.506944444445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601</v>
      </c>
      <c r="J2" s="16" t="str">
        <f>IFERROR(INDEX('Carga Pre'!$I$2:I4996,MATCH(ROW()-ROW($B$1),'Carga Pre'!$O$2:$O$4996,0)),"")</f>
        <v>A7 907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45946.642361111109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16</v>
      </c>
      <c r="Q2" s="29" t="str">
        <f>VLOOKUP(P2,'Time Chart'!$A$2:$D$25,4,0)</f>
        <v>15:00 A 15:59</v>
      </c>
      <c r="R2" s="15" t="str">
        <f>TEXT(F2,"dd/mm/aaaa")</f>
        <v>05/10/2025</v>
      </c>
      <c r="S2" s="16">
        <f>COUNTIFS(Hoja1!$R$2,"="&amp;R2)</f>
        <v>0</v>
      </c>
      <c r="T2" s="15" t="str">
        <f>TEXT(L2,"dd/mm/aaaa")</f>
        <v>16/10/2025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Estafeta</v>
      </c>
      <c r="D3" s="16">
        <f>IFERROR(INDEX('Carga Pre'!$C$2:C4997,MATCH(ROW()-ROW($B$1),'Carga Pre'!$O$2:$O$4996,0)),"")</f>
        <v>734</v>
      </c>
      <c r="E3" s="16" t="str">
        <f>IFERROR(INDEX('Carga Pre'!$D$2:D4997,MATCH(ROW()-ROW($B$1),'Carga Pre'!$O$2:$O$4996,0)),"")</f>
        <v>E7 610</v>
      </c>
      <c r="F3" s="25">
        <f>IFERROR(INDEX('Carga Pre'!$E$2:$E$4996,MATCH(ROW()-ROW($B$1),'Carga Pre'!$O$2:$O$4996,0)),"")</f>
        <v>45945.961805555555</v>
      </c>
      <c r="G3" s="16" t="str">
        <f>IFERROR(INDEX('Carga Pre'!$F$2:F4997,MATCH(ROW()-ROW($B$1),'Carga Pre'!$O$2:$O$4996,0)),"")</f>
        <v>Merida</v>
      </c>
      <c r="H3" s="16" t="str">
        <f>IFERROR(INDEX('Carga Pre'!$G$2:G4997,MATCH(ROW()-ROW($B$1),'Carga Pre'!$O$2:$O$4996,0)),"")</f>
        <v>---</v>
      </c>
      <c r="I3" s="16" t="str">
        <f>IFERROR(INDEX('Carga Pre'!$H$2:H4997,MATCH(ROW()-ROW($B$1),'Carga Pre'!$O$2:$O$4996,0)),"")</f>
        <v>602A</v>
      </c>
      <c r="J3" s="16" t="str">
        <f>IFERROR(INDEX('Carga Pre'!$I$2:I4997,MATCH(ROW()-ROW($B$1),'Carga Pre'!$O$2:$O$4996,0)),"")</f>
        <v>E7 610</v>
      </c>
      <c r="K3" s="16" t="str">
        <f>IFERROR(INDEX('Carga Pre'!$J$2:J4997,MATCH(ROW()-ROW($B$1),'Carga Pre'!$O$2:$O$4996,0)),"")</f>
        <v>San Luis Potosi</v>
      </c>
      <c r="L3" s="25">
        <f>IFERROR(INDEX('Carga Pre'!$K$2:K4997,MATCH(ROW()-ROW($B$1),'Carga Pre'!$O$2:$O$4996,0)),"")</f>
        <v>45946.041666666664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15/10/2025</v>
      </c>
      <c r="S3" s="16">
        <f>COUNTIFS(Hoja1!$R$2,"="&amp;R3)</f>
        <v>0</v>
      </c>
      <c r="T3" s="15" t="str">
        <f t="shared" ref="T3:T66" si="4">TEXT(L3,"dd/mm/aaaa")</f>
        <v>16/10/2025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activated</v>
      </c>
      <c r="C4" s="16" t="str">
        <f>IFERROR(INDEX('Carga Pre'!$B$2:$B$196,MATCH(ROW()-ROW($A$1),'Carga Pre'!$O$2:$O$196,0)),"")</f>
        <v>MasAir</v>
      </c>
      <c r="D4" s="16">
        <f>IFERROR(INDEX('Carga Pre'!$C$2:C4998,MATCH(ROW()-ROW($B$1),'Carga Pre'!$O$2:$O$4996,0)),"")</f>
        <v>333</v>
      </c>
      <c r="E4" s="16" t="str">
        <f>IFERROR(INDEX('Carga Pre'!$D$2:D4998,MATCH(ROW()-ROW($B$1),'Carga Pre'!$O$2:$O$4996,0)),"")</f>
        <v>M7 6344</v>
      </c>
      <c r="F4" s="25">
        <f>IFERROR(INDEX('Carga Pre'!$E$2:$E$4996,MATCH(ROW()-ROW($B$1),'Carga Pre'!$O$2:$O$4996,0)),"")</f>
        <v>45945.982638888891</v>
      </c>
      <c r="G4" s="16" t="str">
        <f>IFERROR(INDEX('Carga Pre'!$F$2:F4998,MATCH(ROW()-ROW($B$1),'Carga Pre'!$O$2:$O$4996,0)),"")</f>
        <v>Bogota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601</v>
      </c>
      <c r="J4" s="16" t="str">
        <f>IFERROR(INDEX('Carga Pre'!$I$2:I4998,MATCH(ROW()-ROW($B$1),'Carga Pre'!$O$2:$O$4996,0)),"")</f>
        <v>M7 6844</v>
      </c>
      <c r="K4" s="16" t="str">
        <f>IFERROR(INDEX('Carga Pre'!$J$2:J4998,MATCH(ROW()-ROW($B$1),'Carga Pre'!$O$2:$O$4996,0)),"")</f>
        <v>Los Angeles</v>
      </c>
      <c r="L4" s="25">
        <f>IFERROR(INDEX('Carga Pre'!$K$2:K4998,MATCH(ROW()-ROW($B$1),'Carga Pre'!$O$2:$O$4996,0)),"")</f>
        <v>45946.065972222219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2</v>
      </c>
      <c r="Q4" s="29" t="str">
        <f>VLOOKUP(P4,'Time Chart'!$A$2:$D$25,4,0)</f>
        <v>01:00 A 01:59</v>
      </c>
      <c r="R4" s="15" t="str">
        <f t="shared" si="3"/>
        <v>15/10/2025</v>
      </c>
      <c r="S4" s="16">
        <f>COUNTIFS(Hoja1!$R$2,"="&amp;R4)</f>
        <v>0</v>
      </c>
      <c r="T4" s="15" t="str">
        <f t="shared" si="4"/>
        <v>16/10/2025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Cargolux</v>
      </c>
      <c r="D5" s="16" t="str">
        <f>IFERROR(INDEX('Carga Pre'!$C$2:C4999,MATCH(ROW()-ROW($B$1),'Carga Pre'!$O$2:$O$4996,0)),"")</f>
        <v>74N</v>
      </c>
      <c r="E5" s="16" t="str">
        <f>IFERROR(INDEX('Carga Pre'!$D$2:D4999,MATCH(ROW()-ROW($B$1),'Carga Pre'!$O$2:$O$4996,0)),"")</f>
        <v>CV 5163</v>
      </c>
      <c r="F5" s="25">
        <f>IFERROR(INDEX('Carga Pre'!$E$2:$E$4996,MATCH(ROW()-ROW($B$1),'Carga Pre'!$O$2:$O$4996,0)),"")</f>
        <v>45945.993055555555</v>
      </c>
      <c r="G5" s="16" t="str">
        <f>IFERROR(INDEX('Carga Pre'!$F$2:F4999,MATCH(ROW()-ROW($B$1),'Carga Pre'!$O$2:$O$4996,0)),"")</f>
        <v>Hong Kong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605A</v>
      </c>
      <c r="J5" s="16" t="str">
        <f>IFERROR(INDEX('Carga Pre'!$I$2:I4999,MATCH(ROW()-ROW($B$1),'Carga Pre'!$O$2:$O$4996,0)),"")</f>
        <v>CV 5164</v>
      </c>
      <c r="K5" s="16" t="str">
        <f>IFERROR(INDEX('Carga Pre'!$J$2:J4999,MATCH(ROW()-ROW($B$1),'Carga Pre'!$O$2:$O$4996,0)),"")</f>
        <v>Guadalajara</v>
      </c>
      <c r="L5" s="25">
        <f>IFERROR(INDEX('Carga Pre'!$K$2:K4999,MATCH(ROW()-ROW($B$1),'Carga Pre'!$O$2:$O$4996,0)),"")</f>
        <v>45946.076388888891</v>
      </c>
      <c r="M5" s="16" t="str">
        <f>IFERROR(INDEX('Carga Pre'!$L$2:L4999,MATCH(ROW()-ROW($B$1),'Carga Pre'!$O$2:$O$4996,0)),"")</f>
        <v>F</v>
      </c>
      <c r="N5" s="28">
        <f t="shared" si="1"/>
        <v>24</v>
      </c>
      <c r="O5" s="28" t="str">
        <f>VLOOKUP(N5,'Time Chart'!$A$2:$D$25,4,0)</f>
        <v>23:00 A 23:59</v>
      </c>
      <c r="P5" s="29">
        <f t="shared" si="2"/>
        <v>2</v>
      </c>
      <c r="Q5" s="29" t="str">
        <f>VLOOKUP(P5,'Time Chart'!$A$2:$D$25,4,0)</f>
        <v>01:00 A 01:59</v>
      </c>
      <c r="R5" s="15" t="str">
        <f t="shared" si="3"/>
        <v>15/10/2025</v>
      </c>
      <c r="S5" s="16">
        <f>COUNTIFS(Hoja1!$R$2,"="&amp;R5)</f>
        <v>0</v>
      </c>
      <c r="T5" s="15" t="str">
        <f t="shared" si="4"/>
        <v>16/10/2025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Departed from previous airport</v>
      </c>
      <c r="C6" s="16" t="str">
        <f>IFERROR(INDEX('Carga Pre'!$B$2:$B$196,MATCH(ROW()-ROW($A$1),'Carga Pre'!$O$2:$O$196,0)),"")</f>
        <v>Emirates Airlines</v>
      </c>
      <c r="D6" s="16" t="str">
        <f>IFERROR(INDEX('Carga Pre'!$C$2:C5000,MATCH(ROW()-ROW($B$1),'Carga Pre'!$O$2:$O$4996,0)),"")</f>
        <v>77F</v>
      </c>
      <c r="E6" s="16" t="str">
        <f>IFERROR(INDEX('Carga Pre'!$D$2:D5000,MATCH(ROW()-ROW($B$1),'Carga Pre'!$O$2:$O$4996,0)),"")</f>
        <v>EK 9919</v>
      </c>
      <c r="F6" s="25">
        <f>IFERROR(INDEX('Carga Pre'!$E$2:$E$4996,MATCH(ROW()-ROW($B$1),'Carga Pre'!$O$2:$O$4996,0)),"")</f>
        <v>45946.027777777781</v>
      </c>
      <c r="G6" s="16" t="str">
        <f>IFERROR(INDEX('Carga Pre'!$F$2:F5000,MATCH(ROW()-ROW($B$1),'Carga Pre'!$O$2:$O$4996,0)),"")</f>
        <v>Zaragoza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604</v>
      </c>
      <c r="J6" s="16" t="str">
        <f>IFERROR(INDEX('Carga Pre'!$I$2:I5000,MATCH(ROW()-ROW($B$1),'Carga Pre'!$O$2:$O$4996,0)),"")</f>
        <v>EK 9919</v>
      </c>
      <c r="K6" s="16" t="str">
        <f>IFERROR(INDEX('Carga Pre'!$J$2:J5000,MATCH(ROW()-ROW($B$1),'Carga Pre'!$O$2:$O$4996,0)),"")</f>
        <v>Quito</v>
      </c>
      <c r="L6" s="25">
        <f>IFERROR(INDEX('Carga Pre'!$K$2:K5000,MATCH(ROW()-ROW($B$1),'Carga Pre'!$O$2:$O$4996,0)),"")</f>
        <v>45946.159722222219</v>
      </c>
      <c r="M6" s="16" t="str">
        <f>IFERROR(INDEX('Carga Pre'!$L$2:L5000,MATCH(ROW()-ROW($B$1),'Carga Pre'!$O$2:$O$4996,0)),"")</f>
        <v>F</v>
      </c>
      <c r="N6" s="28">
        <f t="shared" si="1"/>
        <v>1</v>
      </c>
      <c r="O6" s="28" t="str">
        <f>VLOOKUP(N6,'Time Chart'!$A$2:$D$25,4,0)</f>
        <v>00:00 A 00:59</v>
      </c>
      <c r="P6" s="29">
        <f t="shared" si="2"/>
        <v>4</v>
      </c>
      <c r="Q6" s="29" t="str">
        <f>VLOOKUP(P6,'Time Chart'!$A$2:$D$25,4,0)</f>
        <v>03:00 A 03:59</v>
      </c>
      <c r="R6" s="15" t="str">
        <f t="shared" si="3"/>
        <v>16/10/2025</v>
      </c>
      <c r="S6" s="16">
        <f>COUNTIFS(Hoja1!$R$2,"="&amp;R6)</f>
        <v>1</v>
      </c>
      <c r="T6" s="15" t="str">
        <f t="shared" si="4"/>
        <v>16/10/2025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activated</v>
      </c>
      <c r="C7" s="16" t="str">
        <f>IFERROR(INDEX('Carga Pre'!$B$2:$B$196,MATCH(ROW()-ROW($A$1),'Carga Pre'!$O$2:$O$196,0)),"")</f>
        <v>Ethiopian Airlines</v>
      </c>
      <c r="D7" s="16" t="str">
        <f>IFERROR(INDEX('Carga Pre'!$C$2:C5001,MATCH(ROW()-ROW($B$1),'Carga Pre'!$O$2:$O$4996,0)),"")</f>
        <v>77F</v>
      </c>
      <c r="E7" s="16" t="str">
        <f>IFERROR(INDEX('Carga Pre'!$D$2:D5001,MATCH(ROW()-ROW($B$1),'Carga Pre'!$O$2:$O$4996,0)),"")</f>
        <v>ET 3516</v>
      </c>
      <c r="F7" s="25">
        <f>IFERROR(INDEX('Carga Pre'!$E$2:$E$4996,MATCH(ROW()-ROW($B$1),'Carga Pre'!$O$2:$O$4996,0)),"")</f>
        <v>45946.055555555555</v>
      </c>
      <c r="G7" s="16" t="str">
        <f>IFERROR(INDEX('Carga Pre'!$F$2:F5001,MATCH(ROW()-ROW($B$1),'Carga Pre'!$O$2:$O$4996,0)),"")</f>
        <v>Zaragoza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602</v>
      </c>
      <c r="J7" s="16" t="str">
        <f>IFERROR(INDEX('Carga Pre'!$I$2:I5001,MATCH(ROW()-ROW($B$1),'Carga Pre'!$O$2:$O$4996,0)),"")</f>
        <v>ET 3516</v>
      </c>
      <c r="K7" s="16" t="str">
        <f>IFERROR(INDEX('Carga Pre'!$J$2:J5001,MATCH(ROW()-ROW($B$1),'Carga Pre'!$O$2:$O$4996,0)),"")</f>
        <v>Bogota</v>
      </c>
      <c r="L7" s="25">
        <f>IFERROR(INDEX('Carga Pre'!$K$2:K5001,MATCH(ROW()-ROW($B$1),'Carga Pre'!$O$2:$O$4996,0)),"")</f>
        <v>45946.145833333336</v>
      </c>
      <c r="M7" s="16" t="str">
        <f>IFERROR(INDEX('Carga Pre'!$L$2:L5001,MATCH(ROW()-ROW($B$1),'Carga Pre'!$O$2:$O$4996,0)),"")</f>
        <v>F</v>
      </c>
      <c r="N7" s="28">
        <f t="shared" si="1"/>
        <v>2</v>
      </c>
      <c r="O7" s="28" t="str">
        <f>VLOOKUP(N7,'Time Chart'!$A$2:$D$25,4,0)</f>
        <v>01:00 A 01:59</v>
      </c>
      <c r="P7" s="29">
        <f t="shared" si="2"/>
        <v>4</v>
      </c>
      <c r="Q7" s="29" t="str">
        <f>VLOOKUP(P7,'Time Chart'!$A$2:$D$25,4,0)</f>
        <v>03:00 A 03:59</v>
      </c>
      <c r="R7" s="15" t="str">
        <f t="shared" si="3"/>
        <v>16/10/2025</v>
      </c>
      <c r="S7" s="16">
        <f>COUNTIFS(Hoja1!$R$2,"="&amp;R7)</f>
        <v>1</v>
      </c>
      <c r="T7" s="15" t="str">
        <f t="shared" si="4"/>
        <v>16/10/2025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activated</v>
      </c>
      <c r="C8" s="16" t="str">
        <f>IFERROR(INDEX('Carga Pre'!$B$2:$B$196,MATCH(ROW()-ROW($A$1),'Carga Pre'!$O$2:$O$196,0)),"")</f>
        <v>Atlas Air</v>
      </c>
      <c r="D8" s="16" t="str">
        <f>IFERROR(INDEX('Carga Pre'!$C$2:C5002,MATCH(ROW()-ROW($B$1),'Carga Pre'!$O$2:$O$4996,0)),"")</f>
        <v>74N</v>
      </c>
      <c r="E8" s="16" t="str">
        <f>IFERROR(INDEX('Carga Pre'!$D$2:D5002,MATCH(ROW()-ROW($B$1),'Carga Pre'!$O$2:$O$4996,0)),"")</f>
        <v>5Y 562</v>
      </c>
      <c r="F8" s="25">
        <f>IFERROR(INDEX('Carga Pre'!$E$2:$E$4996,MATCH(ROW()-ROW($B$1),'Carga Pre'!$O$2:$O$4996,0)),"")</f>
        <v>45946.069444444445</v>
      </c>
      <c r="G8" s="16" t="str">
        <f>IFERROR(INDEX('Carga Pre'!$F$2:F5002,MATCH(ROW()-ROW($B$1),'Carga Pre'!$O$2:$O$4996,0)),"")</f>
        <v>Zaragoza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603</v>
      </c>
      <c r="J8" s="16" t="str">
        <f>IFERROR(INDEX('Carga Pre'!$I$2:I5002,MATCH(ROW()-ROW($B$1),'Carga Pre'!$O$2:$O$4996,0)),"")</f>
        <v>5Y 563</v>
      </c>
      <c r="K8" s="16" t="str">
        <f>IFERROR(INDEX('Carga Pre'!$J$2:J5002,MATCH(ROW()-ROW($B$1),'Carga Pre'!$O$2:$O$4996,0)),"")</f>
        <v>Los Angeles</v>
      </c>
      <c r="L8" s="25">
        <f>IFERROR(INDEX('Carga Pre'!$K$2:K5002,MATCH(ROW()-ROW($B$1),'Carga Pre'!$O$2:$O$4996,0)),"")</f>
        <v>45946.152777777781</v>
      </c>
      <c r="M8" s="16" t="str">
        <f>IFERROR(INDEX('Carga Pre'!$L$2:L5002,MATCH(ROW()-ROW($B$1),'Carga Pre'!$O$2:$O$4996,0)),"")</f>
        <v>F</v>
      </c>
      <c r="N8" s="28">
        <f t="shared" si="1"/>
        <v>2</v>
      </c>
      <c r="O8" s="28" t="str">
        <f>VLOOKUP(N8,'Time Chart'!$A$2:$D$25,4,0)</f>
        <v>01:00 A 01:59</v>
      </c>
      <c r="P8" s="29">
        <f t="shared" si="2"/>
        <v>4</v>
      </c>
      <c r="Q8" s="29" t="str">
        <f>VLOOKUP(P8,'Time Chart'!$A$2:$D$25,4,0)</f>
        <v>03:00 A 03:59</v>
      </c>
      <c r="R8" s="15" t="str">
        <f t="shared" si="3"/>
        <v>16/10/2025</v>
      </c>
      <c r="S8" s="16">
        <f>COUNTIFS(Hoja1!$R$2,"="&amp;R8)</f>
        <v>1</v>
      </c>
      <c r="T8" s="15" t="str">
        <f t="shared" si="4"/>
        <v>16/10/2025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Estafeta</v>
      </c>
      <c r="D9" s="16">
        <f>IFERROR(INDEX('Carga Pre'!$C$2:C5003,MATCH(ROW()-ROW($B$1),'Carga Pre'!$O$2:$O$4996,0)),"")</f>
        <v>734</v>
      </c>
      <c r="E9" s="16" t="str">
        <f>IFERROR(INDEX('Carga Pre'!$D$2:D5003,MATCH(ROW()-ROW($B$1),'Carga Pre'!$O$2:$O$4996,0)),"")</f>
        <v>E7 615</v>
      </c>
      <c r="F9" s="25">
        <f>IFERROR(INDEX('Carga Pre'!$E$2:$E$4996,MATCH(ROW()-ROW($B$1),'Carga Pre'!$O$2:$O$4996,0)),"")</f>
        <v>45946.208333333336</v>
      </c>
      <c r="G9" s="16" t="str">
        <f>IFERROR(INDEX('Carga Pre'!$F$2:F5003,MATCH(ROW()-ROW($B$1),'Carga Pre'!$O$2:$O$4996,0)),"")</f>
        <v>San Luis Potosi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601A</v>
      </c>
      <c r="J9" s="16" t="str">
        <f>IFERROR(INDEX('Carga Pre'!$I$2:I5003,MATCH(ROW()-ROW($B$1),'Carga Pre'!$O$2:$O$4996,0)),"")</f>
        <v>E7 615</v>
      </c>
      <c r="K9" s="16" t="str">
        <f>IFERROR(INDEX('Carga Pre'!$J$2:J5003,MATCH(ROW()-ROW($B$1),'Carga Pre'!$O$2:$O$4996,0)),"")</f>
        <v>Merida</v>
      </c>
      <c r="L9" s="25">
        <f>IFERROR(INDEX('Carga Pre'!$K$2:K5003,MATCH(ROW()-ROW($B$1),'Carga Pre'!$O$2:$O$4996,0)),"")</f>
        <v>45946.229166666664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6</v>
      </c>
      <c r="Q9" s="29" t="str">
        <f>VLOOKUP(P9,'Time Chart'!$A$2:$D$25,4,0)</f>
        <v>05:00 A 05:59</v>
      </c>
      <c r="R9" s="15" t="str">
        <f t="shared" si="3"/>
        <v>16/10/2025</v>
      </c>
      <c r="S9" s="16">
        <f>COUNTIFS(Hoja1!$R$2,"="&amp;R9)</f>
        <v>1</v>
      </c>
      <c r="T9" s="15" t="str">
        <f t="shared" si="4"/>
        <v>16/10/2025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Aerounión</v>
      </c>
      <c r="D10" s="16">
        <f>IFERROR(INDEX('Carga Pre'!$C$2:C5004,MATCH(ROW()-ROW($B$1),'Carga Pre'!$O$2:$O$4996,0)),"")</f>
        <v>333</v>
      </c>
      <c r="E10" s="16" t="str">
        <f>IFERROR(INDEX('Carga Pre'!$D$2:D5004,MATCH(ROW()-ROW($B$1),'Carga Pre'!$O$2:$O$4996,0)),"")</f>
        <v>6R 4276</v>
      </c>
      <c r="F10" s="25">
        <f>IFERROR(INDEX('Carga Pre'!$E$2:$E$4996,MATCH(ROW()-ROW($B$1),'Carga Pre'!$O$2:$O$4996,0)),"")</f>
        <v>45946.22152777778</v>
      </c>
      <c r="G10" s="16" t="str">
        <f>IFERROR(INDEX('Carga Pre'!$F$2:F5004,MATCH(ROW()-ROW($B$1),'Carga Pre'!$O$2:$O$4996,0)),"")</f>
        <v>Bogota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603</v>
      </c>
      <c r="J10" s="16" t="str">
        <f>IFERROR(INDEX('Carga Pre'!$I$2:I5004,MATCH(ROW()-ROW($B$1),'Carga Pre'!$O$2:$O$4996,0)),"")</f>
        <v>6R 4276</v>
      </c>
      <c r="K10" s="16" t="str">
        <f>IFERROR(INDEX('Carga Pre'!$J$2:J5004,MATCH(ROW()-ROW($B$1),'Carga Pre'!$O$2:$O$4996,0)),"")</f>
        <v>Miami</v>
      </c>
      <c r="L10" s="25">
        <f>IFERROR(INDEX('Carga Pre'!$K$2:K5004,MATCH(ROW()-ROW($B$1),'Carga Pre'!$O$2:$O$4996,0)),"")</f>
        <v>45946.28402777778</v>
      </c>
      <c r="M10" s="16" t="str">
        <f>IFERROR(INDEX('Carga Pre'!$L$2:L5004,MATCH(ROW()-ROW($B$1),'Carga Pre'!$O$2:$O$4996,0)),"")</f>
        <v>F</v>
      </c>
      <c r="N10" s="28">
        <f t="shared" si="1"/>
        <v>6</v>
      </c>
      <c r="O10" s="28" t="str">
        <f>VLOOKUP(N10,'Time Chart'!$A$2:$D$25,4,0)</f>
        <v>05:00 A 05:59</v>
      </c>
      <c r="P10" s="29">
        <f t="shared" si="2"/>
        <v>7</v>
      </c>
      <c r="Q10" s="29" t="str">
        <f>VLOOKUP(P10,'Time Chart'!$A$2:$D$25,4,0)</f>
        <v>06:00 A 06:59</v>
      </c>
      <c r="R10" s="15" t="str">
        <f t="shared" si="3"/>
        <v>16/10/2025</v>
      </c>
      <c r="S10" s="16">
        <f>COUNTIFS(Hoja1!$R$2,"="&amp;R10)</f>
        <v>1</v>
      </c>
      <c r="T10" s="15" t="str">
        <f t="shared" si="4"/>
        <v>16/10/2025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TSM Airline</v>
      </c>
      <c r="D11" s="16" t="str">
        <f>IFERROR(INDEX('Carga Pre'!$C$2:C5005,MATCH(ROW()-ROW($B$1),'Carga Pre'!$O$2:$O$4996,0)),"")</f>
        <v>DC9</v>
      </c>
      <c r="E11" s="16" t="str">
        <f>IFERROR(INDEX('Carga Pre'!$D$2:D5005,MATCH(ROW()-ROW($B$1),'Carga Pre'!$O$2:$O$4996,0)),"")</f>
        <v>SM 1711</v>
      </c>
      <c r="F11" s="25">
        <f>IFERROR(INDEX('Carga Pre'!$E$2:$E$4996,MATCH(ROW()-ROW($B$1),'Carga Pre'!$O$2:$O$4996,0)),"")</f>
        <v>45946.229166666664</v>
      </c>
      <c r="G11" s="16" t="str">
        <f>IFERROR(INDEX('Carga Pre'!$F$2:F5005,MATCH(ROW()-ROW($B$1),'Carga Pre'!$O$2:$O$4996,0)),"")</f>
        <v>San Luis Potosi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601B</v>
      </c>
      <c r="J11" s="16" t="str">
        <f>IFERROR(INDEX('Carga Pre'!$I$2:I5005,MATCH(ROW()-ROW($B$1),'Carga Pre'!$O$2:$O$4996,0)),"")</f>
        <v>SM 1711</v>
      </c>
      <c r="K11" s="16" t="str">
        <f>IFERROR(INDEX('Carga Pre'!$J$2:J5005,MATCH(ROW()-ROW($B$1),'Carga Pre'!$O$2:$O$4996,0)),"")</f>
        <v>Villahermosa</v>
      </c>
      <c r="L11" s="25">
        <f>IFERROR(INDEX('Carga Pre'!$K$2:K5005,MATCH(ROW()-ROW($B$1),'Carga Pre'!$O$2:$O$4996,0)),"")</f>
        <v>45946.25</v>
      </c>
      <c r="M11" s="16" t="str">
        <f>IFERROR(INDEX('Carga Pre'!$L$2:L5005,MATCH(ROW()-ROW($B$1),'Carga Pre'!$O$2:$O$4996,0)),"")</f>
        <v>F</v>
      </c>
      <c r="N11" s="28">
        <f t="shared" si="1"/>
        <v>6</v>
      </c>
      <c r="O11" s="28" t="str">
        <f>VLOOKUP(N11,'Time Chart'!$A$2:$D$25,4,0)</f>
        <v>05:00 A 05:59</v>
      </c>
      <c r="P11" s="29">
        <f t="shared" si="2"/>
        <v>7</v>
      </c>
      <c r="Q11" s="29" t="str">
        <f>VLOOKUP(P11,'Time Chart'!$A$2:$D$25,4,0)</f>
        <v>06:00 A 06:59</v>
      </c>
      <c r="R11" s="15" t="str">
        <f t="shared" si="3"/>
        <v>16/10/2025</v>
      </c>
      <c r="S11" s="16">
        <f>COUNTIFS(Hoja1!$R$2,"="&amp;R11)</f>
        <v>1</v>
      </c>
      <c r="T11" s="15" t="str">
        <f t="shared" si="4"/>
        <v>16/10/2025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United Parcel Service</v>
      </c>
      <c r="D12" s="16">
        <f>IFERROR(INDEX('Carga Pre'!$C$2:C5006,MATCH(ROW()-ROW($B$1),'Carga Pre'!$O$2:$O$4996,0)),"")</f>
        <v>763</v>
      </c>
      <c r="E12" s="16" t="str">
        <f>IFERROR(INDEX('Carga Pre'!$D$2:D5006,MATCH(ROW()-ROW($B$1),'Carga Pre'!$O$2:$O$4996,0)),"")</f>
        <v>5X 320</v>
      </c>
      <c r="F12" s="25">
        <f>IFERROR(INDEX('Carga Pre'!$E$2:$E$4996,MATCH(ROW()-ROW($B$1),'Carga Pre'!$O$2:$O$4996,0)),"")</f>
        <v>45946.263194444444</v>
      </c>
      <c r="G12" s="16" t="str">
        <f>IFERROR(INDEX('Carga Pre'!$F$2:F5006,MATCH(ROW()-ROW($B$1),'Carga Pre'!$O$2:$O$4996,0)),"")</f>
        <v>Louisville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601A</v>
      </c>
      <c r="J12" s="16" t="str">
        <f>IFERROR(INDEX('Carga Pre'!$I$2:I5006,MATCH(ROW()-ROW($B$1),'Carga Pre'!$O$2:$O$4996,0)),"")</f>
        <v>5X 321</v>
      </c>
      <c r="K12" s="16" t="str">
        <f>IFERROR(INDEX('Carga Pre'!$J$2:J5006,MATCH(ROW()-ROW($B$1),'Carga Pre'!$O$2:$O$4996,0)),"")</f>
        <v>Louisville</v>
      </c>
      <c r="L12" s="25">
        <f>IFERROR(INDEX('Carga Pre'!$K$2:K5006,MATCH(ROW()-ROW($B$1),'Carga Pre'!$O$2:$O$4996,0)),"")</f>
        <v>45946.818055555559</v>
      </c>
      <c r="M12" s="16" t="str">
        <f>IFERROR(INDEX('Carga Pre'!$L$2:L5006,MATCH(ROW()-ROW($B$1),'Carga Pre'!$O$2:$O$4996,0)),"")</f>
        <v>F</v>
      </c>
      <c r="N12" s="28">
        <f t="shared" si="1"/>
        <v>7</v>
      </c>
      <c r="O12" s="28" t="str">
        <f>VLOOKUP(N12,'Time Chart'!$A$2:$D$25,4,0)</f>
        <v>06:00 A 06:59</v>
      </c>
      <c r="P12" s="29">
        <f t="shared" si="2"/>
        <v>20</v>
      </c>
      <c r="Q12" s="29" t="str">
        <f>VLOOKUP(P12,'Time Chart'!$A$2:$D$25,4,0)</f>
        <v>19:00 A 19:59</v>
      </c>
      <c r="R12" s="15" t="str">
        <f t="shared" si="3"/>
        <v>16/10/2025</v>
      </c>
      <c r="S12" s="16">
        <f>COUNTIFS(Hoja1!$R$2,"="&amp;R12)</f>
        <v>1</v>
      </c>
      <c r="T12" s="15" t="str">
        <f t="shared" si="4"/>
        <v>16/10/2025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Suparna</v>
      </c>
      <c r="D13" s="16">
        <f>IFERROR(INDEX('Carga Pre'!$C$2:C5007,MATCH(ROW()-ROW($B$1),'Carga Pre'!$O$2:$O$4996,0)),"")</f>
        <v>747</v>
      </c>
      <c r="E13" s="16" t="str">
        <f>IFERROR(INDEX('Carga Pre'!$D$2:D5007,MATCH(ROW()-ROW($B$1),'Carga Pre'!$O$2:$O$4996,0)),"")</f>
        <v>Y8 7461</v>
      </c>
      <c r="F13" s="25">
        <f>IFERROR(INDEX('Carga Pre'!$E$2:$E$4996,MATCH(ROW()-ROW($B$1),'Carga Pre'!$O$2:$O$4996,0)),"")</f>
        <v>45946.295138888891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605A</v>
      </c>
      <c r="J13" s="16" t="str">
        <f>IFERROR(INDEX('Carga Pre'!$I$2:I5007,MATCH(ROW()-ROW($B$1),'Carga Pre'!$O$2:$O$4996,0)),"")</f>
        <v>Y8 7462</v>
      </c>
      <c r="K13" s="16" t="str">
        <f>IFERROR(INDEX('Carga Pre'!$J$2:J5007,MATCH(ROW()-ROW($B$1),'Carga Pre'!$O$2:$O$4996,0)),"")</f>
        <v>Anchorage</v>
      </c>
      <c r="L13" s="25">
        <f>IFERROR(INDEX('Carga Pre'!$K$2:K5007,MATCH(ROW()-ROW($B$1),'Carga Pre'!$O$2:$O$4996,0)),"")</f>
        <v>45946.399305555555</v>
      </c>
      <c r="M13" s="16" t="str">
        <f>IFERROR(INDEX('Carga Pre'!$L$2:L5007,MATCH(ROW()-ROW($B$1),'Carga Pre'!$O$2:$O$4996,0)),"")</f>
        <v>F</v>
      </c>
      <c r="N13" s="28">
        <f t="shared" si="1"/>
        <v>8</v>
      </c>
      <c r="O13" s="28" t="str">
        <f>VLOOKUP(N13,'Time Chart'!$A$2:$D$25,4,0)</f>
        <v>07:00 A 07:59</v>
      </c>
      <c r="P13" s="29">
        <f t="shared" si="2"/>
        <v>10</v>
      </c>
      <c r="Q13" s="29" t="str">
        <f>VLOOKUP(P13,'Time Chart'!$A$2:$D$25,4,0)</f>
        <v>09:00 A 09:59</v>
      </c>
      <c r="R13" s="15" t="str">
        <f t="shared" si="3"/>
        <v>16/10/2025</v>
      </c>
      <c r="S13" s="16">
        <f>COUNTIFS(Hoja1!$R$2,"="&amp;R13)</f>
        <v>1</v>
      </c>
      <c r="T13" s="15" t="str">
        <f t="shared" si="4"/>
        <v>16/10/2025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Air Canada</v>
      </c>
      <c r="D14" s="16">
        <f>IFERROR(INDEX('Carga Pre'!$C$2:C5008,MATCH(ROW()-ROW($B$1),'Carga Pre'!$O$2:$O$4996,0)),"")</f>
        <v>764</v>
      </c>
      <c r="E14" s="16" t="str">
        <f>IFERROR(INDEX('Carga Pre'!$D$2:D5008,MATCH(ROW()-ROW($B$1),'Carga Pre'!$O$2:$O$4996,0)),"")</f>
        <v>AC 7248</v>
      </c>
      <c r="F14" s="25">
        <f>IFERROR(INDEX('Carga Pre'!$E$2:$E$4996,MATCH(ROW()-ROW($B$1),'Carga Pre'!$O$2:$O$4996,0)),"")</f>
        <v>45946.329861111109</v>
      </c>
      <c r="G14" s="16" t="str">
        <f>IFERROR(INDEX('Carga Pre'!$F$2:F5008,MATCH(ROW()-ROW($B$1),'Carga Pre'!$O$2:$O$4996,0)),"")</f>
        <v>Toronto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602B</v>
      </c>
      <c r="J14" s="16" t="str">
        <f>IFERROR(INDEX('Carga Pre'!$I$2:I5008,MATCH(ROW()-ROW($B$1),'Carga Pre'!$O$2:$O$4996,0)),"")</f>
        <v>AC 7309</v>
      </c>
      <c r="K14" s="16" t="str">
        <f>IFERROR(INDEX('Carga Pre'!$J$2:J5008,MATCH(ROW()-ROW($B$1),'Carga Pre'!$O$2:$O$4996,0)),"")</f>
        <v>Dallas Fort Worth</v>
      </c>
      <c r="L14" s="25">
        <f>IFERROR(INDEX('Carga Pre'!$K$2:K5008,MATCH(ROW()-ROW($B$1),'Carga Pre'!$O$2:$O$4996,0)),"")</f>
        <v>45946.413194444445</v>
      </c>
      <c r="M14" s="16" t="str">
        <f>IFERROR(INDEX('Carga Pre'!$L$2:L5008,MATCH(ROW()-ROW($B$1),'Carga Pre'!$O$2:$O$4996,0)),"")</f>
        <v>F</v>
      </c>
      <c r="N14" s="28">
        <f t="shared" si="1"/>
        <v>8</v>
      </c>
      <c r="O14" s="28" t="str">
        <f>VLOOKUP(N14,'Time Chart'!$A$2:$D$25,4,0)</f>
        <v>07:00 A 07:59</v>
      </c>
      <c r="P14" s="29">
        <f t="shared" si="2"/>
        <v>10</v>
      </c>
      <c r="Q14" s="29" t="str">
        <f>VLOOKUP(P14,'Time Chart'!$A$2:$D$25,4,0)</f>
        <v>09:00 A 09:59</v>
      </c>
      <c r="R14" s="15" t="str">
        <f t="shared" si="3"/>
        <v>16/10/2025</v>
      </c>
      <c r="S14" s="16">
        <f>COUNTIFS(Hoja1!$R$2,"="&amp;R14)</f>
        <v>1</v>
      </c>
      <c r="T14" s="15" t="str">
        <f t="shared" si="4"/>
        <v>16/10/2025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Cargojet Airways</v>
      </c>
      <c r="D15" s="16" t="str">
        <f>IFERROR(INDEX('Carga Pre'!$C$2:C5009,MATCH(ROW()-ROW($B$1),'Carga Pre'!$O$2:$O$4996,0)),"")</f>
        <v>76Y</v>
      </c>
      <c r="E15" s="16" t="str">
        <f>IFERROR(INDEX('Carga Pre'!$D$2:D5009,MATCH(ROW()-ROW($B$1),'Carga Pre'!$O$2:$O$4996,0)),"")</f>
        <v>W8 952</v>
      </c>
      <c r="F15" s="25">
        <f>IFERROR(INDEX('Carga Pre'!$E$2:$E$4996,MATCH(ROW()-ROW($B$1),'Carga Pre'!$O$2:$O$4996,0)),"")</f>
        <v>45946.354166666664</v>
      </c>
      <c r="G15" s="16" t="str">
        <f>IFERROR(INDEX('Carga Pre'!$F$2:F5009,MATCH(ROW()-ROW($B$1),'Carga Pre'!$O$2:$O$4996,0)),"")</f>
        <v>Cincinnati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601B</v>
      </c>
      <c r="J15" s="16" t="str">
        <f>IFERROR(INDEX('Carga Pre'!$I$2:I5009,MATCH(ROW()-ROW($B$1),'Carga Pre'!$O$2:$O$4996,0)),"")</f>
        <v>W8 919</v>
      </c>
      <c r="K15" s="16" t="str">
        <f>IFERROR(INDEX('Carga Pre'!$J$2:J5009,MATCH(ROW()-ROW($B$1),'Carga Pre'!$O$2:$O$4996,0)),"")</f>
        <v>Guadalajara</v>
      </c>
      <c r="L15" s="25">
        <f>IFERROR(INDEX('Carga Pre'!$K$2:K5009,MATCH(ROW()-ROW($B$1),'Carga Pre'!$O$2:$O$4996,0)),"")</f>
        <v>45946.694444444445</v>
      </c>
      <c r="M15" s="16" t="str">
        <f>IFERROR(INDEX('Carga Pre'!$L$2:L5009,MATCH(ROW()-ROW($B$1),'Carga Pre'!$O$2:$O$4996,0)),"")</f>
        <v>F</v>
      </c>
      <c r="N15" s="28">
        <f t="shared" si="1"/>
        <v>9</v>
      </c>
      <c r="O15" s="28" t="str">
        <f>VLOOKUP(N15,'Time Chart'!$A$2:$D$25,4,0)</f>
        <v>08:00 A 08:59</v>
      </c>
      <c r="P15" s="29">
        <f t="shared" si="2"/>
        <v>17</v>
      </c>
      <c r="Q15" s="29" t="str">
        <f>VLOOKUP(P15,'Time Chart'!$A$2:$D$25,4,0)</f>
        <v>16:00 A 16:59</v>
      </c>
      <c r="R15" s="15" t="str">
        <f t="shared" si="3"/>
        <v>16/10/2025</v>
      </c>
      <c r="S15" s="16">
        <f>COUNTIFS(Hoja1!$R$2,"="&amp;R15)</f>
        <v>1</v>
      </c>
      <c r="T15" s="15" t="str">
        <f t="shared" si="4"/>
        <v>16/10/2025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McNeely Charter Services</v>
      </c>
      <c r="D16" s="16" t="str">
        <f>IFERROR(INDEX('Carga Pre'!$C$2:C5010,MATCH(ROW()-ROW($B$1),'Carga Pre'!$O$2:$O$4996,0)),"")</f>
        <v>SW3</v>
      </c>
      <c r="E16" s="16" t="str">
        <f>IFERROR(INDEX('Carga Pre'!$D$2:D5010,MATCH(ROW()-ROW($B$1),'Carga Pre'!$O$2:$O$4996,0)),"")</f>
        <v>MD 211</v>
      </c>
      <c r="F16" s="25">
        <f>IFERROR(INDEX('Carga Pre'!$E$2:$E$4996,MATCH(ROW()-ROW($B$1),'Carga Pre'!$O$2:$O$4996,0)),"")</f>
        <v>45946.354166666664</v>
      </c>
      <c r="G16" s="16" t="str">
        <f>IFERROR(INDEX('Carga Pre'!$F$2:F5010,MATCH(ROW()-ROW($B$1),'Carga Pre'!$O$2:$O$4996,0)),"")</f>
        <v>Louisiana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602A</v>
      </c>
      <c r="J16" s="16" t="str">
        <f>IFERROR(INDEX('Carga Pre'!$I$2:I5010,MATCH(ROW()-ROW($B$1),'Carga Pre'!$O$2:$O$4996,0)),"")</f>
        <v>MD 211</v>
      </c>
      <c r="K16" s="16" t="str">
        <f>IFERROR(INDEX('Carga Pre'!$J$2:J5010,MATCH(ROW()-ROW($B$1),'Carga Pre'!$O$2:$O$4996,0)),"")</f>
        <v>Laredo</v>
      </c>
      <c r="L16" s="25">
        <f>IFERROR(INDEX('Carga Pre'!$K$2:K5010,MATCH(ROW()-ROW($B$1),'Carga Pre'!$O$2:$O$4996,0)),"")</f>
        <v>45946.4375</v>
      </c>
      <c r="M16" s="16" t="str">
        <f>IFERROR(INDEX('Carga Pre'!$L$2:L5010,MATCH(ROW()-ROW($B$1),'Carga Pre'!$O$2:$O$4996,0)),"")</f>
        <v>F</v>
      </c>
      <c r="N16" s="28">
        <f t="shared" si="1"/>
        <v>9</v>
      </c>
      <c r="O16" s="28" t="str">
        <f>VLOOKUP(N16,'Time Chart'!$A$2:$D$25,4,0)</f>
        <v>08:00 A 08:59</v>
      </c>
      <c r="P16" s="29">
        <f t="shared" si="2"/>
        <v>11</v>
      </c>
      <c r="Q16" s="29" t="str">
        <f>VLOOKUP(P16,'Time Chart'!$A$2:$D$25,4,0)</f>
        <v>10:00 A 10:59</v>
      </c>
      <c r="R16" s="15" t="str">
        <f t="shared" si="3"/>
        <v>16/10/2025</v>
      </c>
      <c r="S16" s="16">
        <f>COUNTIFS(Hoja1!$R$2,"="&amp;R16)</f>
        <v>1</v>
      </c>
      <c r="T16" s="15" t="str">
        <f t="shared" si="4"/>
        <v>16/10/2025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Aerounión</v>
      </c>
      <c r="D17" s="16">
        <f>IFERROR(INDEX('Carga Pre'!$C$2:C5011,MATCH(ROW()-ROW($B$1),'Carga Pre'!$O$2:$O$4996,0)),"")</f>
        <v>333</v>
      </c>
      <c r="E17" s="16" t="str">
        <f>IFERROR(INDEX('Carga Pre'!$D$2:D5011,MATCH(ROW()-ROW($B$1),'Carga Pre'!$O$2:$O$4996,0)),"")</f>
        <v>6R 4260</v>
      </c>
      <c r="F17" s="25">
        <f>IFERROR(INDEX('Carga Pre'!$E$2:$E$4996,MATCH(ROW()-ROW($B$1),'Carga Pre'!$O$2:$O$4996,0)),"")</f>
        <v>45946.399305555555</v>
      </c>
      <c r="G17" s="16" t="str">
        <f>IFERROR(INDEX('Carga Pre'!$F$2:F5011,MATCH(ROW()-ROW($B$1),'Carga Pre'!$O$2:$O$4996,0)),"")</f>
        <v>Bogota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603</v>
      </c>
      <c r="J17" s="16" t="str">
        <f>IFERROR(INDEX('Carga Pre'!$I$2:I5011,MATCH(ROW()-ROW($B$1),'Carga Pre'!$O$2:$O$4996,0)),"")</f>
        <v>6R 4260</v>
      </c>
      <c r="K17" s="16" t="str">
        <f>IFERROR(INDEX('Carga Pre'!$J$2:J5011,MATCH(ROW()-ROW($B$1),'Carga Pre'!$O$2:$O$4996,0)),"")</f>
        <v>Los Angeles</v>
      </c>
      <c r="L17" s="25">
        <f>IFERROR(INDEX('Carga Pre'!$K$2:K5011,MATCH(ROW()-ROW($B$1),'Carga Pre'!$O$2:$O$4996,0)),"")</f>
        <v>45946.440972222219</v>
      </c>
      <c r="M17" s="16" t="str">
        <f>IFERROR(INDEX('Carga Pre'!$L$2:L5011,MATCH(ROW()-ROW($B$1),'Carga Pre'!$O$2:$O$4996,0)),"")</f>
        <v>F</v>
      </c>
      <c r="N17" s="28">
        <f t="shared" si="1"/>
        <v>10</v>
      </c>
      <c r="O17" s="28" t="str">
        <f>VLOOKUP(N17,'Time Chart'!$A$2:$D$25,4,0)</f>
        <v>09:00 A 09:59</v>
      </c>
      <c r="P17" s="29">
        <f t="shared" si="2"/>
        <v>11</v>
      </c>
      <c r="Q17" s="29" t="str">
        <f>VLOOKUP(P17,'Time Chart'!$A$2:$D$25,4,0)</f>
        <v>10:00 A 10:59</v>
      </c>
      <c r="R17" s="15" t="str">
        <f t="shared" si="3"/>
        <v>16/10/2025</v>
      </c>
      <c r="S17" s="16">
        <f>COUNTIFS(Hoja1!$R$2,"="&amp;R17)</f>
        <v>1</v>
      </c>
      <c r="T17" s="15" t="str">
        <f t="shared" si="4"/>
        <v>16/10/2025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Air China</v>
      </c>
      <c r="D18" s="16" t="str">
        <f>IFERROR(INDEX('Carga Pre'!$C$2:C5012,MATCH(ROW()-ROW($B$1),'Carga Pre'!$O$2:$O$4996,0)),"")</f>
        <v>77F</v>
      </c>
      <c r="E18" s="16" t="str">
        <f>IFERROR(INDEX('Carga Pre'!$D$2:D5012,MATCH(ROW()-ROW($B$1),'Carga Pre'!$O$2:$O$4996,0)),"")</f>
        <v>CA 3125</v>
      </c>
      <c r="F18" s="25">
        <f>IFERROR(INDEX('Carga Pre'!$E$2:$E$4996,MATCH(ROW()-ROW($B$1),'Carga Pre'!$O$2:$O$4996,0)),"")</f>
        <v>45946.423611111109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CA 3126</v>
      </c>
      <c r="K18" s="16" t="str">
        <f>IFERROR(INDEX('Carga Pre'!$J$2:J5012,MATCH(ROW()-ROW($B$1),'Carga Pre'!$O$2:$O$4996,0)),"")</f>
        <v>Los Angeles</v>
      </c>
      <c r="L18" s="25">
        <f>IFERROR(INDEX('Carga Pre'!$K$2:K5012,MATCH(ROW()-ROW($B$1),'Carga Pre'!$O$2:$O$4996,0)),"")</f>
        <v>45946.527777777781</v>
      </c>
      <c r="M18" s="16" t="str">
        <f>IFERROR(INDEX('Carga Pre'!$L$2:L5012,MATCH(ROW()-ROW($B$1),'Carga Pre'!$O$2:$O$4996,0)),"")</f>
        <v>F</v>
      </c>
      <c r="N18" s="28">
        <f t="shared" si="1"/>
        <v>11</v>
      </c>
      <c r="O18" s="28" t="str">
        <f>VLOOKUP(N18,'Time Chart'!$A$2:$D$25,4,0)</f>
        <v>10:00 A 10:59</v>
      </c>
      <c r="P18" s="29">
        <f t="shared" si="2"/>
        <v>13</v>
      </c>
      <c r="Q18" s="29" t="str">
        <f>VLOOKUP(P18,'Time Chart'!$A$2:$D$25,4,0)</f>
        <v>12:00 A 12:59</v>
      </c>
      <c r="R18" s="15" t="str">
        <f t="shared" si="3"/>
        <v>16/10/2025</v>
      </c>
      <c r="S18" s="16">
        <f>COUNTIFS(Hoja1!$R$2,"="&amp;R18)</f>
        <v>1</v>
      </c>
      <c r="T18" s="15" t="str">
        <f t="shared" si="4"/>
        <v>16/10/2025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Cargojet Airways</v>
      </c>
      <c r="D19" s="16" t="str">
        <f>IFERROR(INDEX('Carga Pre'!$C$2:C5013,MATCH(ROW()-ROW($B$1),'Carga Pre'!$O$2:$O$4996,0)),"")</f>
        <v>76Y</v>
      </c>
      <c r="E19" s="16" t="str">
        <f>IFERROR(INDEX('Carga Pre'!$D$2:D5013,MATCH(ROW()-ROW($B$1),'Carga Pre'!$O$2:$O$4996,0)),"")</f>
        <v>W8 920</v>
      </c>
      <c r="F19" s="25">
        <f>IFERROR(INDEX('Carga Pre'!$E$2:$E$4996,MATCH(ROW()-ROW($B$1),'Carga Pre'!$O$2:$O$4996,0)),"")</f>
        <v>45946.446527777778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601A</v>
      </c>
      <c r="J19" s="16" t="str">
        <f>IFERROR(INDEX('Carga Pre'!$I$2:I5013,MATCH(ROW()-ROW($B$1),'Carga Pre'!$O$2:$O$4996,0)),"")</f>
        <v>W8 951</v>
      </c>
      <c r="K19" s="16" t="str">
        <f>IFERROR(INDEX('Carga Pre'!$J$2:J5013,MATCH(ROW()-ROW($B$1),'Carga Pre'!$O$2:$O$4996,0)),"")</f>
        <v>Cincinnati</v>
      </c>
      <c r="L19" s="25">
        <f>IFERROR(INDEX('Carga Pre'!$K$2:K5013,MATCH(ROW()-ROW($B$1),'Carga Pre'!$O$2:$O$4996,0)),"")</f>
        <v>45946.833333333336</v>
      </c>
      <c r="M19" s="16" t="str">
        <f>IFERROR(INDEX('Carga Pre'!$L$2:L5013,MATCH(ROW()-ROW($B$1),'Carga Pre'!$O$2:$O$4996,0)),"")</f>
        <v>F</v>
      </c>
      <c r="N19" s="28">
        <f t="shared" si="1"/>
        <v>11</v>
      </c>
      <c r="O19" s="28" t="str">
        <f>VLOOKUP(N19,'Time Chart'!$A$2:$D$25,4,0)</f>
        <v>10:00 A 10:59</v>
      </c>
      <c r="P19" s="29">
        <f t="shared" si="2"/>
        <v>21</v>
      </c>
      <c r="Q19" s="29" t="str">
        <f>VLOOKUP(P19,'Time Chart'!$A$2:$D$25,4,0)</f>
        <v>20:00 A 20:59</v>
      </c>
      <c r="R19" s="15" t="str">
        <f t="shared" si="3"/>
        <v>16/10/2025</v>
      </c>
      <c r="S19" s="16">
        <f>COUNTIFS(Hoja1!$R$2,"="&amp;R19)</f>
        <v>1</v>
      </c>
      <c r="T19" s="15" t="str">
        <f t="shared" si="4"/>
        <v>16/10/2025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MasAir</v>
      </c>
      <c r="D20" s="16">
        <f>IFERROR(INDEX('Carga Pre'!$C$2:C5014,MATCH(ROW()-ROW($B$1),'Carga Pre'!$O$2:$O$4996,0)),"")</f>
        <v>333</v>
      </c>
      <c r="E20" s="16" t="str">
        <f>IFERROR(INDEX('Carga Pre'!$D$2:D5014,MATCH(ROW()-ROW($B$1),'Carga Pre'!$O$2:$O$4996,0)),"")</f>
        <v>M7 6845</v>
      </c>
      <c r="F20" s="25">
        <f>IFERROR(INDEX('Carga Pre'!$E$2:$E$4996,MATCH(ROW()-ROW($B$1),'Carga Pre'!$O$2:$O$4996,0)),"")</f>
        <v>45946.5625</v>
      </c>
      <c r="G20" s="16" t="str">
        <f>IFERROR(INDEX('Carga Pre'!$F$2:F5014,MATCH(ROW()-ROW($B$1),'Carga Pre'!$O$2:$O$4996,0)),"")</f>
        <v>Guadalajara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602</v>
      </c>
      <c r="J20" s="16" t="str">
        <f>IFERROR(INDEX('Carga Pre'!$I$2:I5014,MATCH(ROW()-ROW($B$1),'Carga Pre'!$O$2:$O$4996,0)),"")</f>
        <v>M7 6441</v>
      </c>
      <c r="K20" s="16" t="str">
        <f>IFERROR(INDEX('Carga Pre'!$J$2:J5014,MATCH(ROW()-ROW($B$1),'Carga Pre'!$O$2:$O$4996,0)),"")</f>
        <v>Campinas</v>
      </c>
      <c r="L20" s="25">
        <f>IFERROR(INDEX('Carga Pre'!$K$2:K5014,MATCH(ROW()-ROW($B$1),'Carga Pre'!$O$2:$O$4996,0)),"")</f>
        <v>45946.659722222219</v>
      </c>
      <c r="M20" s="16" t="str">
        <f>IFERROR(INDEX('Carga Pre'!$L$2:L5014,MATCH(ROW()-ROW($B$1),'Carga Pre'!$O$2:$O$4996,0)),"")</f>
        <v>F</v>
      </c>
      <c r="N20" s="28">
        <f t="shared" si="1"/>
        <v>14</v>
      </c>
      <c r="O20" s="28" t="str">
        <f>VLOOKUP(N20,'Time Chart'!$A$2:$D$25,4,0)</f>
        <v>13:00 A 13:59</v>
      </c>
      <c r="P20" s="29">
        <f t="shared" si="2"/>
        <v>16</v>
      </c>
      <c r="Q20" s="29" t="str">
        <f>VLOOKUP(P20,'Time Chart'!$A$2:$D$25,4,0)</f>
        <v>15:00 A 15:59</v>
      </c>
      <c r="R20" s="15" t="str">
        <f t="shared" si="3"/>
        <v>16/10/2025</v>
      </c>
      <c r="S20" s="16">
        <f>COUNTIFS(Hoja1!$R$2,"="&amp;R20)</f>
        <v>1</v>
      </c>
      <c r="T20" s="15" t="str">
        <f t="shared" si="4"/>
        <v>16/10/2025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Cargolux</v>
      </c>
      <c r="D21" s="16" t="str">
        <f>IFERROR(INDEX('Carga Pre'!$C$2:C5015,MATCH(ROW()-ROW($B$1),'Carga Pre'!$O$2:$O$4996,0)),"")</f>
        <v>74Y</v>
      </c>
      <c r="E21" s="16" t="str">
        <f>IFERROR(INDEX('Carga Pre'!$D$2:D5015,MATCH(ROW()-ROW($B$1),'Carga Pre'!$O$2:$O$4996,0)),"")</f>
        <v>CV 6684</v>
      </c>
      <c r="F21" s="25">
        <f>IFERROR(INDEX('Carga Pre'!$E$2:$E$4996,MATCH(ROW()-ROW($B$1),'Carga Pre'!$O$2:$O$4996,0)),"")</f>
        <v>45946.590277777781</v>
      </c>
      <c r="G21" s="16" t="str">
        <f>IFERROR(INDEX('Carga Pre'!$F$2:F5015,MATCH(ROW()-ROW($B$1),'Carga Pre'!$O$2:$O$4996,0)),"")</f>
        <v>Luxembourg</v>
      </c>
      <c r="H21" s="16" t="str">
        <f>IFERROR(INDEX('Carga Pre'!$G$2:G5015,MATCH(ROW()-ROW($B$1),'Carga Pre'!$O$2:$O$4996,0)),"")</f>
        <v>---</v>
      </c>
      <c r="I21" s="16" t="str">
        <f>IFERROR(INDEX('Carga Pre'!$H$2:H5015,MATCH(ROW()-ROW($B$1),'Carga Pre'!$O$2:$O$4996,0)),"")</f>
        <v>605A</v>
      </c>
      <c r="J21" s="16" t="str">
        <f>IFERROR(INDEX('Carga Pre'!$I$2:I5015,MATCH(ROW()-ROW($B$1),'Carga Pre'!$O$2:$O$4996,0)),"")</f>
        <v>CV 6694</v>
      </c>
      <c r="K21" s="16" t="str">
        <f>IFERROR(INDEX('Carga Pre'!$J$2:J5015,MATCH(ROW()-ROW($B$1),'Carga Pre'!$O$2:$O$4996,0)),"")</f>
        <v>Guadalajara</v>
      </c>
      <c r="L21" s="25">
        <f>IFERROR(INDEX('Carga Pre'!$K$2:K5015,MATCH(ROW()-ROW($B$1),'Carga Pre'!$O$2:$O$4996,0)),"")</f>
        <v>45946.673611111109</v>
      </c>
      <c r="M21" s="16" t="str">
        <f>IFERROR(INDEX('Carga Pre'!$L$2:L5015,MATCH(ROW()-ROW($B$1),'Carga Pre'!$O$2:$O$4996,0)),"")</f>
        <v>F</v>
      </c>
      <c r="N21" s="28">
        <f t="shared" si="1"/>
        <v>15</v>
      </c>
      <c r="O21" s="28" t="str">
        <f>VLOOKUP(N21,'Time Chart'!$A$2:$D$25,4,0)</f>
        <v>14:00 A 14:59</v>
      </c>
      <c r="P21" s="29">
        <f t="shared" si="2"/>
        <v>17</v>
      </c>
      <c r="Q21" s="29" t="str">
        <f>VLOOKUP(P21,'Time Chart'!$A$2:$D$25,4,0)</f>
        <v>16:00 A 16:59</v>
      </c>
      <c r="R21" s="15" t="str">
        <f t="shared" si="3"/>
        <v>16/10/2025</v>
      </c>
      <c r="S21" s="16">
        <f>COUNTIFS(Hoja1!$R$2,"="&amp;R21)</f>
        <v>1</v>
      </c>
      <c r="T21" s="15" t="str">
        <f t="shared" si="4"/>
        <v>16/10/2025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DHL Guatemala</v>
      </c>
      <c r="D22" s="16" t="str">
        <f>IFERROR(INDEX('Carga Pre'!$C$2:C5016,MATCH(ROW()-ROW($B$1),'Carga Pre'!$O$2:$O$4996,0)),"")</f>
        <v>75F</v>
      </c>
      <c r="E22" s="16" t="str">
        <f>IFERROR(INDEX('Carga Pre'!$D$2:D5016,MATCH(ROW()-ROW($B$1),'Carga Pre'!$O$2:$O$4996,0)),"")</f>
        <v>L3 5218</v>
      </c>
      <c r="F22" s="25">
        <f>IFERROR(INDEX('Carga Pre'!$E$2:$E$4996,MATCH(ROW()-ROW($B$1),'Carga Pre'!$O$2:$O$4996,0)),"")</f>
        <v>45946.597222222219</v>
      </c>
      <c r="G22" s="16" t="str">
        <f>IFERROR(INDEX('Carga Pre'!$F$2:F5016,MATCH(ROW()-ROW($B$1),'Carga Pre'!$O$2:$O$4996,0)),"")</f>
        <v>Guatemala City</v>
      </c>
      <c r="H22" s="16" t="str">
        <f>IFERROR(INDEX('Carga Pre'!$G$2:G5016,MATCH(ROW()-ROW($B$1),'Carga Pre'!$O$2:$O$4996,0)),"")</f>
        <v>---</v>
      </c>
      <c r="I22" s="16" t="str">
        <f>IFERROR(INDEX('Carga Pre'!$H$2:H5016,MATCH(ROW()-ROW($B$1),'Carga Pre'!$O$2:$O$4996,0)),"")</f>
        <v>601A</v>
      </c>
      <c r="J22" s="16" t="str">
        <f>IFERROR(INDEX('Carga Pre'!$I$2:I5016,MATCH(ROW()-ROW($B$1),'Carga Pre'!$O$2:$O$4996,0)),"")</f>
        <v>L3 5217</v>
      </c>
      <c r="K22" s="16" t="str">
        <f>IFERROR(INDEX('Carga Pre'!$J$2:J5016,MATCH(ROW()-ROW($B$1),'Carga Pre'!$O$2:$O$4996,0)),"")</f>
        <v>Guatemala City</v>
      </c>
      <c r="L22" s="25">
        <f>IFERROR(INDEX('Carga Pre'!$K$2:K5016,MATCH(ROW()-ROW($B$1),'Carga Pre'!$O$2:$O$4996,0)),"")</f>
        <v>45946.659722222219</v>
      </c>
      <c r="M22" s="16" t="str">
        <f>IFERROR(INDEX('Carga Pre'!$L$2:L5016,MATCH(ROW()-ROW($B$1),'Carga Pre'!$O$2:$O$4996,0)),"")</f>
        <v>F</v>
      </c>
      <c r="N22" s="28">
        <f t="shared" si="1"/>
        <v>15</v>
      </c>
      <c r="O22" s="28" t="str">
        <f>VLOOKUP(N22,'Time Chart'!$A$2:$D$25,4,0)</f>
        <v>14:00 A 14:59</v>
      </c>
      <c r="P22" s="29">
        <f t="shared" si="2"/>
        <v>16</v>
      </c>
      <c r="Q22" s="29" t="str">
        <f>VLOOKUP(P22,'Time Chart'!$A$2:$D$25,4,0)</f>
        <v>15:00 A 15:59</v>
      </c>
      <c r="R22" s="15" t="str">
        <f t="shared" si="3"/>
        <v>16/10/2025</v>
      </c>
      <c r="S22" s="16">
        <f>COUNTIFS(Hoja1!$R$2,"="&amp;R22)</f>
        <v>1</v>
      </c>
      <c r="T22" s="15" t="str">
        <f t="shared" si="4"/>
        <v>16/10/2025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Atlas Air</v>
      </c>
      <c r="D23" s="16" t="str">
        <f>IFERROR(INDEX('Carga Pre'!$C$2:C5017,MATCH(ROW()-ROW($B$1),'Carga Pre'!$O$2:$O$4996,0)),"")</f>
        <v>77F</v>
      </c>
      <c r="E23" s="16" t="str">
        <f>IFERROR(INDEX('Carga Pre'!$D$2:D5017,MATCH(ROW()-ROW($B$1),'Carga Pre'!$O$2:$O$4996,0)),"")</f>
        <v>5Y 346</v>
      </c>
      <c r="F23" s="25">
        <f>IFERROR(INDEX('Carga Pre'!$E$2:$E$4996,MATCH(ROW()-ROW($B$1),'Carga Pre'!$O$2:$O$4996,0)),"")</f>
        <v>45946.642361111109</v>
      </c>
      <c r="G23" s="16" t="str">
        <f>IFERROR(INDEX('Carga Pre'!$F$2:F5017,MATCH(ROW()-ROW($B$1),'Carga Pre'!$O$2:$O$4996,0)),"")</f>
        <v>Anchorage</v>
      </c>
      <c r="H23" s="16" t="str">
        <f>IFERROR(INDEX('Carga Pre'!$G$2:G5017,MATCH(ROW()-ROW($B$1),'Carga Pre'!$O$2:$O$4996,0)),"")</f>
        <v>---</v>
      </c>
      <c r="I23" s="16">
        <f>IFERROR(INDEX('Carga Pre'!$H$2:H5017,MATCH(ROW()-ROW($B$1),'Carga Pre'!$O$2:$O$4996,0)),"")</f>
        <v>604</v>
      </c>
      <c r="J23" s="16" t="str">
        <f>IFERROR(INDEX('Carga Pre'!$I$2:I5017,MATCH(ROW()-ROW($B$1),'Carga Pre'!$O$2:$O$4996,0)),"")</f>
        <v>5Y 346</v>
      </c>
      <c r="K23" s="16" t="str">
        <f>IFERROR(INDEX('Carga Pre'!$J$2:J5017,MATCH(ROW()-ROW($B$1),'Carga Pre'!$O$2:$O$4996,0)),"")</f>
        <v>Quito</v>
      </c>
      <c r="L23" s="25">
        <f>IFERROR(INDEX('Carga Pre'!$K$2:K5017,MATCH(ROW()-ROW($B$1),'Carga Pre'!$O$2:$O$4996,0)),"")</f>
        <v>45946.975694444445</v>
      </c>
      <c r="M23" s="16" t="str">
        <f>IFERROR(INDEX('Carga Pre'!$L$2:L5017,MATCH(ROW()-ROW($B$1),'Carga Pre'!$O$2:$O$4996,0)),"")</f>
        <v>F</v>
      </c>
      <c r="N23" s="28">
        <f t="shared" si="1"/>
        <v>16</v>
      </c>
      <c r="O23" s="28" t="str">
        <f>VLOOKUP(N23,'Time Chart'!$A$2:$D$25,4,0)</f>
        <v>15:00 A 15:59</v>
      </c>
      <c r="P23" s="29">
        <f t="shared" si="2"/>
        <v>24</v>
      </c>
      <c r="Q23" s="29" t="str">
        <f>VLOOKUP(P23,'Time Chart'!$A$2:$D$25,4,0)</f>
        <v>23:00 A 23:59</v>
      </c>
      <c r="R23" s="15" t="str">
        <f t="shared" si="3"/>
        <v>16/10/2025</v>
      </c>
      <c r="S23" s="16">
        <f>COUNTIFS(Hoja1!$R$2,"="&amp;R23)</f>
        <v>1</v>
      </c>
      <c r="T23" s="15" t="str">
        <f t="shared" si="4"/>
        <v>16/10/2025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Lufthansa</v>
      </c>
      <c r="D24" s="16" t="str">
        <f>IFERROR(INDEX('Carga Pre'!$C$2:C5018,MATCH(ROW()-ROW($B$1),'Carga Pre'!$O$2:$O$4996,0)),"")</f>
        <v>77X</v>
      </c>
      <c r="E24" s="16" t="str">
        <f>IFERROR(INDEX('Carga Pre'!$D$2:D5018,MATCH(ROW()-ROW($B$1),'Carga Pre'!$O$2:$O$4996,0)),"")</f>
        <v>LH 8224</v>
      </c>
      <c r="F24" s="25">
        <f>IFERROR(INDEX('Carga Pre'!$E$2:$E$4996,MATCH(ROW()-ROW($B$1),'Carga Pre'!$O$2:$O$4996,0)),"")</f>
        <v>45946.673611111109</v>
      </c>
      <c r="G24" s="16" t="str">
        <f>IFERROR(INDEX('Carga Pre'!$F$2:F5018,MATCH(ROW()-ROW($B$1),'Carga Pre'!$O$2:$O$4996,0)),"")</f>
        <v>Frankfurt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603</v>
      </c>
      <c r="J24" s="16" t="str">
        <f>IFERROR(INDEX('Carga Pre'!$I$2:I5018,MATCH(ROW()-ROW($B$1),'Carga Pre'!$O$2:$O$4996,0)),"")</f>
        <v>LH 8225</v>
      </c>
      <c r="K24" s="16" t="str">
        <f>IFERROR(INDEX('Carga Pre'!$J$2:J5018,MATCH(ROW()-ROW($B$1),'Carga Pre'!$O$2:$O$4996,0)),"")</f>
        <v>Guadalajara</v>
      </c>
      <c r="L24" s="25">
        <f>IFERROR(INDEX('Carga Pre'!$K$2:K5018,MATCH(ROW()-ROW($B$1),'Carga Pre'!$O$2:$O$4996,0)),"")</f>
        <v>45946.777777777781</v>
      </c>
      <c r="M24" s="16" t="str">
        <f>IFERROR(INDEX('Carga Pre'!$L$2:L5018,MATCH(ROW()-ROW($B$1),'Carga Pre'!$O$2:$O$4996,0)),"")</f>
        <v>F</v>
      </c>
      <c r="N24" s="28">
        <f t="shared" si="1"/>
        <v>17</v>
      </c>
      <c r="O24" s="28" t="str">
        <f>VLOOKUP(N24,'Time Chart'!$A$2:$D$25,4,0)</f>
        <v>16:00 A 16:59</v>
      </c>
      <c r="P24" s="29">
        <f t="shared" si="2"/>
        <v>19</v>
      </c>
      <c r="Q24" s="29" t="str">
        <f>VLOOKUP(P24,'Time Chart'!$A$2:$D$25,4,0)</f>
        <v>18:00 A 18:59</v>
      </c>
      <c r="R24" s="15" t="str">
        <f t="shared" si="3"/>
        <v>16/10/2025</v>
      </c>
      <c r="S24" s="16">
        <f>COUNTIFS(Hoja1!$R$2,"="&amp;R24)</f>
        <v>1</v>
      </c>
      <c r="T24" s="15" t="str">
        <f t="shared" si="4"/>
        <v>16/10/2025</v>
      </c>
      <c r="U24" s="16">
        <f>COUNTIFS(Hoja1!$R$2,"="&amp;T24)</f>
        <v>1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MasAir</v>
      </c>
      <c r="D25" s="16">
        <f>IFERROR(INDEX('Carga Pre'!$C$2:C5019,MATCH(ROW()-ROW($B$1),'Carga Pre'!$O$2:$O$4996,0)),"")</f>
        <v>332</v>
      </c>
      <c r="E25" s="16" t="str">
        <f>IFERROR(INDEX('Carga Pre'!$D$2:D5019,MATCH(ROW()-ROW($B$1),'Carga Pre'!$O$2:$O$4996,0)),"")</f>
        <v>M7 3629</v>
      </c>
      <c r="F25" s="25">
        <f>IFERROR(INDEX('Carga Pre'!$E$2:$E$4996,MATCH(ROW()-ROW($B$1),'Carga Pre'!$O$2:$O$4996,0)),"")</f>
        <v>45946.697916666664</v>
      </c>
      <c r="G25" s="16" t="str">
        <f>IFERROR(INDEX('Carga Pre'!$F$2:F5019,MATCH(ROW()-ROW($B$1),'Carga Pre'!$O$2:$O$4996,0)),"")</f>
        <v>Anchorage</v>
      </c>
      <c r="H25" s="16" t="str">
        <f>IFERROR(INDEX('Carga Pre'!$G$2:G5019,MATCH(ROW()-ROW($B$1),'Carga Pre'!$O$2:$O$4996,0)),"")</f>
        <v>---</v>
      </c>
      <c r="I25" s="16">
        <f>IFERROR(INDEX('Carga Pre'!$H$2:H5019,MATCH(ROW()-ROW($B$1),'Carga Pre'!$O$2:$O$4996,0)),"")</f>
        <v>602</v>
      </c>
      <c r="J25" s="16" t="str">
        <f>IFERROR(INDEX('Carga Pre'!$I$2:I5019,MATCH(ROW()-ROW($B$1),'Carga Pre'!$O$2:$O$4996,0)),"")</f>
        <v>M7 8741</v>
      </c>
      <c r="K25" s="16" t="str">
        <f>IFERROR(INDEX('Carga Pre'!$J$2:J5019,MATCH(ROW()-ROW($B$1),'Carga Pre'!$O$2:$O$4996,0)),"")</f>
        <v>San Jose</v>
      </c>
      <c r="L25" s="25">
        <f>IFERROR(INDEX('Carga Pre'!$K$2:K5019,MATCH(ROW()-ROW($B$1),'Carga Pre'!$O$2:$O$4996,0)),"")</f>
        <v>45946.78125</v>
      </c>
      <c r="M25" s="16" t="str">
        <f>IFERROR(INDEX('Carga Pre'!$L$2:L5019,MATCH(ROW()-ROW($B$1),'Carga Pre'!$O$2:$O$4996,0)),"")</f>
        <v>F</v>
      </c>
      <c r="N25" s="28">
        <f t="shared" si="1"/>
        <v>17</v>
      </c>
      <c r="O25" s="28" t="str">
        <f>VLOOKUP(N25,'Time Chart'!$A$2:$D$25,4,0)</f>
        <v>16:00 A 16:59</v>
      </c>
      <c r="P25" s="29">
        <f t="shared" si="2"/>
        <v>19</v>
      </c>
      <c r="Q25" s="29" t="str">
        <f>VLOOKUP(P25,'Time Chart'!$A$2:$D$25,4,0)</f>
        <v>18:00 A 18:59</v>
      </c>
      <c r="R25" s="15" t="str">
        <f t="shared" si="3"/>
        <v>16/10/2025</v>
      </c>
      <c r="S25" s="16">
        <f>COUNTIFS(Hoja1!$R$2,"="&amp;R25)</f>
        <v>1</v>
      </c>
      <c r="T25" s="15" t="str">
        <f t="shared" si="4"/>
        <v>16/10/2025</v>
      </c>
      <c r="U25" s="16">
        <f>COUNTIFS(Hoja1!$R$2,"="&amp;T25)</f>
        <v>1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>Flight scheduled</v>
      </c>
      <c r="C26" s="16" t="str">
        <f>IFERROR(INDEX('Carga Pre'!$B$2:$B$196,MATCH(ROW()-ROW($A$1),'Carga Pre'!$O$2:$O$196,0)),"")</f>
        <v>China Southerrn</v>
      </c>
      <c r="D26" s="16" t="str">
        <f>IFERROR(INDEX('Carga Pre'!$C$2:C5020,MATCH(ROW()-ROW($B$1),'Carga Pre'!$O$2:$O$4996,0)),"")</f>
        <v>77F</v>
      </c>
      <c r="E26" s="16" t="str">
        <f>IFERROR(INDEX('Carga Pre'!$D$2:D5020,MATCH(ROW()-ROW($B$1),'Carga Pre'!$O$2:$O$4996,0)),"")</f>
        <v>CZ 2541</v>
      </c>
      <c r="F26" s="25">
        <f>IFERROR(INDEX('Carga Pre'!$E$2:$E$4996,MATCH(ROW()-ROW($B$1),'Carga Pre'!$O$2:$O$4996,0)),"")</f>
        <v>45946.711805555555</v>
      </c>
      <c r="G26" s="16" t="str">
        <f>IFERROR(INDEX('Carga Pre'!$F$2:F5020,MATCH(ROW()-ROW($B$1),'Carga Pre'!$O$2:$O$4996,0)),"")</f>
        <v>Harbin</v>
      </c>
      <c r="H26" s="16" t="str">
        <f>IFERROR(INDEX('Carga Pre'!$G$2:G5020,MATCH(ROW()-ROW($B$1),'Carga Pre'!$O$2:$O$4996,0)),"")</f>
        <v>---</v>
      </c>
      <c r="I26" s="16" t="str">
        <f>IFERROR(INDEX('Carga Pre'!$H$2:H5020,MATCH(ROW()-ROW($B$1),'Carga Pre'!$O$2:$O$4996,0)),"")</f>
        <v>605A</v>
      </c>
      <c r="J26" s="16" t="str">
        <f>IFERROR(INDEX('Carga Pre'!$I$2:I5020,MATCH(ROW()-ROW($B$1),'Carga Pre'!$O$2:$O$4996,0)),"")</f>
        <v>CZ 2542</v>
      </c>
      <c r="K26" s="16" t="str">
        <f>IFERROR(INDEX('Carga Pre'!$J$2:J5020,MATCH(ROW()-ROW($B$1),'Carga Pre'!$O$2:$O$4996,0)),"")</f>
        <v>Shanghai</v>
      </c>
      <c r="L26" s="25">
        <f>IFERROR(INDEX('Carga Pre'!$K$2:K5020,MATCH(ROW()-ROW($B$1),'Carga Pre'!$O$2:$O$4996,0)),"")</f>
        <v>45946.836805555555</v>
      </c>
      <c r="M26" s="16" t="str">
        <f>IFERROR(INDEX('Carga Pre'!$L$2:L5020,MATCH(ROW()-ROW($B$1),'Carga Pre'!$O$2:$O$4996,0)),"")</f>
        <v>F</v>
      </c>
      <c r="N26" s="28">
        <f t="shared" si="1"/>
        <v>18</v>
      </c>
      <c r="O26" s="28" t="str">
        <f>VLOOKUP(N26,'Time Chart'!$A$2:$D$25,4,0)</f>
        <v>17:00 A 17:59</v>
      </c>
      <c r="P26" s="29">
        <f t="shared" si="2"/>
        <v>21</v>
      </c>
      <c r="Q26" s="29" t="str">
        <f>VLOOKUP(P26,'Time Chart'!$A$2:$D$25,4,0)</f>
        <v>20:00 A 20:59</v>
      </c>
      <c r="R26" s="15" t="str">
        <f t="shared" si="3"/>
        <v>16/10/2025</v>
      </c>
      <c r="S26" s="16">
        <f>COUNTIFS(Hoja1!$R$2,"="&amp;R26)</f>
        <v>1</v>
      </c>
      <c r="T26" s="15" t="str">
        <f t="shared" si="4"/>
        <v>16/10/2025</v>
      </c>
      <c r="U26" s="16">
        <f>COUNTIFS(Hoja1!$R$2,"="&amp;T26)</f>
        <v>1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>Flight activated</v>
      </c>
      <c r="C27" s="16" t="str">
        <f>IFERROR(INDEX('Carga Pre'!$B$2:$B$196,MATCH(ROW()-ROW($A$1),'Carga Pre'!$O$2:$O$196,0)),"")</f>
        <v>Cathay Pacific</v>
      </c>
      <c r="D27" s="16" t="str">
        <f>IFERROR(INDEX('Carga Pre'!$C$2:C5021,MATCH(ROW()-ROW($B$1),'Carga Pre'!$O$2:$O$4996,0)),"")</f>
        <v>74N</v>
      </c>
      <c r="E27" s="16" t="str">
        <f>IFERROR(INDEX('Carga Pre'!$D$2:D5021,MATCH(ROW()-ROW($B$1),'Carga Pre'!$O$2:$O$4996,0)),"")</f>
        <v>CX 086</v>
      </c>
      <c r="F27" s="25">
        <f>IFERROR(INDEX('Carga Pre'!$E$2:$E$4996,MATCH(ROW()-ROW($B$1),'Carga Pre'!$O$2:$O$4996,0)),"")</f>
        <v>45946.833333333336</v>
      </c>
      <c r="G27" s="16" t="str">
        <f>IFERROR(INDEX('Carga Pre'!$F$2:F5021,MATCH(ROW()-ROW($B$1),'Carga Pre'!$O$2:$O$4996,0)),"")</f>
        <v>Anchorage</v>
      </c>
      <c r="H27" s="16" t="str">
        <f>IFERROR(INDEX('Carga Pre'!$G$2:G5021,MATCH(ROW()-ROW($B$1),'Carga Pre'!$O$2:$O$4996,0)),"")</f>
        <v>---</v>
      </c>
      <c r="I27" s="16">
        <f>IFERROR(INDEX('Carga Pre'!$H$2:H5021,MATCH(ROW()-ROW($B$1),'Carga Pre'!$O$2:$O$4996,0)),"")</f>
        <v>603</v>
      </c>
      <c r="J27" s="16" t="str">
        <f>IFERROR(INDEX('Carga Pre'!$I$2:I5021,MATCH(ROW()-ROW($B$1),'Carga Pre'!$O$2:$O$4996,0)),"")</f>
        <v>CX 087</v>
      </c>
      <c r="K27" s="16" t="str">
        <f>IFERROR(INDEX('Carga Pre'!$J$2:J5021,MATCH(ROW()-ROW($B$1),'Carga Pre'!$O$2:$O$4996,0)),"")</f>
        <v>Anchorage</v>
      </c>
      <c r="L27" s="25">
        <f>IFERROR(INDEX('Carga Pre'!$K$2:K5021,MATCH(ROW()-ROW($B$1),'Carga Pre'!$O$2:$O$4996,0)),"")</f>
        <v>45946.916666666664</v>
      </c>
      <c r="M27" s="16" t="str">
        <f>IFERROR(INDEX('Carga Pre'!$L$2:L5021,MATCH(ROW()-ROW($B$1),'Carga Pre'!$O$2:$O$4996,0)),"")</f>
        <v>F</v>
      </c>
      <c r="N27" s="28">
        <f t="shared" si="1"/>
        <v>21</v>
      </c>
      <c r="O27" s="28" t="str">
        <f>VLOOKUP(N27,'Time Chart'!$A$2:$D$25,4,0)</f>
        <v>20:00 A 20:59</v>
      </c>
      <c r="P27" s="29">
        <f t="shared" si="2"/>
        <v>23</v>
      </c>
      <c r="Q27" s="29" t="str">
        <f>VLOOKUP(P27,'Time Chart'!$A$2:$D$25,4,0)</f>
        <v>22:00 A 22:59</v>
      </c>
      <c r="R27" s="15" t="str">
        <f t="shared" si="3"/>
        <v>16/10/2025</v>
      </c>
      <c r="S27" s="16">
        <f>COUNTIFS(Hoja1!$R$2,"="&amp;R27)</f>
        <v>1</v>
      </c>
      <c r="T27" s="15" t="str">
        <f t="shared" si="4"/>
        <v>16/10/2025</v>
      </c>
      <c r="U27" s="16">
        <f>COUNTIFS(Hoja1!$R$2,"="&amp;T27)</f>
        <v>1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>Flight scheduled</v>
      </c>
      <c r="C28" s="16" t="str">
        <f>IFERROR(INDEX('Carga Pre'!$B$2:$B$196,MATCH(ROW()-ROW($A$1),'Carga Pre'!$O$2:$O$196,0)),"")</f>
        <v>Estafeta</v>
      </c>
      <c r="D28" s="16">
        <f>IFERROR(INDEX('Carga Pre'!$C$2:C5022,MATCH(ROW()-ROW($B$1),'Carga Pre'!$O$2:$O$4996,0)),"")</f>
        <v>734</v>
      </c>
      <c r="E28" s="16" t="str">
        <f>IFERROR(INDEX('Carga Pre'!$D$2:D5022,MATCH(ROW()-ROW($B$1),'Carga Pre'!$O$2:$O$4996,0)),"")</f>
        <v>E7 610</v>
      </c>
      <c r="F28" s="25">
        <f>IFERROR(INDEX('Carga Pre'!$E$2:$E$4996,MATCH(ROW()-ROW($B$1),'Carga Pre'!$O$2:$O$4996,0)),"")</f>
        <v>45946.961805555555</v>
      </c>
      <c r="G28" s="16" t="str">
        <f>IFERROR(INDEX('Carga Pre'!$F$2:F5022,MATCH(ROW()-ROW($B$1),'Carga Pre'!$O$2:$O$4996,0)),"")</f>
        <v>Merida</v>
      </c>
      <c r="H28" s="16" t="str">
        <f>IFERROR(INDEX('Carga Pre'!$G$2:G5022,MATCH(ROW()-ROW($B$1),'Carga Pre'!$O$2:$O$4996,0)),"")</f>
        <v>---</v>
      </c>
      <c r="I28" s="16" t="str">
        <f>IFERROR(INDEX('Carga Pre'!$H$2:H5022,MATCH(ROW()-ROW($B$1),'Carga Pre'!$O$2:$O$4996,0)),"")</f>
        <v>601B</v>
      </c>
      <c r="J28" s="16" t="str">
        <f>IFERROR(INDEX('Carga Pre'!$I$2:I5022,MATCH(ROW()-ROW($B$1),'Carga Pre'!$O$2:$O$4996,0)),"")</f>
        <v>E7 610</v>
      </c>
      <c r="K28" s="16" t="str">
        <f>IFERROR(INDEX('Carga Pre'!$J$2:J5022,MATCH(ROW()-ROW($B$1),'Carga Pre'!$O$2:$O$4996,0)),"")</f>
        <v>San Luis Potosi</v>
      </c>
      <c r="L28" s="25">
        <f>IFERROR(INDEX('Carga Pre'!$K$2:K5022,MATCH(ROW()-ROW($B$1),'Carga Pre'!$O$2:$O$4996,0)),"")</f>
        <v>45947.041666666664</v>
      </c>
      <c r="M28" s="16" t="str">
        <f>IFERROR(INDEX('Carga Pre'!$L$2:L5022,MATCH(ROW()-ROW($B$1),'Carga Pre'!$O$2:$O$4996,0)),"")</f>
        <v>F</v>
      </c>
      <c r="N28" s="28">
        <f t="shared" si="1"/>
        <v>24</v>
      </c>
      <c r="O28" s="28" t="str">
        <f>VLOOKUP(N28,'Time Chart'!$A$2:$D$25,4,0)</f>
        <v>23:00 A 23:59</v>
      </c>
      <c r="P28" s="29">
        <f t="shared" si="2"/>
        <v>2</v>
      </c>
      <c r="Q28" s="29" t="str">
        <f>VLOOKUP(P28,'Time Chart'!$A$2:$D$25,4,0)</f>
        <v>01:00 A 01:59</v>
      </c>
      <c r="R28" s="15" t="str">
        <f t="shared" si="3"/>
        <v>16/10/2025</v>
      </c>
      <c r="S28" s="16">
        <f>COUNTIFS(Hoja1!$R$2,"="&amp;R28)</f>
        <v>1</v>
      </c>
      <c r="T28" s="15" t="str">
        <f t="shared" si="4"/>
        <v>17/10/2025</v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Operaciones45</cp:lastModifiedBy>
  <cp:revision/>
  <cp:lastPrinted>2025-10-09T04:02:19Z</cp:lastPrinted>
  <dcterms:created xsi:type="dcterms:W3CDTF">2023-05-05T21:11:18Z</dcterms:created>
  <dcterms:modified xsi:type="dcterms:W3CDTF">2025-10-16T03:40:18Z</dcterms:modified>
  <cp:category/>
  <cp:contentStatus/>
</cp:coreProperties>
</file>