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578e853129b6238/Documentos/Aeropuerto/Aeropuerto SLOTS/"/>
    </mc:Choice>
  </mc:AlternateContent>
  <xr:revisionPtr revIDLastSave="24" documentId="13_ncr:1_{3E623459-005A-45F2-B211-D246CE33FE42}" xr6:coauthVersionLast="47" xr6:coauthVersionMax="47" xr10:uidLastSave="{789849C6-84AD-4727-998E-C883F90D12AA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Hoja1!$A$1:$AA$306</definedName>
    <definedName name="_xlnm._FilterDatabase" localSheetId="7" hidden="1">'Itinerario carga'!$A$3:$J$27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9" l="1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A28" i="29"/>
  <c r="B28" i="29"/>
  <c r="C28" i="29"/>
  <c r="D28" i="29"/>
  <c r="E28" i="29"/>
  <c r="F28" i="29"/>
  <c r="G28" i="29"/>
  <c r="H28" i="29"/>
  <c r="I28" i="29"/>
  <c r="J28" i="29"/>
  <c r="A29" i="29"/>
  <c r="B29" i="29"/>
  <c r="C29" i="29"/>
  <c r="D29" i="29"/>
  <c r="E29" i="29"/>
  <c r="F29" i="29"/>
  <c r="G29" i="29"/>
  <c r="H29" i="29"/>
  <c r="I29" i="29"/>
  <c r="J29" i="29"/>
  <c r="A30" i="29"/>
  <c r="B30" i="29"/>
  <c r="C30" i="29"/>
  <c r="D30" i="29"/>
  <c r="E30" i="29"/>
  <c r="F30" i="29"/>
  <c r="G30" i="29"/>
  <c r="H30" i="29"/>
  <c r="I30" i="29"/>
  <c r="J30" i="29"/>
  <c r="A31" i="29"/>
  <c r="B31" i="29"/>
  <c r="C31" i="29"/>
  <c r="D31" i="29"/>
  <c r="E31" i="29"/>
  <c r="F31" i="29"/>
  <c r="G31" i="29"/>
  <c r="H31" i="29"/>
  <c r="I31" i="29"/>
  <c r="J31" i="29"/>
  <c r="A32" i="29"/>
  <c r="B32" i="29"/>
  <c r="C32" i="29"/>
  <c r="D32" i="29"/>
  <c r="E32" i="29"/>
  <c r="F32" i="29"/>
  <c r="G32" i="29"/>
  <c r="H32" i="29"/>
  <c r="I32" i="29"/>
  <c r="J32" i="29"/>
  <c r="A33" i="29"/>
  <c r="B33" i="29"/>
  <c r="C33" i="29"/>
  <c r="D33" i="29"/>
  <c r="E33" i="29"/>
  <c r="F33" i="29"/>
  <c r="G33" i="29"/>
  <c r="H33" i="29"/>
  <c r="I33" i="29"/>
  <c r="J33" i="29"/>
  <c r="A34" i="29"/>
  <c r="B34" i="29"/>
  <c r="C34" i="29"/>
  <c r="D34" i="29"/>
  <c r="E34" i="29"/>
  <c r="F34" i="29"/>
  <c r="G34" i="29"/>
  <c r="H34" i="29"/>
  <c r="I34" i="29"/>
  <c r="J34" i="29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I36" i="2"/>
  <c r="J36" i="2"/>
  <c r="K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90" i="2"/>
  <c r="C90" i="2"/>
  <c r="D90" i="2"/>
  <c r="E90" i="2"/>
  <c r="F90" i="2"/>
  <c r="G90" i="2"/>
  <c r="H90" i="2"/>
  <c r="I90" i="2"/>
  <c r="J90" i="2"/>
  <c r="K90" i="2"/>
  <c r="B91" i="2"/>
  <c r="C91" i="2"/>
  <c r="D91" i="2"/>
  <c r="E91" i="2"/>
  <c r="F91" i="2"/>
  <c r="G91" i="2"/>
  <c r="H91" i="2"/>
  <c r="I91" i="2"/>
  <c r="J91" i="2"/>
  <c r="K91" i="2"/>
  <c r="B92" i="2"/>
  <c r="C92" i="2"/>
  <c r="D92" i="2"/>
  <c r="E92" i="2"/>
  <c r="F92" i="2"/>
  <c r="G92" i="2"/>
  <c r="H92" i="2"/>
  <c r="I92" i="2"/>
  <c r="J92" i="2"/>
  <c r="K92" i="2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A122" i="17"/>
  <c r="B122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 s="1"/>
  <c r="O122" i="17" s="1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 s="1"/>
  <c r="O123" i="17" s="1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/>
  <c r="O124" i="17" s="1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M126" i="17" s="1"/>
  <c r="N126" i="17" s="1"/>
  <c r="O126" i="17" s="1"/>
  <c r="B126" i="17"/>
  <c r="C126" i="17"/>
  <c r="D126" i="17"/>
  <c r="E126" i="17"/>
  <c r="F126" i="17"/>
  <c r="G126" i="17"/>
  <c r="H126" i="17"/>
  <c r="I126" i="17"/>
  <c r="J126" i="17"/>
  <c r="K126" i="17"/>
  <c r="L126" i="17"/>
  <c r="A127" i="17"/>
  <c r="M127" i="17" s="1"/>
  <c r="N127" i="17" s="1"/>
  <c r="O127" i="17" s="1"/>
  <c r="B127" i="17"/>
  <c r="C127" i="17"/>
  <c r="D127" i="17"/>
  <c r="E127" i="17"/>
  <c r="F127" i="17"/>
  <c r="G127" i="17"/>
  <c r="H127" i="17"/>
  <c r="I127" i="17"/>
  <c r="J127" i="17"/>
  <c r="K127" i="17"/>
  <c r="L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 s="1"/>
  <c r="O128" i="17" s="1"/>
  <c r="A129" i="17"/>
  <c r="M129" i="17" s="1"/>
  <c r="N129" i="17" s="1"/>
  <c r="O129" i="17" s="1"/>
  <c r="B129" i="17"/>
  <c r="C129" i="17"/>
  <c r="D129" i="17"/>
  <c r="E129" i="17"/>
  <c r="F129" i="17"/>
  <c r="G129" i="17"/>
  <c r="H129" i="17"/>
  <c r="I129" i="17"/>
  <c r="J129" i="17"/>
  <c r="K129" i="17"/>
  <c r="L129" i="17"/>
  <c r="A130" i="17"/>
  <c r="B130" i="17"/>
  <c r="C130" i="17"/>
  <c r="D130" i="17"/>
  <c r="E130" i="17"/>
  <c r="F130" i="17"/>
  <c r="G130" i="17"/>
  <c r="H130" i="17"/>
  <c r="I130" i="17"/>
  <c r="J130" i="17"/>
  <c r="K130" i="17"/>
  <c r="L130" i="17"/>
  <c r="M130" i="17"/>
  <c r="N130" i="17" s="1"/>
  <c r="O130" i="17" s="1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B133" i="17"/>
  <c r="C133" i="17"/>
  <c r="D133" i="17"/>
  <c r="E133" i="17"/>
  <c r="F133" i="17"/>
  <c r="G133" i="17"/>
  <c r="H133" i="17"/>
  <c r="I133" i="17"/>
  <c r="J133" i="17"/>
  <c r="K133" i="17"/>
  <c r="L133" i="17"/>
  <c r="M133" i="17"/>
  <c r="N133" i="17" s="1"/>
  <c r="O133" i="17" s="1"/>
  <c r="A134" i="17"/>
  <c r="M134" i="17" s="1"/>
  <c r="N134" i="17" s="1"/>
  <c r="O134" i="17" s="1"/>
  <c r="B134" i="17"/>
  <c r="C134" i="17"/>
  <c r="D134" i="17"/>
  <c r="E134" i="17"/>
  <c r="F134" i="17"/>
  <c r="G134" i="17"/>
  <c r="H134" i="17"/>
  <c r="I134" i="17"/>
  <c r="J134" i="17"/>
  <c r="K134" i="17"/>
  <c r="L134" i="17"/>
  <c r="A135" i="17"/>
  <c r="M135" i="17" s="1"/>
  <c r="N135" i="17" s="1"/>
  <c r="O135" i="17" s="1"/>
  <c r="B135" i="17"/>
  <c r="C135" i="17"/>
  <c r="D135" i="17"/>
  <c r="E135" i="17"/>
  <c r="F135" i="17"/>
  <c r="G135" i="17"/>
  <c r="H135" i="17"/>
  <c r="I135" i="17"/>
  <c r="J135" i="17"/>
  <c r="K135" i="17"/>
  <c r="L135" i="17"/>
  <c r="A136" i="17"/>
  <c r="M136" i="17" s="1"/>
  <c r="N136" i="17" s="1"/>
  <c r="O136" i="17" s="1"/>
  <c r="B136" i="17"/>
  <c r="C136" i="17"/>
  <c r="D136" i="17"/>
  <c r="E136" i="17"/>
  <c r="F136" i="17"/>
  <c r="G136" i="17"/>
  <c r="H136" i="17"/>
  <c r="I136" i="17"/>
  <c r="J136" i="17"/>
  <c r="K136" i="17"/>
  <c r="L136" i="17"/>
  <c r="A137" i="17"/>
  <c r="M137" i="17" s="1"/>
  <c r="N137" i="17" s="1"/>
  <c r="O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A138" i="17"/>
  <c r="B138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 s="1"/>
  <c r="O138" i="17" s="1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 s="1"/>
  <c r="O139" i="17" s="1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/>
  <c r="O140" i="17" s="1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M142" i="17" s="1"/>
  <c r="N142" i="17" s="1"/>
  <c r="O142" i="17" s="1"/>
  <c r="B142" i="17"/>
  <c r="C142" i="17"/>
  <c r="D142" i="17"/>
  <c r="E142" i="17"/>
  <c r="F142" i="17"/>
  <c r="G142" i="17"/>
  <c r="H142" i="17"/>
  <c r="I142" i="17"/>
  <c r="J142" i="17"/>
  <c r="K142" i="17"/>
  <c r="L142" i="17"/>
  <c r="A143" i="17"/>
  <c r="M143" i="17" s="1"/>
  <c r="N143" i="17" s="1"/>
  <c r="O143" i="17" s="1"/>
  <c r="B143" i="17"/>
  <c r="C143" i="17"/>
  <c r="D143" i="17"/>
  <c r="E143" i="17"/>
  <c r="F143" i="17"/>
  <c r="G143" i="17"/>
  <c r="H143" i="17"/>
  <c r="I143" i="17"/>
  <c r="J143" i="17"/>
  <c r="K143" i="17"/>
  <c r="L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 s="1"/>
  <c r="O144" i="17" s="1"/>
  <c r="A145" i="17"/>
  <c r="M145" i="17" s="1"/>
  <c r="N145" i="17" s="1"/>
  <c r="O145" i="17" s="1"/>
  <c r="B145" i="17"/>
  <c r="C145" i="17"/>
  <c r="D145" i="17"/>
  <c r="E145" i="17"/>
  <c r="F145" i="17"/>
  <c r="G145" i="17"/>
  <c r="H145" i="17"/>
  <c r="I145" i="17"/>
  <c r="J145" i="17"/>
  <c r="K145" i="17"/>
  <c r="L145" i="17"/>
  <c r="A146" i="17"/>
  <c r="B146" i="17"/>
  <c r="C146" i="17"/>
  <c r="D146" i="17"/>
  <c r="E146" i="17"/>
  <c r="F146" i="17"/>
  <c r="G146" i="17"/>
  <c r="H146" i="17"/>
  <c r="I146" i="17"/>
  <c r="J146" i="17"/>
  <c r="K146" i="17"/>
  <c r="L146" i="17"/>
  <c r="M146" i="17"/>
  <c r="N146" i="17" s="1"/>
  <c r="O146" i="17" s="1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/>
  <c r="O147" i="17" s="1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B149" i="17"/>
  <c r="C149" i="17"/>
  <c r="D149" i="17"/>
  <c r="E149" i="17"/>
  <c r="F149" i="17"/>
  <c r="G149" i="17"/>
  <c r="H149" i="17"/>
  <c r="I149" i="17"/>
  <c r="J149" i="17"/>
  <c r="K149" i="17"/>
  <c r="L149" i="17"/>
  <c r="M149" i="17"/>
  <c r="N149" i="17" s="1"/>
  <c r="O149" i="17" s="1"/>
  <c r="A150" i="17"/>
  <c r="M150" i="17" s="1"/>
  <c r="N150" i="17" s="1"/>
  <c r="O150" i="17" s="1"/>
  <c r="B150" i="17"/>
  <c r="C150" i="17"/>
  <c r="D150" i="17"/>
  <c r="E150" i="17"/>
  <c r="F150" i="17"/>
  <c r="G150" i="17"/>
  <c r="H150" i="17"/>
  <c r="I150" i="17"/>
  <c r="J150" i="17"/>
  <c r="K150" i="17"/>
  <c r="L150" i="17"/>
  <c r="A151" i="17"/>
  <c r="M151" i="17" s="1"/>
  <c r="N151" i="17" s="1"/>
  <c r="O151" i="17" s="1"/>
  <c r="B151" i="17"/>
  <c r="C151" i="17"/>
  <c r="D151" i="17"/>
  <c r="E151" i="17"/>
  <c r="F151" i="17"/>
  <c r="G151" i="17"/>
  <c r="H151" i="17"/>
  <c r="I151" i="17"/>
  <c r="J151" i="17"/>
  <c r="K151" i="17"/>
  <c r="L151" i="17"/>
  <c r="A152" i="17"/>
  <c r="M152" i="17" s="1"/>
  <c r="N152" i="17" s="1"/>
  <c r="O152" i="17" s="1"/>
  <c r="B152" i="17"/>
  <c r="C152" i="17"/>
  <c r="D152" i="17"/>
  <c r="E152" i="17"/>
  <c r="F152" i="17"/>
  <c r="G152" i="17"/>
  <c r="H152" i="17"/>
  <c r="I152" i="17"/>
  <c r="J152" i="17"/>
  <c r="K152" i="17"/>
  <c r="L152" i="17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B154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 s="1"/>
  <c r="O154" i="17" s="1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 s="1"/>
  <c r="O155" i="17" s="1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/>
  <c r="O156" i="17" s="1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M158" i="17" s="1"/>
  <c r="N158" i="17" s="1"/>
  <c r="O158" i="17" s="1"/>
  <c r="B158" i="17"/>
  <c r="C158" i="17"/>
  <c r="D158" i="17"/>
  <c r="E158" i="17"/>
  <c r="F158" i="17"/>
  <c r="G158" i="17"/>
  <c r="H158" i="17"/>
  <c r="I158" i="17"/>
  <c r="J158" i="17"/>
  <c r="K158" i="17"/>
  <c r="L158" i="17"/>
  <c r="A159" i="17"/>
  <c r="M159" i="17" s="1"/>
  <c r="N159" i="17" s="1"/>
  <c r="O159" i="17" s="1"/>
  <c r="B159" i="17"/>
  <c r="C159" i="17"/>
  <c r="D159" i="17"/>
  <c r="E159" i="17"/>
  <c r="F159" i="17"/>
  <c r="G159" i="17"/>
  <c r="H159" i="17"/>
  <c r="I159" i="17"/>
  <c r="J159" i="17"/>
  <c r="K159" i="17"/>
  <c r="L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 s="1"/>
  <c r="O160" i="17" s="1"/>
  <c r="A161" i="17"/>
  <c r="M161" i="17" s="1"/>
  <c r="N161" i="17" s="1"/>
  <c r="O161" i="17" s="1"/>
  <c r="B161" i="17"/>
  <c r="C161" i="17"/>
  <c r="D161" i="17"/>
  <c r="E161" i="17"/>
  <c r="F161" i="17"/>
  <c r="G161" i="17"/>
  <c r="H161" i="17"/>
  <c r="I161" i="17"/>
  <c r="J161" i="17"/>
  <c r="K161" i="17"/>
  <c r="L161" i="17"/>
  <c r="A162" i="17"/>
  <c r="B162" i="17"/>
  <c r="C162" i="17"/>
  <c r="D162" i="17"/>
  <c r="E162" i="17"/>
  <c r="F162" i="17"/>
  <c r="G162" i="17"/>
  <c r="H162" i="17"/>
  <c r="I162" i="17"/>
  <c r="J162" i="17"/>
  <c r="K162" i="17"/>
  <c r="L162" i="17"/>
  <c r="M162" i="17"/>
  <c r="N162" i="17" s="1"/>
  <c r="O162" i="17" s="1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B165" i="17"/>
  <c r="C165" i="17"/>
  <c r="D165" i="17"/>
  <c r="E165" i="17"/>
  <c r="F165" i="17"/>
  <c r="G165" i="17"/>
  <c r="H165" i="17"/>
  <c r="I165" i="17"/>
  <c r="J165" i="17"/>
  <c r="K165" i="17"/>
  <c r="L165" i="17"/>
  <c r="M165" i="17"/>
  <c r="N165" i="17" s="1"/>
  <c r="O165" i="17" s="1"/>
  <c r="A166" i="17"/>
  <c r="M166" i="17" s="1"/>
  <c r="N166" i="17" s="1"/>
  <c r="O166" i="17" s="1"/>
  <c r="B166" i="17"/>
  <c r="C166" i="17"/>
  <c r="D166" i="17"/>
  <c r="E166" i="17"/>
  <c r="F166" i="17"/>
  <c r="G166" i="17"/>
  <c r="H166" i="17"/>
  <c r="I166" i="17"/>
  <c r="J166" i="17"/>
  <c r="K166" i="17"/>
  <c r="L166" i="17"/>
  <c r="A167" i="17"/>
  <c r="M167" i="17" s="1"/>
  <c r="N167" i="17" s="1"/>
  <c r="O167" i="17" s="1"/>
  <c r="B167" i="17"/>
  <c r="C167" i="17"/>
  <c r="D167" i="17"/>
  <c r="E167" i="17"/>
  <c r="F167" i="17"/>
  <c r="G167" i="17"/>
  <c r="H167" i="17"/>
  <c r="I167" i="17"/>
  <c r="J167" i="17"/>
  <c r="K167" i="17"/>
  <c r="L167" i="17"/>
  <c r="A168" i="17"/>
  <c r="M168" i="17" s="1"/>
  <c r="N168" i="17" s="1"/>
  <c r="O168" i="17" s="1"/>
  <c r="B168" i="17"/>
  <c r="C168" i="17"/>
  <c r="D168" i="17"/>
  <c r="E168" i="17"/>
  <c r="F168" i="17"/>
  <c r="G168" i="17"/>
  <c r="H168" i="17"/>
  <c r="I168" i="17"/>
  <c r="J168" i="17"/>
  <c r="K168" i="17"/>
  <c r="L168" i="17"/>
  <c r="A169" i="17"/>
  <c r="M169" i="17" s="1"/>
  <c r="N169" i="17" s="1"/>
  <c r="O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A170" i="17"/>
  <c r="B170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 s="1"/>
  <c r="O170" i="17" s="1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 s="1"/>
  <c r="O171" i="17" s="1"/>
  <c r="A172" i="17"/>
  <c r="B172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/>
  <c r="O172" i="17" s="1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M174" i="17" s="1"/>
  <c r="N174" i="17" s="1"/>
  <c r="O174" i="17" s="1"/>
  <c r="B174" i="17"/>
  <c r="C174" i="17"/>
  <c r="D174" i="17"/>
  <c r="E174" i="17"/>
  <c r="F174" i="17"/>
  <c r="G174" i="17"/>
  <c r="H174" i="17"/>
  <c r="I174" i="17"/>
  <c r="J174" i="17"/>
  <c r="K174" i="17"/>
  <c r="L174" i="17"/>
  <c r="A175" i="17"/>
  <c r="M175" i="17" s="1"/>
  <c r="N175" i="17" s="1"/>
  <c r="O175" i="17" s="1"/>
  <c r="B175" i="17"/>
  <c r="C175" i="17"/>
  <c r="D175" i="17"/>
  <c r="E175" i="17"/>
  <c r="F175" i="17"/>
  <c r="G175" i="17"/>
  <c r="H175" i="17"/>
  <c r="I175" i="17"/>
  <c r="J175" i="17"/>
  <c r="K175" i="17"/>
  <c r="L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 s="1"/>
  <c r="O176" i="17" s="1"/>
  <c r="A177" i="17"/>
  <c r="M177" i="17" s="1"/>
  <c r="N177" i="17" s="1"/>
  <c r="O177" i="17" s="1"/>
  <c r="B177" i="17"/>
  <c r="C177" i="17"/>
  <c r="D177" i="17"/>
  <c r="E177" i="17"/>
  <c r="F177" i="17"/>
  <c r="G177" i="17"/>
  <c r="H177" i="17"/>
  <c r="I177" i="17"/>
  <c r="J177" i="17"/>
  <c r="K177" i="17"/>
  <c r="L177" i="17"/>
  <c r="A178" i="17"/>
  <c r="B178" i="17"/>
  <c r="C178" i="17"/>
  <c r="D178" i="17"/>
  <c r="E178" i="17"/>
  <c r="F178" i="17"/>
  <c r="G178" i="17"/>
  <c r="H178" i="17"/>
  <c r="I178" i="17"/>
  <c r="J178" i="17"/>
  <c r="K178" i="17"/>
  <c r="L178" i="17"/>
  <c r="M178" i="17"/>
  <c r="N178" i="17" s="1"/>
  <c r="O178" i="17" s="1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/>
  <c r="O179" i="17" s="1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B181" i="17"/>
  <c r="C181" i="17"/>
  <c r="D181" i="17"/>
  <c r="E181" i="17"/>
  <c r="F181" i="17"/>
  <c r="G181" i="17"/>
  <c r="H181" i="17"/>
  <c r="I181" i="17"/>
  <c r="J181" i="17"/>
  <c r="K181" i="17"/>
  <c r="L181" i="17"/>
  <c r="M181" i="17"/>
  <c r="N181" i="17" s="1"/>
  <c r="O181" i="17" s="1"/>
  <c r="A182" i="17"/>
  <c r="M182" i="17" s="1"/>
  <c r="N182" i="17" s="1"/>
  <c r="O182" i="17" s="1"/>
  <c r="B182" i="17"/>
  <c r="C182" i="17"/>
  <c r="D182" i="17"/>
  <c r="E182" i="17"/>
  <c r="F182" i="17"/>
  <c r="G182" i="17"/>
  <c r="H182" i="17"/>
  <c r="I182" i="17"/>
  <c r="J182" i="17"/>
  <c r="K182" i="17"/>
  <c r="L182" i="17"/>
  <c r="A183" i="17"/>
  <c r="M183" i="17" s="1"/>
  <c r="N183" i="17" s="1"/>
  <c r="O183" i="17" s="1"/>
  <c r="B183" i="17"/>
  <c r="C183" i="17"/>
  <c r="D183" i="17"/>
  <c r="E183" i="17"/>
  <c r="F183" i="17"/>
  <c r="G183" i="17"/>
  <c r="H183" i="17"/>
  <c r="I183" i="17"/>
  <c r="J183" i="17"/>
  <c r="K183" i="17"/>
  <c r="L183" i="17"/>
  <c r="A184" i="17"/>
  <c r="M184" i="17" s="1"/>
  <c r="N184" i="17" s="1"/>
  <c r="O184" i="17" s="1"/>
  <c r="B184" i="17"/>
  <c r="C184" i="17"/>
  <c r="D184" i="17"/>
  <c r="E184" i="17"/>
  <c r="F184" i="17"/>
  <c r="G184" i="17"/>
  <c r="H184" i="17"/>
  <c r="I184" i="17"/>
  <c r="J184" i="17"/>
  <c r="K184" i="17"/>
  <c r="L184" i="17"/>
  <c r="A185" i="17"/>
  <c r="M185" i="17" s="1"/>
  <c r="N185" i="17" s="1"/>
  <c r="O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A186" i="17"/>
  <c r="B186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 s="1"/>
  <c r="O186" i="17" s="1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 s="1"/>
  <c r="O187" i="17" s="1"/>
  <c r="A188" i="17"/>
  <c r="B188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/>
  <c r="O188" i="17" s="1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M190" i="17" s="1"/>
  <c r="N190" i="17" s="1"/>
  <c r="O190" i="17" s="1"/>
  <c r="B190" i="17"/>
  <c r="C190" i="17"/>
  <c r="D190" i="17"/>
  <c r="E190" i="17"/>
  <c r="F190" i="17"/>
  <c r="G190" i="17"/>
  <c r="H190" i="17"/>
  <c r="I190" i="17"/>
  <c r="J190" i="17"/>
  <c r="K190" i="17"/>
  <c r="L190" i="17"/>
  <c r="A191" i="17"/>
  <c r="M191" i="17" s="1"/>
  <c r="N191" i="17" s="1"/>
  <c r="O191" i="17" s="1"/>
  <c r="B191" i="17"/>
  <c r="C191" i="17"/>
  <c r="D191" i="17"/>
  <c r="E191" i="17"/>
  <c r="F191" i="17"/>
  <c r="G191" i="17"/>
  <c r="H191" i="17"/>
  <c r="I191" i="17"/>
  <c r="J191" i="17"/>
  <c r="K191" i="17"/>
  <c r="L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 s="1"/>
  <c r="O192" i="17" s="1"/>
  <c r="A193" i="17"/>
  <c r="M193" i="17" s="1"/>
  <c r="N193" i="17" s="1"/>
  <c r="O193" i="17" s="1"/>
  <c r="B193" i="17"/>
  <c r="C193" i="17"/>
  <c r="D193" i="17"/>
  <c r="E193" i="17"/>
  <c r="F193" i="17"/>
  <c r="G193" i="17"/>
  <c r="H193" i="17"/>
  <c r="I193" i="17"/>
  <c r="J193" i="17"/>
  <c r="K193" i="17"/>
  <c r="L193" i="17"/>
  <c r="A194" i="17"/>
  <c r="B194" i="17"/>
  <c r="C194" i="17"/>
  <c r="D194" i="17"/>
  <c r="E194" i="17"/>
  <c r="F194" i="17"/>
  <c r="G194" i="17"/>
  <c r="H194" i="17"/>
  <c r="I194" i="17"/>
  <c r="J194" i="17"/>
  <c r="K194" i="17"/>
  <c r="L194" i="17"/>
  <c r="M194" i="17"/>
  <c r="N194" i="17" s="1"/>
  <c r="O194" i="17" s="1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B197" i="17"/>
  <c r="C197" i="17"/>
  <c r="D197" i="17"/>
  <c r="E197" i="17"/>
  <c r="F197" i="17"/>
  <c r="G197" i="17"/>
  <c r="H197" i="17"/>
  <c r="I197" i="17"/>
  <c r="J197" i="17"/>
  <c r="K197" i="17"/>
  <c r="L197" i="17"/>
  <c r="M197" i="17"/>
  <c r="N197" i="17" s="1"/>
  <c r="O197" i="17" s="1"/>
  <c r="A198" i="17"/>
  <c r="M198" i="17" s="1"/>
  <c r="N198" i="17" s="1"/>
  <c r="O198" i="17" s="1"/>
  <c r="B198" i="17"/>
  <c r="C198" i="17"/>
  <c r="D198" i="17"/>
  <c r="E198" i="17"/>
  <c r="F198" i="17"/>
  <c r="G198" i="17"/>
  <c r="H198" i="17"/>
  <c r="I198" i="17"/>
  <c r="J198" i="17"/>
  <c r="K198" i="17"/>
  <c r="L198" i="17"/>
  <c r="A199" i="17"/>
  <c r="M199" i="17" s="1"/>
  <c r="N199" i="17" s="1"/>
  <c r="O199" i="17" s="1"/>
  <c r="B199" i="17"/>
  <c r="C199" i="17"/>
  <c r="D199" i="17"/>
  <c r="E199" i="17"/>
  <c r="F199" i="17"/>
  <c r="G199" i="17"/>
  <c r="H199" i="17"/>
  <c r="I199" i="17"/>
  <c r="J199" i="17"/>
  <c r="K199" i="17"/>
  <c r="L199" i="17"/>
  <c r="A200" i="17"/>
  <c r="M200" i="17" s="1"/>
  <c r="N200" i="17" s="1"/>
  <c r="O200" i="17" s="1"/>
  <c r="B200" i="17"/>
  <c r="C200" i="17"/>
  <c r="D200" i="17"/>
  <c r="E200" i="17"/>
  <c r="F200" i="17"/>
  <c r="G200" i="17"/>
  <c r="H200" i="17"/>
  <c r="I200" i="17"/>
  <c r="J200" i="17"/>
  <c r="K200" i="17"/>
  <c r="L200" i="17"/>
  <c r="A201" i="17"/>
  <c r="M201" i="17" s="1"/>
  <c r="N201" i="17" s="1"/>
  <c r="O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A202" i="17"/>
  <c r="B202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 s="1"/>
  <c r="O202" i="17" s="1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 s="1"/>
  <c r="O203" i="17" s="1"/>
  <c r="A204" i="17"/>
  <c r="B204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/>
  <c r="O204" i="17" s="1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M206" i="17" s="1"/>
  <c r="N206" i="17" s="1"/>
  <c r="O206" i="17" s="1"/>
  <c r="B206" i="17"/>
  <c r="C206" i="17"/>
  <c r="D206" i="17"/>
  <c r="E206" i="17"/>
  <c r="F206" i="17"/>
  <c r="G206" i="17"/>
  <c r="H206" i="17"/>
  <c r="I206" i="17"/>
  <c r="J206" i="17"/>
  <c r="K206" i="17"/>
  <c r="L206" i="17"/>
  <c r="A207" i="17"/>
  <c r="M207" i="17" s="1"/>
  <c r="N207" i="17" s="1"/>
  <c r="O207" i="17" s="1"/>
  <c r="B207" i="17"/>
  <c r="C207" i="17"/>
  <c r="D207" i="17"/>
  <c r="E207" i="17"/>
  <c r="F207" i="17"/>
  <c r="G207" i="17"/>
  <c r="H207" i="17"/>
  <c r="I207" i="17"/>
  <c r="J207" i="17"/>
  <c r="K207" i="17"/>
  <c r="L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 s="1"/>
  <c r="O208" i="17" s="1"/>
  <c r="A209" i="17"/>
  <c r="M209" i="17" s="1"/>
  <c r="N209" i="17" s="1"/>
  <c r="O209" i="17" s="1"/>
  <c r="B209" i="17"/>
  <c r="C209" i="17"/>
  <c r="D209" i="17"/>
  <c r="E209" i="17"/>
  <c r="F209" i="17"/>
  <c r="G209" i="17"/>
  <c r="H209" i="17"/>
  <c r="I209" i="17"/>
  <c r="J209" i="17"/>
  <c r="K209" i="17"/>
  <c r="L209" i="17"/>
  <c r="A210" i="17"/>
  <c r="B210" i="17"/>
  <c r="C210" i="17"/>
  <c r="D210" i="17"/>
  <c r="E210" i="17"/>
  <c r="F210" i="17"/>
  <c r="G210" i="17"/>
  <c r="H210" i="17"/>
  <c r="I210" i="17"/>
  <c r="J210" i="17"/>
  <c r="K210" i="17"/>
  <c r="L210" i="17"/>
  <c r="M210" i="17"/>
  <c r="N210" i="17" s="1"/>
  <c r="O210" i="17" s="1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B213" i="17"/>
  <c r="C213" i="17"/>
  <c r="D213" i="17"/>
  <c r="E213" i="17"/>
  <c r="F213" i="17"/>
  <c r="G213" i="17"/>
  <c r="H213" i="17"/>
  <c r="I213" i="17"/>
  <c r="J213" i="17"/>
  <c r="K213" i="17"/>
  <c r="L213" i="17"/>
  <c r="M213" i="17"/>
  <c r="N213" i="17" s="1"/>
  <c r="O213" i="17" s="1"/>
  <c r="A214" i="17"/>
  <c r="M214" i="17" s="1"/>
  <c r="N214" i="17" s="1"/>
  <c r="O214" i="17" s="1"/>
  <c r="B214" i="17"/>
  <c r="C214" i="17"/>
  <c r="D214" i="17"/>
  <c r="E214" i="17"/>
  <c r="F214" i="17"/>
  <c r="G214" i="17"/>
  <c r="H214" i="17"/>
  <c r="I214" i="17"/>
  <c r="J214" i="17"/>
  <c r="K214" i="17"/>
  <c r="L214" i="17"/>
  <c r="A215" i="17"/>
  <c r="M215" i="17" s="1"/>
  <c r="N215" i="17" s="1"/>
  <c r="O215" i="17" s="1"/>
  <c r="B215" i="17"/>
  <c r="C215" i="17"/>
  <c r="D215" i="17"/>
  <c r="E215" i="17"/>
  <c r="F215" i="17"/>
  <c r="G215" i="17"/>
  <c r="H215" i="17"/>
  <c r="I215" i="17"/>
  <c r="J215" i="17"/>
  <c r="K215" i="17"/>
  <c r="L215" i="17"/>
  <c r="A216" i="17"/>
  <c r="M216" i="17" s="1"/>
  <c r="N216" i="17" s="1"/>
  <c r="O216" i="17" s="1"/>
  <c r="B216" i="17"/>
  <c r="C216" i="17"/>
  <c r="D216" i="17"/>
  <c r="E216" i="17"/>
  <c r="F216" i="17"/>
  <c r="G216" i="17"/>
  <c r="H216" i="17"/>
  <c r="I216" i="17"/>
  <c r="J216" i="17"/>
  <c r="K216" i="17"/>
  <c r="L216" i="17"/>
  <c r="A217" i="17"/>
  <c r="M217" i="17" s="1"/>
  <c r="N217" i="17" s="1"/>
  <c r="O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A218" i="17"/>
  <c r="B218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 s="1"/>
  <c r="O218" i="17" s="1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 s="1"/>
  <c r="O219" i="17" s="1"/>
  <c r="A220" i="17"/>
  <c r="B220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/>
  <c r="O220" i="17" s="1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M222" i="17" s="1"/>
  <c r="N222" i="17" s="1"/>
  <c r="O222" i="17" s="1"/>
  <c r="B222" i="17"/>
  <c r="C222" i="17"/>
  <c r="D222" i="17"/>
  <c r="E222" i="17"/>
  <c r="F222" i="17"/>
  <c r="G222" i="17"/>
  <c r="H222" i="17"/>
  <c r="I222" i="17"/>
  <c r="J222" i="17"/>
  <c r="K222" i="17"/>
  <c r="L222" i="17"/>
  <c r="A223" i="17"/>
  <c r="M223" i="17" s="1"/>
  <c r="N223" i="17" s="1"/>
  <c r="O223" i="17" s="1"/>
  <c r="B223" i="17"/>
  <c r="C223" i="17"/>
  <c r="D223" i="17"/>
  <c r="E223" i="17"/>
  <c r="F223" i="17"/>
  <c r="G223" i="17"/>
  <c r="H223" i="17"/>
  <c r="I223" i="17"/>
  <c r="J223" i="17"/>
  <c r="K223" i="17"/>
  <c r="L223" i="17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 s="1"/>
  <c r="O224" i="17" s="1"/>
  <c r="A225" i="17"/>
  <c r="M225" i="17" s="1"/>
  <c r="N225" i="17" s="1"/>
  <c r="O225" i="17" s="1"/>
  <c r="B225" i="17"/>
  <c r="C225" i="17"/>
  <c r="D225" i="17"/>
  <c r="E225" i="17"/>
  <c r="F225" i="17"/>
  <c r="G225" i="17"/>
  <c r="H225" i="17"/>
  <c r="I225" i="17"/>
  <c r="J225" i="17"/>
  <c r="K225" i="17"/>
  <c r="L225" i="17"/>
  <c r="A226" i="17"/>
  <c r="B226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 s="1"/>
  <c r="O226" i="17" s="1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B229" i="17"/>
  <c r="C229" i="17"/>
  <c r="D229" i="17"/>
  <c r="E229" i="17"/>
  <c r="F229" i="17"/>
  <c r="G229" i="17"/>
  <c r="H229" i="17"/>
  <c r="I229" i="17"/>
  <c r="J229" i="17"/>
  <c r="K229" i="17"/>
  <c r="L229" i="17"/>
  <c r="M229" i="17"/>
  <c r="N229" i="17" s="1"/>
  <c r="O229" i="17" s="1"/>
  <c r="A230" i="17"/>
  <c r="M230" i="17" s="1"/>
  <c r="N230" i="17" s="1"/>
  <c r="O230" i="17" s="1"/>
  <c r="B230" i="17"/>
  <c r="C230" i="17"/>
  <c r="D230" i="17"/>
  <c r="E230" i="17"/>
  <c r="F230" i="17"/>
  <c r="G230" i="17"/>
  <c r="H230" i="17"/>
  <c r="I230" i="17"/>
  <c r="J230" i="17"/>
  <c r="K230" i="17"/>
  <c r="L230" i="17"/>
  <c r="A231" i="17"/>
  <c r="M231" i="17" s="1"/>
  <c r="N231" i="17" s="1"/>
  <c r="O231" i="17" s="1"/>
  <c r="B231" i="17"/>
  <c r="C231" i="17"/>
  <c r="D231" i="17"/>
  <c r="E231" i="17"/>
  <c r="F231" i="17"/>
  <c r="G231" i="17"/>
  <c r="H231" i="17"/>
  <c r="I231" i="17"/>
  <c r="J231" i="17"/>
  <c r="K231" i="17"/>
  <c r="L231" i="17"/>
  <c r="A232" i="17"/>
  <c r="M232" i="17" s="1"/>
  <c r="N232" i="17" s="1"/>
  <c r="O232" i="17" s="1"/>
  <c r="B232" i="17"/>
  <c r="C232" i="17"/>
  <c r="D232" i="17"/>
  <c r="E232" i="17"/>
  <c r="F232" i="17"/>
  <c r="G232" i="17"/>
  <c r="H232" i="17"/>
  <c r="I232" i="17"/>
  <c r="J232" i="17"/>
  <c r="K232" i="17"/>
  <c r="L232" i="17"/>
  <c r="A233" i="17"/>
  <c r="M233" i="17" s="1"/>
  <c r="N233" i="17" s="1"/>
  <c r="O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A234" i="17"/>
  <c r="B234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 s="1"/>
  <c r="O234" i="17" s="1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 s="1"/>
  <c r="O235" i="17" s="1"/>
  <c r="A236" i="17"/>
  <c r="B236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/>
  <c r="O236" i="17" s="1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M238" i="17" s="1"/>
  <c r="N238" i="17" s="1"/>
  <c r="O238" i="17" s="1"/>
  <c r="B238" i="17"/>
  <c r="C238" i="17"/>
  <c r="D238" i="17"/>
  <c r="E238" i="17"/>
  <c r="F238" i="17"/>
  <c r="G238" i="17"/>
  <c r="H238" i="17"/>
  <c r="I238" i="17"/>
  <c r="J238" i="17"/>
  <c r="K238" i="17"/>
  <c r="L238" i="17"/>
  <c r="A239" i="17"/>
  <c r="M239" i="17" s="1"/>
  <c r="N239" i="17" s="1"/>
  <c r="O239" i="17" s="1"/>
  <c r="B239" i="17"/>
  <c r="C239" i="17"/>
  <c r="D239" i="17"/>
  <c r="E239" i="17"/>
  <c r="F239" i="17"/>
  <c r="G239" i="17"/>
  <c r="H239" i="17"/>
  <c r="I239" i="17"/>
  <c r="J239" i="17"/>
  <c r="K239" i="17"/>
  <c r="L239" i="17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 s="1"/>
  <c r="O240" i="17" s="1"/>
  <c r="A241" i="17"/>
  <c r="M241" i="17" s="1"/>
  <c r="N241" i="17" s="1"/>
  <c r="O241" i="17" s="1"/>
  <c r="B241" i="17"/>
  <c r="C241" i="17"/>
  <c r="D241" i="17"/>
  <c r="E241" i="17"/>
  <c r="F241" i="17"/>
  <c r="G241" i="17"/>
  <c r="H241" i="17"/>
  <c r="I241" i="17"/>
  <c r="J241" i="17"/>
  <c r="K241" i="17"/>
  <c r="L241" i="17"/>
  <c r="A242" i="17"/>
  <c r="B242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 s="1"/>
  <c r="O242" i="17" s="1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/>
  <c r="O243" i="17" s="1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B245" i="17"/>
  <c r="C245" i="17"/>
  <c r="D245" i="17"/>
  <c r="E245" i="17"/>
  <c r="F245" i="17"/>
  <c r="G245" i="17"/>
  <c r="H245" i="17"/>
  <c r="I245" i="17"/>
  <c r="J245" i="17"/>
  <c r="K245" i="17"/>
  <c r="L245" i="17"/>
  <c r="M245" i="17"/>
  <c r="N245" i="17" s="1"/>
  <c r="O245" i="17" s="1"/>
  <c r="A246" i="17"/>
  <c r="M246" i="17" s="1"/>
  <c r="N246" i="17" s="1"/>
  <c r="O246" i="17" s="1"/>
  <c r="B246" i="17"/>
  <c r="C246" i="17"/>
  <c r="D246" i="17"/>
  <c r="E246" i="17"/>
  <c r="F246" i="17"/>
  <c r="G246" i="17"/>
  <c r="H246" i="17"/>
  <c r="I246" i="17"/>
  <c r="J246" i="17"/>
  <c r="K246" i="17"/>
  <c r="L246" i="17"/>
  <c r="A247" i="17"/>
  <c r="M247" i="17" s="1"/>
  <c r="N247" i="17" s="1"/>
  <c r="O247" i="17" s="1"/>
  <c r="B247" i="17"/>
  <c r="C247" i="17"/>
  <c r="D247" i="17"/>
  <c r="E247" i="17"/>
  <c r="F247" i="17"/>
  <c r="G247" i="17"/>
  <c r="H247" i="17"/>
  <c r="I247" i="17"/>
  <c r="J247" i="17"/>
  <c r="K247" i="17"/>
  <c r="L247" i="17"/>
  <c r="A248" i="17"/>
  <c r="M248" i="17" s="1"/>
  <c r="N248" i="17" s="1"/>
  <c r="O248" i="17" s="1"/>
  <c r="B248" i="17"/>
  <c r="C248" i="17"/>
  <c r="D248" i="17"/>
  <c r="E248" i="17"/>
  <c r="F248" i="17"/>
  <c r="G248" i="17"/>
  <c r="H248" i="17"/>
  <c r="I248" i="17"/>
  <c r="J248" i="17"/>
  <c r="K248" i="17"/>
  <c r="L248" i="17"/>
  <c r="A249" i="17"/>
  <c r="M249" i="17" s="1"/>
  <c r="N249" i="17" s="1"/>
  <c r="O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 s="1"/>
  <c r="O250" i="17" s="1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 s="1"/>
  <c r="O251" i="17" s="1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/>
  <c r="A254" i="17"/>
  <c r="M254" i="17" s="1"/>
  <c r="N254" i="17" s="1"/>
  <c r="O254" i="17" s="1"/>
  <c r="B254" i="17"/>
  <c r="C254" i="17"/>
  <c r="D254" i="17"/>
  <c r="E254" i="17"/>
  <c r="F254" i="17"/>
  <c r="G254" i="17"/>
  <c r="H254" i="17"/>
  <c r="I254" i="17"/>
  <c r="J254" i="17"/>
  <c r="K254" i="17"/>
  <c r="L254" i="17"/>
  <c r="A255" i="17"/>
  <c r="M255" i="17" s="1"/>
  <c r="N255" i="17" s="1"/>
  <c r="O255" i="17" s="1"/>
  <c r="B255" i="17"/>
  <c r="C255" i="17"/>
  <c r="D255" i="17"/>
  <c r="E255" i="17"/>
  <c r="F255" i="17"/>
  <c r="G255" i="17"/>
  <c r="H255" i="17"/>
  <c r="I255" i="17"/>
  <c r="J255" i="17"/>
  <c r="K255" i="17"/>
  <c r="L255" i="17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 s="1"/>
  <c r="O256" i="17" s="1"/>
  <c r="A257" i="17"/>
  <c r="M257" i="17" s="1"/>
  <c r="N257" i="17" s="1"/>
  <c r="O257" i="17" s="1"/>
  <c r="B257" i="17"/>
  <c r="C257" i="17"/>
  <c r="D257" i="17"/>
  <c r="E257" i="17"/>
  <c r="F257" i="17"/>
  <c r="G257" i="17"/>
  <c r="H257" i="17"/>
  <c r="I257" i="17"/>
  <c r="J257" i="17"/>
  <c r="K257" i="17"/>
  <c r="L257" i="17"/>
  <c r="A258" i="17"/>
  <c r="B258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 s="1"/>
  <c r="O258" i="17" s="1"/>
  <c r="A259" i="17"/>
  <c r="B259" i="17"/>
  <c r="C259" i="17"/>
  <c r="D259" i="17"/>
  <c r="E259" i="17"/>
  <c r="F259" i="17"/>
  <c r="G259" i="17"/>
  <c r="H259" i="17"/>
  <c r="I259" i="17"/>
  <c r="J259" i="17"/>
  <c r="K259" i="17"/>
  <c r="L259" i="17"/>
  <c r="M259" i="17"/>
  <c r="N259" i="17"/>
  <c r="O259" i="17" s="1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B261" i="17"/>
  <c r="C261" i="17"/>
  <c r="D261" i="17"/>
  <c r="E261" i="17"/>
  <c r="F261" i="17"/>
  <c r="G261" i="17"/>
  <c r="H261" i="17"/>
  <c r="I261" i="17"/>
  <c r="J261" i="17"/>
  <c r="K261" i="17"/>
  <c r="L261" i="17"/>
  <c r="M261" i="17"/>
  <c r="N261" i="17"/>
  <c r="O261" i="17"/>
  <c r="A262" i="17"/>
  <c r="M262" i="17" s="1"/>
  <c r="N262" i="17" s="1"/>
  <c r="O262" i="17" s="1"/>
  <c r="B262" i="17"/>
  <c r="C262" i="17"/>
  <c r="D262" i="17"/>
  <c r="E262" i="17"/>
  <c r="F262" i="17"/>
  <c r="G262" i="17"/>
  <c r="H262" i="17"/>
  <c r="I262" i="17"/>
  <c r="J262" i="17"/>
  <c r="K262" i="17"/>
  <c r="L262" i="17"/>
  <c r="A263" i="17"/>
  <c r="M263" i="17" s="1"/>
  <c r="N263" i="17" s="1"/>
  <c r="O263" i="17" s="1"/>
  <c r="B263" i="17"/>
  <c r="C263" i="17"/>
  <c r="D263" i="17"/>
  <c r="E263" i="17"/>
  <c r="F263" i="17"/>
  <c r="G263" i="17"/>
  <c r="H263" i="17"/>
  <c r="I263" i="17"/>
  <c r="J263" i="17"/>
  <c r="K263" i="17"/>
  <c r="L263" i="17"/>
  <c r="A264" i="17"/>
  <c r="M264" i="17" s="1"/>
  <c r="N264" i="17" s="1"/>
  <c r="O264" i="17" s="1"/>
  <c r="B264" i="17"/>
  <c r="C264" i="17"/>
  <c r="D264" i="17"/>
  <c r="E264" i="17"/>
  <c r="F264" i="17"/>
  <c r="G264" i="17"/>
  <c r="H264" i="17"/>
  <c r="I264" i="17"/>
  <c r="J264" i="17"/>
  <c r="K264" i="17"/>
  <c r="L264" i="17"/>
  <c r="A265" i="17"/>
  <c r="M265" i="17" s="1"/>
  <c r="N265" i="17" s="1"/>
  <c r="O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A266" i="17"/>
  <c r="B266" i="17"/>
  <c r="C266" i="17"/>
  <c r="D266" i="17"/>
  <c r="E266" i="17"/>
  <c r="F266" i="17"/>
  <c r="G266" i="17"/>
  <c r="H266" i="17"/>
  <c r="I266" i="17"/>
  <c r="J266" i="17"/>
  <c r="K266" i="17"/>
  <c r="L266" i="17"/>
  <c r="M266" i="17"/>
  <c r="N266" i="17" s="1"/>
  <c r="O266" i="17" s="1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 s="1"/>
  <c r="O267" i="17" s="1"/>
  <c r="A268" i="17"/>
  <c r="B268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/>
  <c r="O268" i="17" s="1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/>
  <c r="O269" i="17"/>
  <c r="A270" i="17"/>
  <c r="M270" i="17" s="1"/>
  <c r="N270" i="17" s="1"/>
  <c r="O270" i="17" s="1"/>
  <c r="B270" i="17"/>
  <c r="C270" i="17"/>
  <c r="D270" i="17"/>
  <c r="E270" i="17"/>
  <c r="F270" i="17"/>
  <c r="G270" i="17"/>
  <c r="H270" i="17"/>
  <c r="I270" i="17"/>
  <c r="J270" i="17"/>
  <c r="K270" i="17"/>
  <c r="L270" i="17"/>
  <c r="A271" i="17"/>
  <c r="M271" i="17" s="1"/>
  <c r="N271" i="17" s="1"/>
  <c r="O271" i="17" s="1"/>
  <c r="B271" i="17"/>
  <c r="C271" i="17"/>
  <c r="D271" i="17"/>
  <c r="E271" i="17"/>
  <c r="F271" i="17"/>
  <c r="G271" i="17"/>
  <c r="H271" i="17"/>
  <c r="I271" i="17"/>
  <c r="J271" i="17"/>
  <c r="K271" i="17"/>
  <c r="L271" i="17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 s="1"/>
  <c r="O272" i="17" s="1"/>
  <c r="A273" i="17"/>
  <c r="M273" i="17" s="1"/>
  <c r="N273" i="17" s="1"/>
  <c r="O273" i="17" s="1"/>
  <c r="B273" i="17"/>
  <c r="C273" i="17"/>
  <c r="D273" i="17"/>
  <c r="E273" i="17"/>
  <c r="F273" i="17"/>
  <c r="G273" i="17"/>
  <c r="H273" i="17"/>
  <c r="I273" i="17"/>
  <c r="J273" i="17"/>
  <c r="K273" i="17"/>
  <c r="L273" i="17"/>
  <c r="A274" i="17"/>
  <c r="B274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 s="1"/>
  <c r="O274" i="17" s="1"/>
  <c r="A275" i="17"/>
  <c r="B275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/>
  <c r="O275" i="17" s="1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B277" i="17"/>
  <c r="C277" i="17"/>
  <c r="D277" i="17"/>
  <c r="E277" i="17"/>
  <c r="F277" i="17"/>
  <c r="G277" i="17"/>
  <c r="H277" i="17"/>
  <c r="I277" i="17"/>
  <c r="J277" i="17"/>
  <c r="K277" i="17"/>
  <c r="L277" i="17"/>
  <c r="M277" i="17"/>
  <c r="N277" i="17"/>
  <c r="O277" i="17"/>
  <c r="A278" i="17"/>
  <c r="M278" i="17" s="1"/>
  <c r="N278" i="17" s="1"/>
  <c r="O278" i="17" s="1"/>
  <c r="B278" i="17"/>
  <c r="C278" i="17"/>
  <c r="D278" i="17"/>
  <c r="E278" i="17"/>
  <c r="F278" i="17"/>
  <c r="G278" i="17"/>
  <c r="H278" i="17"/>
  <c r="I278" i="17"/>
  <c r="J278" i="17"/>
  <c r="K278" i="17"/>
  <c r="L278" i="17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M280" i="17" s="1"/>
  <c r="N280" i="17" s="1"/>
  <c r="O280" i="17" s="1"/>
  <c r="B280" i="17"/>
  <c r="C280" i="17"/>
  <c r="D280" i="17"/>
  <c r="E280" i="17"/>
  <c r="F280" i="17"/>
  <c r="G280" i="17"/>
  <c r="H280" i="17"/>
  <c r="I280" i="17"/>
  <c r="J280" i="17"/>
  <c r="K280" i="17"/>
  <c r="L280" i="17"/>
  <c r="A281" i="17"/>
  <c r="M281" i="17" s="1"/>
  <c r="N281" i="17" s="1"/>
  <c r="O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A282" i="17"/>
  <c r="B282" i="17"/>
  <c r="C282" i="17"/>
  <c r="D282" i="17"/>
  <c r="E282" i="17"/>
  <c r="F282" i="17"/>
  <c r="G282" i="17"/>
  <c r="H282" i="17"/>
  <c r="I282" i="17"/>
  <c r="J282" i="17"/>
  <c r="K282" i="17"/>
  <c r="L282" i="17"/>
  <c r="M282" i="17"/>
  <c r="N282" i="17" s="1"/>
  <c r="O282" i="17" s="1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 s="1"/>
  <c r="O283" i="17" s="1"/>
  <c r="A284" i="17"/>
  <c r="B284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/>
  <c r="O284" i="17" s="1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/>
  <c r="A286" i="17"/>
  <c r="M286" i="17" s="1"/>
  <c r="N286" i="17" s="1"/>
  <c r="O286" i="17" s="1"/>
  <c r="B286" i="17"/>
  <c r="C286" i="17"/>
  <c r="D286" i="17"/>
  <c r="E286" i="17"/>
  <c r="F286" i="17"/>
  <c r="G286" i="17"/>
  <c r="H286" i="17"/>
  <c r="I286" i="17"/>
  <c r="J286" i="17"/>
  <c r="K286" i="17"/>
  <c r="L286" i="17"/>
  <c r="A287" i="17"/>
  <c r="M287" i="17" s="1"/>
  <c r="N287" i="17" s="1"/>
  <c r="O287" i="17" s="1"/>
  <c r="B287" i="17"/>
  <c r="C287" i="17"/>
  <c r="D287" i="17"/>
  <c r="E287" i="17"/>
  <c r="F287" i="17"/>
  <c r="G287" i="17"/>
  <c r="H287" i="17"/>
  <c r="I287" i="17"/>
  <c r="J287" i="17"/>
  <c r="K287" i="17"/>
  <c r="L287" i="17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 s="1"/>
  <c r="O288" i="17" s="1"/>
  <c r="A289" i="17"/>
  <c r="M289" i="17" s="1"/>
  <c r="N289" i="17" s="1"/>
  <c r="O289" i="17" s="1"/>
  <c r="B289" i="17"/>
  <c r="C289" i="17"/>
  <c r="D289" i="17"/>
  <c r="E289" i="17"/>
  <c r="F289" i="17"/>
  <c r="G289" i="17"/>
  <c r="H289" i="17"/>
  <c r="I289" i="17"/>
  <c r="J289" i="17"/>
  <c r="K289" i="17"/>
  <c r="L289" i="17"/>
  <c r="A290" i="17"/>
  <c r="B290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 s="1"/>
  <c r="O290" i="17" s="1"/>
  <c r="A291" i="17"/>
  <c r="B291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/>
  <c r="O291" i="17" s="1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B293" i="17"/>
  <c r="C293" i="17"/>
  <c r="D293" i="17"/>
  <c r="E293" i="17"/>
  <c r="F293" i="17"/>
  <c r="G293" i="17"/>
  <c r="H293" i="17"/>
  <c r="I293" i="17"/>
  <c r="J293" i="17"/>
  <c r="K293" i="17"/>
  <c r="L293" i="17"/>
  <c r="M293" i="17"/>
  <c r="N293" i="17"/>
  <c r="O293" i="17"/>
  <c r="A294" i="17"/>
  <c r="M294" i="17" s="1"/>
  <c r="N294" i="17" s="1"/>
  <c r="O294" i="17" s="1"/>
  <c r="B294" i="17"/>
  <c r="C294" i="17"/>
  <c r="D294" i="17"/>
  <c r="E294" i="17"/>
  <c r="F294" i="17"/>
  <c r="G294" i="17"/>
  <c r="H294" i="17"/>
  <c r="I294" i="17"/>
  <c r="J294" i="17"/>
  <c r="K294" i="17"/>
  <c r="L294" i="17"/>
  <c r="A295" i="17"/>
  <c r="M295" i="17" s="1"/>
  <c r="N295" i="17" s="1"/>
  <c r="O295" i="17" s="1"/>
  <c r="B295" i="17"/>
  <c r="C295" i="17"/>
  <c r="D295" i="17"/>
  <c r="E295" i="17"/>
  <c r="F295" i="17"/>
  <c r="G295" i="17"/>
  <c r="H295" i="17"/>
  <c r="I295" i="17"/>
  <c r="J295" i="17"/>
  <c r="K295" i="17"/>
  <c r="L295" i="17"/>
  <c r="A296" i="17"/>
  <c r="M296" i="17" s="1"/>
  <c r="N296" i="17" s="1"/>
  <c r="O296" i="17" s="1"/>
  <c r="B296" i="17"/>
  <c r="C296" i="17"/>
  <c r="D296" i="17"/>
  <c r="E296" i="17"/>
  <c r="F296" i="17"/>
  <c r="G296" i="17"/>
  <c r="H296" i="17"/>
  <c r="I296" i="17"/>
  <c r="J296" i="17"/>
  <c r="K296" i="17"/>
  <c r="L296" i="17"/>
  <c r="A297" i="17"/>
  <c r="M297" i="17" s="1"/>
  <c r="N297" i="17" s="1"/>
  <c r="O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A298" i="17"/>
  <c r="B298" i="17"/>
  <c r="C298" i="17"/>
  <c r="D298" i="17"/>
  <c r="E298" i="17"/>
  <c r="F298" i="17"/>
  <c r="G298" i="17"/>
  <c r="H298" i="17"/>
  <c r="I298" i="17"/>
  <c r="J298" i="17"/>
  <c r="K298" i="17"/>
  <c r="L298" i="17"/>
  <c r="M298" i="17"/>
  <c r="N298" i="17" s="1"/>
  <c r="O298" i="17" s="1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 s="1"/>
  <c r="O299" i="17" s="1"/>
  <c r="A300" i="17"/>
  <c r="B300" i="17"/>
  <c r="C300" i="17"/>
  <c r="D300" i="17"/>
  <c r="E300" i="17"/>
  <c r="F300" i="17"/>
  <c r="G300" i="17"/>
  <c r="H300" i="17"/>
  <c r="I300" i="17"/>
  <c r="J300" i="17"/>
  <c r="K300" i="17"/>
  <c r="L300" i="17"/>
  <c r="M300" i="17"/>
  <c r="N300" i="17"/>
  <c r="O300" i="17" s="1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/>
  <c r="O301" i="17"/>
  <c r="A302" i="17"/>
  <c r="M302" i="17" s="1"/>
  <c r="N302" i="17" s="1"/>
  <c r="O302" i="17" s="1"/>
  <c r="B302" i="17"/>
  <c r="C302" i="17"/>
  <c r="D302" i="17"/>
  <c r="E302" i="17"/>
  <c r="F302" i="17"/>
  <c r="G302" i="17"/>
  <c r="H302" i="17"/>
  <c r="I302" i="17"/>
  <c r="J302" i="17"/>
  <c r="K302" i="17"/>
  <c r="L302" i="17"/>
  <c r="A303" i="17"/>
  <c r="M303" i="17" s="1"/>
  <c r="N303" i="17" s="1"/>
  <c r="O303" i="17" s="1"/>
  <c r="B303" i="17"/>
  <c r="C303" i="17"/>
  <c r="D303" i="17"/>
  <c r="E303" i="17"/>
  <c r="F303" i="17"/>
  <c r="G303" i="17"/>
  <c r="H303" i="17"/>
  <c r="I303" i="17"/>
  <c r="J303" i="17"/>
  <c r="K303" i="17"/>
  <c r="L303" i="17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 s="1"/>
  <c r="O304" i="17" s="1"/>
  <c r="A305" i="17"/>
  <c r="M305" i="17" s="1"/>
  <c r="N305" i="17" s="1"/>
  <c r="O305" i="17" s="1"/>
  <c r="B305" i="17"/>
  <c r="C305" i="17"/>
  <c r="D305" i="17"/>
  <c r="E305" i="17"/>
  <c r="F305" i="17"/>
  <c r="G305" i="17"/>
  <c r="H305" i="17"/>
  <c r="I305" i="17"/>
  <c r="J305" i="17"/>
  <c r="K305" i="17"/>
  <c r="L305" i="17"/>
  <c r="A306" i="17"/>
  <c r="B306" i="17"/>
  <c r="C306" i="17"/>
  <c r="D306" i="17"/>
  <c r="E306" i="17"/>
  <c r="F306" i="17"/>
  <c r="G306" i="17"/>
  <c r="H306" i="17"/>
  <c r="I306" i="17"/>
  <c r="J306" i="17"/>
  <c r="K306" i="17"/>
  <c r="L306" i="17"/>
  <c r="M306" i="17"/>
  <c r="N306" i="17" s="1"/>
  <c r="O306" i="17" s="1"/>
  <c r="A307" i="17"/>
  <c r="B307" i="17"/>
  <c r="C307" i="17"/>
  <c r="D307" i="17"/>
  <c r="E307" i="17"/>
  <c r="F307" i="17"/>
  <c r="G307" i="17"/>
  <c r="H307" i="17"/>
  <c r="I307" i="17"/>
  <c r="J307" i="17"/>
  <c r="K307" i="17"/>
  <c r="L307" i="17"/>
  <c r="M307" i="17"/>
  <c r="N307" i="17"/>
  <c r="O307" i="17" s="1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B309" i="17"/>
  <c r="C309" i="17"/>
  <c r="D309" i="17"/>
  <c r="E309" i="17"/>
  <c r="F309" i="17"/>
  <c r="G309" i="17"/>
  <c r="H309" i="17"/>
  <c r="I309" i="17"/>
  <c r="J309" i="17"/>
  <c r="K309" i="17"/>
  <c r="L309" i="17"/>
  <c r="M309" i="17"/>
  <c r="N309" i="17"/>
  <c r="O309" i="17"/>
  <c r="A310" i="17"/>
  <c r="M310" i="17" s="1"/>
  <c r="N310" i="17" s="1"/>
  <c r="O310" i="17" s="1"/>
  <c r="B310" i="17"/>
  <c r="C310" i="17"/>
  <c r="D310" i="17"/>
  <c r="E310" i="17"/>
  <c r="F310" i="17"/>
  <c r="G310" i="17"/>
  <c r="H310" i="17"/>
  <c r="I310" i="17"/>
  <c r="J310" i="17"/>
  <c r="K310" i="17"/>
  <c r="L310" i="17"/>
  <c r="A311" i="17"/>
  <c r="M311" i="17" s="1"/>
  <c r="N311" i="17" s="1"/>
  <c r="O311" i="17" s="1"/>
  <c r="B311" i="17"/>
  <c r="C311" i="17"/>
  <c r="D311" i="17"/>
  <c r="E311" i="17"/>
  <c r="F311" i="17"/>
  <c r="G311" i="17"/>
  <c r="H311" i="17"/>
  <c r="I311" i="17"/>
  <c r="J311" i="17"/>
  <c r="K311" i="17"/>
  <c r="L311" i="17"/>
  <c r="A312" i="17"/>
  <c r="M312" i="17" s="1"/>
  <c r="N312" i="17" s="1"/>
  <c r="O312" i="17" s="1"/>
  <c r="B312" i="17"/>
  <c r="C312" i="17"/>
  <c r="D312" i="17"/>
  <c r="E312" i="17"/>
  <c r="F312" i="17"/>
  <c r="G312" i="17"/>
  <c r="H312" i="17"/>
  <c r="I312" i="17"/>
  <c r="J312" i="17"/>
  <c r="K312" i="17"/>
  <c r="L312" i="17"/>
  <c r="A313" i="17"/>
  <c r="M313" i="17" s="1"/>
  <c r="N313" i="17" s="1"/>
  <c r="O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A314" i="17"/>
  <c r="B314" i="17"/>
  <c r="C314" i="17"/>
  <c r="D314" i="17"/>
  <c r="E314" i="17"/>
  <c r="F314" i="17"/>
  <c r="G314" i="17"/>
  <c r="H314" i="17"/>
  <c r="I314" i="17"/>
  <c r="J314" i="17"/>
  <c r="K314" i="17"/>
  <c r="L314" i="17"/>
  <c r="M314" i="17"/>
  <c r="N314" i="17" s="1"/>
  <c r="O314" i="17" s="1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 s="1"/>
  <c r="O315" i="17" s="1"/>
  <c r="A316" i="17"/>
  <c r="B316" i="17"/>
  <c r="C316" i="17"/>
  <c r="D316" i="17"/>
  <c r="E316" i="17"/>
  <c r="F316" i="17"/>
  <c r="G316" i="17"/>
  <c r="H316" i="17"/>
  <c r="I316" i="17"/>
  <c r="J316" i="17"/>
  <c r="K316" i="17"/>
  <c r="L316" i="17"/>
  <c r="M316" i="17"/>
  <c r="N316" i="17"/>
  <c r="O316" i="17" s="1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/>
  <c r="O317" i="17"/>
  <c r="A318" i="17"/>
  <c r="M318" i="17" s="1"/>
  <c r="N318" i="17" s="1"/>
  <c r="O318" i="17" s="1"/>
  <c r="B318" i="17"/>
  <c r="C318" i="17"/>
  <c r="D318" i="17"/>
  <c r="E318" i="17"/>
  <c r="F318" i="17"/>
  <c r="G318" i="17"/>
  <c r="H318" i="17"/>
  <c r="I318" i="17"/>
  <c r="J318" i="17"/>
  <c r="K318" i="17"/>
  <c r="L318" i="17"/>
  <c r="A319" i="17"/>
  <c r="M319" i="17" s="1"/>
  <c r="N319" i="17" s="1"/>
  <c r="O319" i="17" s="1"/>
  <c r="B319" i="17"/>
  <c r="C319" i="17"/>
  <c r="D319" i="17"/>
  <c r="E319" i="17"/>
  <c r="F319" i="17"/>
  <c r="G319" i="17"/>
  <c r="H319" i="17"/>
  <c r="I319" i="17"/>
  <c r="J319" i="17"/>
  <c r="K319" i="17"/>
  <c r="L319" i="17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 s="1"/>
  <c r="O320" i="17" s="1"/>
  <c r="A321" i="17"/>
  <c r="M321" i="17" s="1"/>
  <c r="N321" i="17" s="1"/>
  <c r="O321" i="17" s="1"/>
  <c r="B321" i="17"/>
  <c r="C321" i="17"/>
  <c r="D321" i="17"/>
  <c r="E321" i="17"/>
  <c r="F321" i="17"/>
  <c r="G321" i="17"/>
  <c r="H321" i="17"/>
  <c r="I321" i="17"/>
  <c r="J321" i="17"/>
  <c r="K321" i="17"/>
  <c r="L321" i="17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 s="1"/>
  <c r="O322" i="17" s="1"/>
  <c r="A323" i="17"/>
  <c r="B323" i="17"/>
  <c r="C323" i="17"/>
  <c r="D323" i="17"/>
  <c r="E323" i="17"/>
  <c r="F323" i="17"/>
  <c r="G323" i="17"/>
  <c r="H323" i="17"/>
  <c r="I323" i="17"/>
  <c r="J323" i="17"/>
  <c r="K323" i="17"/>
  <c r="L323" i="17"/>
  <c r="M323" i="17"/>
  <c r="N323" i="17"/>
  <c r="O323" i="17" s="1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B325" i="17"/>
  <c r="C325" i="17"/>
  <c r="D325" i="17"/>
  <c r="E325" i="17"/>
  <c r="F325" i="17"/>
  <c r="G325" i="17"/>
  <c r="H325" i="17"/>
  <c r="I325" i="17"/>
  <c r="J325" i="17"/>
  <c r="K325" i="17"/>
  <c r="L325" i="17"/>
  <c r="M325" i="17"/>
  <c r="N325" i="17"/>
  <c r="O325" i="17"/>
  <c r="A326" i="17"/>
  <c r="M326" i="17" s="1"/>
  <c r="N326" i="17" s="1"/>
  <c r="O326" i="17" s="1"/>
  <c r="B326" i="17"/>
  <c r="C326" i="17"/>
  <c r="D326" i="17"/>
  <c r="E326" i="17"/>
  <c r="F326" i="17"/>
  <c r="G326" i="17"/>
  <c r="H326" i="17"/>
  <c r="I326" i="17"/>
  <c r="J326" i="17"/>
  <c r="K326" i="17"/>
  <c r="L326" i="17"/>
  <c r="A327" i="17"/>
  <c r="M327" i="17" s="1"/>
  <c r="N327" i="17" s="1"/>
  <c r="O327" i="17" s="1"/>
  <c r="B327" i="17"/>
  <c r="C327" i="17"/>
  <c r="D327" i="17"/>
  <c r="E327" i="17"/>
  <c r="F327" i="17"/>
  <c r="G327" i="17"/>
  <c r="H327" i="17"/>
  <c r="I327" i="17"/>
  <c r="J327" i="17"/>
  <c r="K327" i="17"/>
  <c r="L327" i="17"/>
  <c r="A328" i="17"/>
  <c r="M328" i="17" s="1"/>
  <c r="N328" i="17" s="1"/>
  <c r="O328" i="17" s="1"/>
  <c r="B328" i="17"/>
  <c r="C328" i="17"/>
  <c r="D328" i="17"/>
  <c r="E328" i="17"/>
  <c r="F328" i="17"/>
  <c r="G328" i="17"/>
  <c r="H328" i="17"/>
  <c r="I328" i="17"/>
  <c r="J328" i="17"/>
  <c r="K328" i="17"/>
  <c r="L328" i="17"/>
  <c r="A329" i="17"/>
  <c r="M329" i="17" s="1"/>
  <c r="N329" i="17" s="1"/>
  <c r="O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A330" i="17"/>
  <c r="B330" i="17"/>
  <c r="C330" i="17"/>
  <c r="D330" i="17"/>
  <c r="E330" i="17"/>
  <c r="F330" i="17"/>
  <c r="G330" i="17"/>
  <c r="H330" i="17"/>
  <c r="I330" i="17"/>
  <c r="J330" i="17"/>
  <c r="K330" i="17"/>
  <c r="L330" i="17"/>
  <c r="M330" i="17"/>
  <c r="N330" i="17" s="1"/>
  <c r="O330" i="17" s="1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/>
  <c r="O331" i="17" s="1"/>
  <c r="A332" i="17"/>
  <c r="B332" i="17"/>
  <c r="C332" i="17"/>
  <c r="D332" i="17"/>
  <c r="E332" i="17"/>
  <c r="F332" i="17"/>
  <c r="G332" i="17"/>
  <c r="H332" i="17"/>
  <c r="I332" i="17"/>
  <c r="J332" i="17"/>
  <c r="K332" i="17"/>
  <c r="L332" i="17"/>
  <c r="M332" i="17"/>
  <c r="N332" i="17"/>
  <c r="O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/>
  <c r="O333" i="17"/>
  <c r="A334" i="17"/>
  <c r="M334" i="17" s="1"/>
  <c r="N334" i="17" s="1"/>
  <c r="O334" i="17" s="1"/>
  <c r="B334" i="17"/>
  <c r="C334" i="17"/>
  <c r="D334" i="17"/>
  <c r="E334" i="17"/>
  <c r="F334" i="17"/>
  <c r="G334" i="17"/>
  <c r="H334" i="17"/>
  <c r="I334" i="17"/>
  <c r="J334" i="17"/>
  <c r="K334" i="17"/>
  <c r="L334" i="17"/>
  <c r="A335" i="17"/>
  <c r="M335" i="17" s="1"/>
  <c r="N335" i="17" s="1"/>
  <c r="O335" i="17" s="1"/>
  <c r="B335" i="17"/>
  <c r="C335" i="17"/>
  <c r="D335" i="17"/>
  <c r="E335" i="17"/>
  <c r="F335" i="17"/>
  <c r="G335" i="17"/>
  <c r="H335" i="17"/>
  <c r="I335" i="17"/>
  <c r="J335" i="17"/>
  <c r="K335" i="17"/>
  <c r="L335" i="17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 s="1"/>
  <c r="O336" i="17" s="1"/>
  <c r="A337" i="17"/>
  <c r="M337" i="17" s="1"/>
  <c r="N337" i="17" s="1"/>
  <c r="O337" i="17" s="1"/>
  <c r="B337" i="17"/>
  <c r="C337" i="17"/>
  <c r="D337" i="17"/>
  <c r="E337" i="17"/>
  <c r="F337" i="17"/>
  <c r="G337" i="17"/>
  <c r="H337" i="17"/>
  <c r="I337" i="17"/>
  <c r="J337" i="17"/>
  <c r="K337" i="17"/>
  <c r="L337" i="17"/>
  <c r="A338" i="17"/>
  <c r="B338" i="17"/>
  <c r="C338" i="17"/>
  <c r="D338" i="17"/>
  <c r="E338" i="17"/>
  <c r="F338" i="17"/>
  <c r="G338" i="17"/>
  <c r="H338" i="17"/>
  <c r="I338" i="17"/>
  <c r="J338" i="17"/>
  <c r="K338" i="17"/>
  <c r="L338" i="17"/>
  <c r="M338" i="17"/>
  <c r="N338" i="17" s="1"/>
  <c r="O338" i="17" s="1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/>
  <c r="O339" i="17" s="1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B341" i="17"/>
  <c r="C341" i="17"/>
  <c r="D341" i="17"/>
  <c r="E341" i="17"/>
  <c r="F341" i="17"/>
  <c r="G341" i="17"/>
  <c r="H341" i="17"/>
  <c r="I341" i="17"/>
  <c r="J341" i="17"/>
  <c r="K341" i="17"/>
  <c r="L341" i="17"/>
  <c r="M341" i="17"/>
  <c r="N341" i="17"/>
  <c r="O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M344" i="17" s="1"/>
  <c r="N344" i="17" s="1"/>
  <c r="O344" i="17" s="1"/>
  <c r="B344" i="17"/>
  <c r="C344" i="17"/>
  <c r="D344" i="17"/>
  <c r="E344" i="17"/>
  <c r="F344" i="17"/>
  <c r="G344" i="17"/>
  <c r="H344" i="17"/>
  <c r="I344" i="17"/>
  <c r="J344" i="17"/>
  <c r="K344" i="17"/>
  <c r="L344" i="17"/>
  <c r="A345" i="17"/>
  <c r="M345" i="17" s="1"/>
  <c r="N345" i="17" s="1"/>
  <c r="O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 s="1"/>
  <c r="O122" i="16" s="1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 s="1"/>
  <c r="O123" i="16" s="1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 s="1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 s="1"/>
  <c r="O125" i="16" s="1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M127" i="16" s="1"/>
  <c r="N127" i="16" s="1"/>
  <c r="O127" i="16" s="1"/>
  <c r="B127" i="16"/>
  <c r="C127" i="16"/>
  <c r="D127" i="16"/>
  <c r="E127" i="16"/>
  <c r="F127" i="16"/>
  <c r="G127" i="16"/>
  <c r="H127" i="16"/>
  <c r="I127" i="16"/>
  <c r="J127" i="16"/>
  <c r="K127" i="16"/>
  <c r="L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 s="1"/>
  <c r="O128" i="16" s="1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 s="1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 s="1"/>
  <c r="A132" i="16"/>
  <c r="M132" i="16" s="1"/>
  <c r="N132" i="16" s="1"/>
  <c r="B132" i="16"/>
  <c r="C132" i="16"/>
  <c r="D132" i="16"/>
  <c r="E132" i="16"/>
  <c r="F132" i="16"/>
  <c r="G132" i="16"/>
  <c r="H132" i="16"/>
  <c r="I132" i="16"/>
  <c r="J132" i="16"/>
  <c r="K132" i="16"/>
  <c r="L132" i="16"/>
  <c r="O132" i="16"/>
  <c r="A133" i="16"/>
  <c r="M133" i="16" s="1"/>
  <c r="N133" i="16" s="1"/>
  <c r="O133" i="16" s="1"/>
  <c r="B133" i="16"/>
  <c r="C133" i="16"/>
  <c r="D133" i="16"/>
  <c r="E133" i="16"/>
  <c r="F133" i="16"/>
  <c r="G133" i="16"/>
  <c r="H133" i="16"/>
  <c r="I133" i="16"/>
  <c r="J133" i="16"/>
  <c r="K133" i="16"/>
  <c r="L133" i="16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 s="1"/>
  <c r="O138" i="16" s="1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 s="1"/>
  <c r="O139" i="16" s="1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 s="1"/>
  <c r="A141" i="16"/>
  <c r="M141" i="16" s="1"/>
  <c r="N141" i="16" s="1"/>
  <c r="O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M143" i="16" s="1"/>
  <c r="N143" i="16" s="1"/>
  <c r="O143" i="16" s="1"/>
  <c r="B143" i="16"/>
  <c r="C143" i="16"/>
  <c r="D143" i="16"/>
  <c r="E143" i="16"/>
  <c r="F143" i="16"/>
  <c r="G143" i="16"/>
  <c r="H143" i="16"/>
  <c r="I143" i="16"/>
  <c r="J143" i="16"/>
  <c r="K143" i="16"/>
  <c r="L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 s="1"/>
  <c r="O144" i="16" s="1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 s="1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A148" i="16"/>
  <c r="M148" i="16" s="1"/>
  <c r="N148" i="16" s="1"/>
  <c r="O148" i="16" s="1"/>
  <c r="B148" i="16"/>
  <c r="C148" i="16"/>
  <c r="D148" i="16"/>
  <c r="E148" i="16"/>
  <c r="F148" i="16"/>
  <c r="G148" i="16"/>
  <c r="H148" i="16"/>
  <c r="I148" i="16"/>
  <c r="J148" i="16"/>
  <c r="K148" i="16"/>
  <c r="L148" i="16"/>
  <c r="A149" i="16"/>
  <c r="M149" i="16" s="1"/>
  <c r="N149" i="16" s="1"/>
  <c r="O149" i="16" s="1"/>
  <c r="B149" i="16"/>
  <c r="C149" i="16"/>
  <c r="D149" i="16"/>
  <c r="E149" i="16"/>
  <c r="F149" i="16"/>
  <c r="G149" i="16"/>
  <c r="H149" i="16"/>
  <c r="I149" i="16"/>
  <c r="J149" i="16"/>
  <c r="K149" i="16"/>
  <c r="L149" i="16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 s="1"/>
  <c r="O151" i="16" s="1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 s="1"/>
  <c r="O154" i="16" s="1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 s="1"/>
  <c r="O155" i="16" s="1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 s="1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 s="1"/>
  <c r="O157" i="16" s="1"/>
  <c r="A158" i="16"/>
  <c r="M158" i="16" s="1"/>
  <c r="N158" i="16" s="1"/>
  <c r="O158" i="16" s="1"/>
  <c r="B158" i="16"/>
  <c r="C158" i="16"/>
  <c r="D158" i="16"/>
  <c r="E158" i="16"/>
  <c r="F158" i="16"/>
  <c r="G158" i="16"/>
  <c r="H158" i="16"/>
  <c r="I158" i="16"/>
  <c r="J158" i="16"/>
  <c r="K158" i="16"/>
  <c r="L158" i="16"/>
  <c r="A159" i="16"/>
  <c r="M159" i="16" s="1"/>
  <c r="N159" i="16" s="1"/>
  <c r="O159" i="16" s="1"/>
  <c r="B159" i="16"/>
  <c r="C159" i="16"/>
  <c r="D159" i="16"/>
  <c r="E159" i="16"/>
  <c r="F159" i="16"/>
  <c r="G159" i="16"/>
  <c r="H159" i="16"/>
  <c r="I159" i="16"/>
  <c r="J159" i="16"/>
  <c r="K159" i="16"/>
  <c r="L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 s="1"/>
  <c r="O160" i="16" s="1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 s="1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A164" i="16"/>
  <c r="M164" i="16" s="1"/>
  <c r="N164" i="16" s="1"/>
  <c r="O164" i="16" s="1"/>
  <c r="B164" i="16"/>
  <c r="C164" i="16"/>
  <c r="D164" i="16"/>
  <c r="E164" i="16"/>
  <c r="F164" i="16"/>
  <c r="G164" i="16"/>
  <c r="H164" i="16"/>
  <c r="I164" i="16"/>
  <c r="J164" i="16"/>
  <c r="K164" i="16"/>
  <c r="L164" i="16"/>
  <c r="A165" i="16"/>
  <c r="M165" i="16" s="1"/>
  <c r="N165" i="16" s="1"/>
  <c r="O165" i="16" s="1"/>
  <c r="B165" i="16"/>
  <c r="C165" i="16"/>
  <c r="D165" i="16"/>
  <c r="E165" i="16"/>
  <c r="F165" i="16"/>
  <c r="G165" i="16"/>
  <c r="H165" i="16"/>
  <c r="I165" i="16"/>
  <c r="J165" i="16"/>
  <c r="K165" i="16"/>
  <c r="L165" i="16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 s="1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 s="1"/>
  <c r="O170" i="16" s="1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 s="1"/>
  <c r="O171" i="16" s="1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 s="1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M175" i="16" s="1"/>
  <c r="N175" i="16" s="1"/>
  <c r="O175" i="16" s="1"/>
  <c r="B175" i="16"/>
  <c r="C175" i="16"/>
  <c r="D175" i="16"/>
  <c r="E175" i="16"/>
  <c r="F175" i="16"/>
  <c r="G175" i="16"/>
  <c r="H175" i="16"/>
  <c r="I175" i="16"/>
  <c r="J175" i="16"/>
  <c r="K175" i="16"/>
  <c r="L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 s="1"/>
  <c r="O176" i="16" s="1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 s="1"/>
  <c r="O177" i="16" s="1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 s="1"/>
  <c r="A180" i="16"/>
  <c r="M180" i="16" s="1"/>
  <c r="N180" i="16" s="1"/>
  <c r="B180" i="16"/>
  <c r="C180" i="16"/>
  <c r="D180" i="16"/>
  <c r="E180" i="16"/>
  <c r="F180" i="16"/>
  <c r="G180" i="16"/>
  <c r="H180" i="16"/>
  <c r="I180" i="16"/>
  <c r="J180" i="16"/>
  <c r="K180" i="16"/>
  <c r="L180" i="16"/>
  <c r="O180" i="16"/>
  <c r="A181" i="16"/>
  <c r="M181" i="16" s="1"/>
  <c r="N181" i="16" s="1"/>
  <c r="O181" i="16" s="1"/>
  <c r="B181" i="16"/>
  <c r="C181" i="16"/>
  <c r="D181" i="16"/>
  <c r="E181" i="16"/>
  <c r="F181" i="16"/>
  <c r="G181" i="16"/>
  <c r="H181" i="16"/>
  <c r="I181" i="16"/>
  <c r="J181" i="16"/>
  <c r="K181" i="16"/>
  <c r="L181" i="16"/>
  <c r="A182" i="16"/>
  <c r="M182" i="16" s="1"/>
  <c r="N182" i="16" s="1"/>
  <c r="O182" i="16" s="1"/>
  <c r="B182" i="16"/>
  <c r="C182" i="16"/>
  <c r="D182" i="16"/>
  <c r="E182" i="16"/>
  <c r="F182" i="16"/>
  <c r="G182" i="16"/>
  <c r="H182" i="16"/>
  <c r="I182" i="16"/>
  <c r="J182" i="16"/>
  <c r="K182" i="16"/>
  <c r="L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 s="1"/>
  <c r="O186" i="16" s="1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 s="1"/>
  <c r="O187" i="16" s="1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 s="1"/>
  <c r="A189" i="16"/>
  <c r="M189" i="16" s="1"/>
  <c r="N189" i="16" s="1"/>
  <c r="O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M191" i="16" s="1"/>
  <c r="N191" i="16" s="1"/>
  <c r="O191" i="16" s="1"/>
  <c r="B191" i="16"/>
  <c r="C191" i="16"/>
  <c r="D191" i="16"/>
  <c r="E191" i="16"/>
  <c r="F191" i="16"/>
  <c r="G191" i="16"/>
  <c r="H191" i="16"/>
  <c r="I191" i="16"/>
  <c r="J191" i="16"/>
  <c r="K191" i="16"/>
  <c r="L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 s="1"/>
  <c r="O192" i="16" s="1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A196" i="16"/>
  <c r="M196" i="16" s="1"/>
  <c r="N196" i="16" s="1"/>
  <c r="B196" i="16"/>
  <c r="C196" i="16"/>
  <c r="D196" i="16"/>
  <c r="E196" i="16"/>
  <c r="F196" i="16"/>
  <c r="G196" i="16"/>
  <c r="H196" i="16"/>
  <c r="I196" i="16"/>
  <c r="J196" i="16"/>
  <c r="K196" i="16"/>
  <c r="L196" i="16"/>
  <c r="O196" i="16"/>
  <c r="A197" i="16"/>
  <c r="M197" i="16" s="1"/>
  <c r="N197" i="16" s="1"/>
  <c r="O197" i="16" s="1"/>
  <c r="B197" i="16"/>
  <c r="C197" i="16"/>
  <c r="D197" i="16"/>
  <c r="E197" i="16"/>
  <c r="F197" i="16"/>
  <c r="G197" i="16"/>
  <c r="H197" i="16"/>
  <c r="I197" i="16"/>
  <c r="J197" i="16"/>
  <c r="K197" i="16"/>
  <c r="L197" i="16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 s="1"/>
  <c r="O199" i="16" s="1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 s="1"/>
  <c r="O202" i="16" s="1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 s="1"/>
  <c r="O203" i="16" s="1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 s="1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M206" i="16" s="1"/>
  <c r="N206" i="16" s="1"/>
  <c r="O206" i="16" s="1"/>
  <c r="B206" i="16"/>
  <c r="C206" i="16"/>
  <c r="D206" i="16"/>
  <c r="E206" i="16"/>
  <c r="F206" i="16"/>
  <c r="G206" i="16"/>
  <c r="H206" i="16"/>
  <c r="I206" i="16"/>
  <c r="J206" i="16"/>
  <c r="K206" i="16"/>
  <c r="L206" i="16"/>
  <c r="A207" i="16"/>
  <c r="M207" i="16" s="1"/>
  <c r="N207" i="16" s="1"/>
  <c r="O207" i="16" s="1"/>
  <c r="B207" i="16"/>
  <c r="C207" i="16"/>
  <c r="D207" i="16"/>
  <c r="E207" i="16"/>
  <c r="F207" i="16"/>
  <c r="G207" i="16"/>
  <c r="H207" i="16"/>
  <c r="I207" i="16"/>
  <c r="J207" i="16"/>
  <c r="K207" i="16"/>
  <c r="L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 s="1"/>
  <c r="O208" i="16" s="1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 s="1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 s="1"/>
  <c r="A212" i="16"/>
  <c r="M212" i="16" s="1"/>
  <c r="N212" i="16" s="1"/>
  <c r="B212" i="16"/>
  <c r="C212" i="16"/>
  <c r="D212" i="16"/>
  <c r="E212" i="16"/>
  <c r="F212" i="16"/>
  <c r="G212" i="16"/>
  <c r="H212" i="16"/>
  <c r="I212" i="16"/>
  <c r="J212" i="16"/>
  <c r="K212" i="16"/>
  <c r="L212" i="16"/>
  <c r="O212" i="16"/>
  <c r="A213" i="16"/>
  <c r="M213" i="16" s="1"/>
  <c r="N213" i="16" s="1"/>
  <c r="O213" i="16" s="1"/>
  <c r="B213" i="16"/>
  <c r="C213" i="16"/>
  <c r="D213" i="16"/>
  <c r="E213" i="16"/>
  <c r="F213" i="16"/>
  <c r="G213" i="16"/>
  <c r="H213" i="16"/>
  <c r="I213" i="16"/>
  <c r="J213" i="16"/>
  <c r="K213" i="16"/>
  <c r="L213" i="16"/>
  <c r="A214" i="16"/>
  <c r="M214" i="16" s="1"/>
  <c r="N214" i="16" s="1"/>
  <c r="O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 s="1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M217" i="16" s="1"/>
  <c r="N217" i="16" s="1"/>
  <c r="O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 s="1"/>
  <c r="O218" i="16" s="1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 s="1"/>
  <c r="O219" i="16" s="1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 s="1"/>
  <c r="A221" i="16"/>
  <c r="M221" i="16" s="1"/>
  <c r="N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O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M223" i="16" s="1"/>
  <c r="N223" i="16" s="1"/>
  <c r="O223" i="16" s="1"/>
  <c r="B223" i="16"/>
  <c r="C223" i="16"/>
  <c r="D223" i="16"/>
  <c r="E223" i="16"/>
  <c r="F223" i="16"/>
  <c r="G223" i="16"/>
  <c r="H223" i="16"/>
  <c r="I223" i="16"/>
  <c r="J223" i="16"/>
  <c r="K223" i="16"/>
  <c r="L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 s="1"/>
  <c r="O224" i="16" s="1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 s="1"/>
  <c r="O225" i="16" s="1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 s="1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 s="1"/>
  <c r="A228" i="16"/>
  <c r="M228" i="16" s="1"/>
  <c r="N228" i="16" s="1"/>
  <c r="B228" i="16"/>
  <c r="C228" i="16"/>
  <c r="D228" i="16"/>
  <c r="E228" i="16"/>
  <c r="F228" i="16"/>
  <c r="G228" i="16"/>
  <c r="H228" i="16"/>
  <c r="I228" i="16"/>
  <c r="J228" i="16"/>
  <c r="K228" i="16"/>
  <c r="L228" i="16"/>
  <c r="O228" i="16"/>
  <c r="A229" i="16"/>
  <c r="M229" i="16" s="1"/>
  <c r="N229" i="16" s="1"/>
  <c r="O229" i="16" s="1"/>
  <c r="B229" i="16"/>
  <c r="C229" i="16"/>
  <c r="D229" i="16"/>
  <c r="E229" i="16"/>
  <c r="F229" i="16"/>
  <c r="G229" i="16"/>
  <c r="H229" i="16"/>
  <c r="I229" i="16"/>
  <c r="J229" i="16"/>
  <c r="K229" i="16"/>
  <c r="L229" i="16"/>
  <c r="A230" i="16"/>
  <c r="M230" i="16" s="1"/>
  <c r="N230" i="16" s="1"/>
  <c r="O230" i="16" s="1"/>
  <c r="B230" i="16"/>
  <c r="C230" i="16"/>
  <c r="D230" i="16"/>
  <c r="E230" i="16"/>
  <c r="F230" i="16"/>
  <c r="G230" i="16"/>
  <c r="H230" i="16"/>
  <c r="I230" i="16"/>
  <c r="J230" i="16"/>
  <c r="K230" i="16"/>
  <c r="L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 s="1"/>
  <c r="O234" i="16" s="1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 s="1"/>
  <c r="O235" i="16" s="1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 s="1"/>
  <c r="A237" i="16"/>
  <c r="M237" i="16" s="1"/>
  <c r="N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O237" i="16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M239" i="16" s="1"/>
  <c r="N239" i="16" s="1"/>
  <c r="O239" i="16" s="1"/>
  <c r="B239" i="16"/>
  <c r="C239" i="16"/>
  <c r="D239" i="16"/>
  <c r="E239" i="16"/>
  <c r="F239" i="16"/>
  <c r="G239" i="16"/>
  <c r="H239" i="16"/>
  <c r="I239" i="16"/>
  <c r="J239" i="16"/>
  <c r="K239" i="16"/>
  <c r="L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 s="1"/>
  <c r="O240" i="16" s="1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 s="1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 s="1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 s="1"/>
  <c r="A244" i="16"/>
  <c r="M244" i="16" s="1"/>
  <c r="N244" i="16" s="1"/>
  <c r="B244" i="16"/>
  <c r="C244" i="16"/>
  <c r="D244" i="16"/>
  <c r="E244" i="16"/>
  <c r="F244" i="16"/>
  <c r="G244" i="16"/>
  <c r="H244" i="16"/>
  <c r="I244" i="16"/>
  <c r="J244" i="16"/>
  <c r="K244" i="16"/>
  <c r="L244" i="16"/>
  <c r="O244" i="16"/>
  <c r="A245" i="16"/>
  <c r="M245" i="16" s="1"/>
  <c r="N245" i="16" s="1"/>
  <c r="O245" i="16" s="1"/>
  <c r="B245" i="16"/>
  <c r="C245" i="16"/>
  <c r="D245" i="16"/>
  <c r="E245" i="16"/>
  <c r="F245" i="16"/>
  <c r="G245" i="16"/>
  <c r="H245" i="16"/>
  <c r="I245" i="16"/>
  <c r="J245" i="16"/>
  <c r="K245" i="16"/>
  <c r="L245" i="16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 s="1"/>
  <c r="O247" i="16" s="1"/>
  <c r="A248" i="16"/>
  <c r="M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N248" i="16"/>
  <c r="O248" i="16" s="1"/>
  <c r="A249" i="16"/>
  <c r="M249" i="16" s="1"/>
  <c r="N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O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 s="1"/>
  <c r="O250" i="16" s="1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 s="1"/>
  <c r="A253" i="16"/>
  <c r="M253" i="16" s="1"/>
  <c r="N253" i="16" s="1"/>
  <c r="O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A254" i="16"/>
  <c r="M254" i="16" s="1"/>
  <c r="N254" i="16" s="1"/>
  <c r="O254" i="16" s="1"/>
  <c r="B254" i="16"/>
  <c r="C254" i="16"/>
  <c r="D254" i="16"/>
  <c r="E254" i="16"/>
  <c r="F254" i="16"/>
  <c r="G254" i="16"/>
  <c r="H254" i="16"/>
  <c r="I254" i="16"/>
  <c r="J254" i="16"/>
  <c r="K254" i="16"/>
  <c r="L254" i="16"/>
  <c r="A255" i="16"/>
  <c r="M255" i="16" s="1"/>
  <c r="N255" i="16" s="1"/>
  <c r="O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 s="1"/>
  <c r="O256" i="16" s="1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 s="1"/>
  <c r="A260" i="16"/>
  <c r="M260" i="16" s="1"/>
  <c r="N260" i="16" s="1"/>
  <c r="B260" i="16"/>
  <c r="C260" i="16"/>
  <c r="D260" i="16"/>
  <c r="E260" i="16"/>
  <c r="F260" i="16"/>
  <c r="G260" i="16"/>
  <c r="H260" i="16"/>
  <c r="I260" i="16"/>
  <c r="J260" i="16"/>
  <c r="K260" i="16"/>
  <c r="L260" i="16"/>
  <c r="O260" i="16"/>
  <c r="A261" i="16"/>
  <c r="M261" i="16" s="1"/>
  <c r="N261" i="16" s="1"/>
  <c r="O261" i="16" s="1"/>
  <c r="B261" i="16"/>
  <c r="C261" i="16"/>
  <c r="D261" i="16"/>
  <c r="E261" i="16"/>
  <c r="F261" i="16"/>
  <c r="G261" i="16"/>
  <c r="H261" i="16"/>
  <c r="I261" i="16"/>
  <c r="J261" i="16"/>
  <c r="K261" i="16"/>
  <c r="L261" i="16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M264" i="16" s="1"/>
  <c r="N264" i="16" s="1"/>
  <c r="O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A265" i="16"/>
  <c r="M265" i="16" s="1"/>
  <c r="N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O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 s="1"/>
  <c r="O266" i="16" s="1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 s="1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M271" i="16" s="1"/>
  <c r="N271" i="16" s="1"/>
  <c r="O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 s="1"/>
  <c r="O272" i="16" s="1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 s="1"/>
  <c r="O273" i="16" s="1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 s="1"/>
  <c r="O274" i="16" s="1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 s="1"/>
  <c r="A276" i="16"/>
  <c r="M276" i="16" s="1"/>
  <c r="N276" i="16" s="1"/>
  <c r="O276" i="16" s="1"/>
  <c r="B276" i="16"/>
  <c r="C276" i="16"/>
  <c r="D276" i="16"/>
  <c r="E276" i="16"/>
  <c r="F276" i="16"/>
  <c r="G276" i="16"/>
  <c r="H276" i="16"/>
  <c r="I276" i="16"/>
  <c r="J276" i="16"/>
  <c r="K276" i="16"/>
  <c r="L276" i="16"/>
  <c r="A277" i="16"/>
  <c r="M277" i="16" s="1"/>
  <c r="N277" i="16" s="1"/>
  <c r="O277" i="16" s="1"/>
  <c r="B277" i="16"/>
  <c r="C277" i="16"/>
  <c r="D277" i="16"/>
  <c r="E277" i="16"/>
  <c r="F277" i="16"/>
  <c r="G277" i="16"/>
  <c r="H277" i="16"/>
  <c r="I277" i="16"/>
  <c r="J277" i="16"/>
  <c r="K277" i="16"/>
  <c r="L277" i="16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M280" i="16" s="1"/>
  <c r="N280" i="16" s="1"/>
  <c r="O280" i="16" s="1"/>
  <c r="B280" i="16"/>
  <c r="C280" i="16"/>
  <c r="D280" i="16"/>
  <c r="E280" i="16"/>
  <c r="F280" i="16"/>
  <c r="G280" i="16"/>
  <c r="H280" i="16"/>
  <c r="I280" i="16"/>
  <c r="J280" i="16"/>
  <c r="K280" i="16"/>
  <c r="L280" i="16"/>
  <c r="A281" i="16"/>
  <c r="M281" i="16" s="1"/>
  <c r="N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O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 s="1"/>
  <c r="O282" i="16" s="1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 s="1"/>
  <c r="A285" i="16"/>
  <c r="M285" i="16" s="1"/>
  <c r="N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O285" i="16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M287" i="16" s="1"/>
  <c r="N287" i="16" s="1"/>
  <c r="O287" i="16" s="1"/>
  <c r="B287" i="16"/>
  <c r="C287" i="16"/>
  <c r="D287" i="16"/>
  <c r="E287" i="16"/>
  <c r="F287" i="16"/>
  <c r="G287" i="16"/>
  <c r="H287" i="16"/>
  <c r="I287" i="16"/>
  <c r="J287" i="16"/>
  <c r="K287" i="16"/>
  <c r="L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 s="1"/>
  <c r="O288" i="16" s="1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 s="1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 s="1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 s="1"/>
  <c r="A292" i="16"/>
  <c r="M292" i="16" s="1"/>
  <c r="N292" i="16" s="1"/>
  <c r="B292" i="16"/>
  <c r="C292" i="16"/>
  <c r="D292" i="16"/>
  <c r="E292" i="16"/>
  <c r="F292" i="16"/>
  <c r="G292" i="16"/>
  <c r="H292" i="16"/>
  <c r="I292" i="16"/>
  <c r="J292" i="16"/>
  <c r="K292" i="16"/>
  <c r="L292" i="16"/>
  <c r="O292" i="16"/>
  <c r="A293" i="16"/>
  <c r="M293" i="16" s="1"/>
  <c r="N293" i="16" s="1"/>
  <c r="O293" i="16" s="1"/>
  <c r="B293" i="16"/>
  <c r="C293" i="16"/>
  <c r="D293" i="16"/>
  <c r="E293" i="16"/>
  <c r="F293" i="16"/>
  <c r="G293" i="16"/>
  <c r="H293" i="16"/>
  <c r="I293" i="16"/>
  <c r="J293" i="16"/>
  <c r="K293" i="16"/>
  <c r="L293" i="16"/>
  <c r="A294" i="16"/>
  <c r="M294" i="16" s="1"/>
  <c r="N294" i="16" s="1"/>
  <c r="O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 s="1"/>
  <c r="O295" i="16" s="1"/>
  <c r="A296" i="16"/>
  <c r="M296" i="16" s="1"/>
  <c r="B296" i="16"/>
  <c r="C296" i="16"/>
  <c r="D296" i="16"/>
  <c r="E296" i="16"/>
  <c r="F296" i="16"/>
  <c r="G296" i="16"/>
  <c r="H296" i="16"/>
  <c r="I296" i="16"/>
  <c r="J296" i="16"/>
  <c r="K296" i="16"/>
  <c r="L296" i="16"/>
  <c r="N296" i="16"/>
  <c r="O296" i="16" s="1"/>
  <c r="A297" i="16"/>
  <c r="M297" i="16" s="1"/>
  <c r="N297" i="16" s="1"/>
  <c r="B297" i="16"/>
  <c r="C297" i="16"/>
  <c r="D297" i="16"/>
  <c r="E297" i="16"/>
  <c r="F297" i="16"/>
  <c r="G297" i="16"/>
  <c r="H297" i="16"/>
  <c r="I297" i="16"/>
  <c r="J297" i="16"/>
  <c r="K297" i="16"/>
  <c r="L297" i="16"/>
  <c r="O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 s="1"/>
  <c r="O298" i="16" s="1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 s="1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A301" i="16"/>
  <c r="M301" i="16" s="1"/>
  <c r="N301" i="16" s="1"/>
  <c r="O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A302" i="16"/>
  <c r="M302" i="16" s="1"/>
  <c r="N302" i="16" s="1"/>
  <c r="O302" i="16" s="1"/>
  <c r="B302" i="16"/>
  <c r="C302" i="16"/>
  <c r="D302" i="16"/>
  <c r="E302" i="16"/>
  <c r="F302" i="16"/>
  <c r="G302" i="16"/>
  <c r="H302" i="16"/>
  <c r="I302" i="16"/>
  <c r="J302" i="16"/>
  <c r="K302" i="16"/>
  <c r="L302" i="16"/>
  <c r="A303" i="16"/>
  <c r="M303" i="16" s="1"/>
  <c r="N303" i="16" s="1"/>
  <c r="O303" i="16" s="1"/>
  <c r="B303" i="16"/>
  <c r="C303" i="16"/>
  <c r="D303" i="16"/>
  <c r="E303" i="16"/>
  <c r="F303" i="16"/>
  <c r="G303" i="16"/>
  <c r="H303" i="16"/>
  <c r="I303" i="16"/>
  <c r="J303" i="16"/>
  <c r="K303" i="16"/>
  <c r="L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 s="1"/>
  <c r="O304" i="16" s="1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 s="1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 s="1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A308" i="16"/>
  <c r="M308" i="16" s="1"/>
  <c r="N308" i="16" s="1"/>
  <c r="B308" i="16"/>
  <c r="C308" i="16"/>
  <c r="D308" i="16"/>
  <c r="E308" i="16"/>
  <c r="F308" i="16"/>
  <c r="G308" i="16"/>
  <c r="H308" i="16"/>
  <c r="I308" i="16"/>
  <c r="J308" i="16"/>
  <c r="K308" i="16"/>
  <c r="L308" i="16"/>
  <c r="O308" i="16"/>
  <c r="A309" i="16"/>
  <c r="M309" i="16" s="1"/>
  <c r="N309" i="16" s="1"/>
  <c r="O309" i="16" s="1"/>
  <c r="B309" i="16"/>
  <c r="C309" i="16"/>
  <c r="D309" i="16"/>
  <c r="E309" i="16"/>
  <c r="F309" i="16"/>
  <c r="G309" i="16"/>
  <c r="H309" i="16"/>
  <c r="I309" i="16"/>
  <c r="J309" i="16"/>
  <c r="K309" i="16"/>
  <c r="L309" i="16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 s="1"/>
  <c r="O311" i="16" s="1"/>
  <c r="A312" i="16"/>
  <c r="M312" i="16" s="1"/>
  <c r="N312" i="16" s="1"/>
  <c r="O312" i="16" s="1"/>
  <c r="B312" i="16"/>
  <c r="C312" i="16"/>
  <c r="D312" i="16"/>
  <c r="E312" i="16"/>
  <c r="F312" i="16"/>
  <c r="G312" i="16"/>
  <c r="H312" i="16"/>
  <c r="I312" i="16"/>
  <c r="J312" i="16"/>
  <c r="K312" i="16"/>
  <c r="L312" i="16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 s="1"/>
  <c r="O314" i="16" s="1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 s="1"/>
  <c r="A317" i="16"/>
  <c r="M317" i="16" s="1"/>
  <c r="N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M319" i="16" s="1"/>
  <c r="N319" i="16" s="1"/>
  <c r="O319" i="16" s="1"/>
  <c r="B319" i="16"/>
  <c r="C319" i="16"/>
  <c r="D319" i="16"/>
  <c r="E319" i="16"/>
  <c r="F319" i="16"/>
  <c r="G319" i="16"/>
  <c r="H319" i="16"/>
  <c r="I319" i="16"/>
  <c r="J319" i="16"/>
  <c r="K319" i="16"/>
  <c r="L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 s="1"/>
  <c r="O320" i="16" s="1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 s="1"/>
  <c r="O321" i="16" s="1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 s="1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 s="1"/>
  <c r="A324" i="16"/>
  <c r="M324" i="16" s="1"/>
  <c r="N324" i="16" s="1"/>
  <c r="B324" i="16"/>
  <c r="C324" i="16"/>
  <c r="D324" i="16"/>
  <c r="E324" i="16"/>
  <c r="F324" i="16"/>
  <c r="G324" i="16"/>
  <c r="H324" i="16"/>
  <c r="I324" i="16"/>
  <c r="J324" i="16"/>
  <c r="K324" i="16"/>
  <c r="L324" i="16"/>
  <c r="O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M326" i="16" s="1"/>
  <c r="N326" i="16" s="1"/>
  <c r="O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 s="1"/>
  <c r="O327" i="16" s="1"/>
  <c r="A328" i="16"/>
  <c r="M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N328" i="16"/>
  <c r="O328" i="16" s="1"/>
  <c r="A329" i="16"/>
  <c r="M329" i="16" s="1"/>
  <c r="N329" i="16" s="1"/>
  <c r="B329" i="16"/>
  <c r="C329" i="16"/>
  <c r="D329" i="16"/>
  <c r="E329" i="16"/>
  <c r="F329" i="16"/>
  <c r="G329" i="16"/>
  <c r="H329" i="16"/>
  <c r="I329" i="16"/>
  <c r="J329" i="16"/>
  <c r="K329" i="16"/>
  <c r="L329" i="16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 s="1"/>
  <c r="O330" i="16" s="1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 s="1"/>
  <c r="O331" i="16" s="1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 s="1"/>
  <c r="A333" i="16"/>
  <c r="M333" i="16" s="1"/>
  <c r="N333" i="16" s="1"/>
  <c r="O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A334" i="16"/>
  <c r="M334" i="16" s="1"/>
  <c r="N334" i="16" s="1"/>
  <c r="O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A335" i="16"/>
  <c r="M335" i="16" s="1"/>
  <c r="N335" i="16" s="1"/>
  <c r="O335" i="16" s="1"/>
  <c r="B335" i="16"/>
  <c r="C335" i="16"/>
  <c r="D335" i="16"/>
  <c r="E335" i="16"/>
  <c r="F335" i="16"/>
  <c r="G335" i="16"/>
  <c r="H335" i="16"/>
  <c r="I335" i="16"/>
  <c r="J335" i="16"/>
  <c r="K335" i="16"/>
  <c r="L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 s="1"/>
  <c r="O336" i="16" s="1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 s="1"/>
  <c r="O337" i="16" s="1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 s="1"/>
  <c r="A340" i="16"/>
  <c r="M340" i="16" s="1"/>
  <c r="N340" i="16" s="1"/>
  <c r="O340" i="16" s="1"/>
  <c r="B340" i="16"/>
  <c r="C340" i="16"/>
  <c r="D340" i="16"/>
  <c r="E340" i="16"/>
  <c r="F340" i="16"/>
  <c r="G340" i="16"/>
  <c r="H340" i="16"/>
  <c r="I340" i="16"/>
  <c r="J340" i="16"/>
  <c r="K340" i="16"/>
  <c r="L340" i="16"/>
  <c r="A341" i="16"/>
  <c r="M341" i="16" s="1"/>
  <c r="N341" i="16" s="1"/>
  <c r="O341" i="16" s="1"/>
  <c r="B341" i="16"/>
  <c r="C341" i="16"/>
  <c r="D341" i="16"/>
  <c r="E341" i="16"/>
  <c r="F341" i="16"/>
  <c r="G341" i="16"/>
  <c r="H341" i="16"/>
  <c r="I341" i="16"/>
  <c r="J341" i="16"/>
  <c r="K341" i="16"/>
  <c r="L341" i="16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 s="1"/>
  <c r="O343" i="16" s="1"/>
  <c r="A344" i="16"/>
  <c r="M344" i="16" s="1"/>
  <c r="N344" i="16" s="1"/>
  <c r="O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A345" i="16"/>
  <c r="M345" i="16" s="1"/>
  <c r="N345" i="16" s="1"/>
  <c r="O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 s="1"/>
  <c r="O346" i="16" s="1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 s="1"/>
  <c r="A349" i="16"/>
  <c r="M349" i="16" s="1"/>
  <c r="N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O349" i="16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 s="1"/>
  <c r="O352" i="16" s="1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 s="1"/>
  <c r="O353" i="16" s="1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 s="1"/>
  <c r="O354" i="16" s="1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 s="1"/>
  <c r="A356" i="16"/>
  <c r="M356" i="16" s="1"/>
  <c r="N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O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M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N360" i="16"/>
  <c r="O360" i="16" s="1"/>
  <c r="A361" i="16"/>
  <c r="M361" i="16" s="1"/>
  <c r="N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O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 s="1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 s="1"/>
  <c r="O368" i="16" s="1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 s="1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A372" i="16"/>
  <c r="M372" i="16" s="1"/>
  <c r="N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O372" i="16"/>
  <c r="A373" i="16"/>
  <c r="M373" i="16" s="1"/>
  <c r="N373" i="16" s="1"/>
  <c r="O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 s="1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 s="1"/>
  <c r="A381" i="16"/>
  <c r="M381" i="16" s="1"/>
  <c r="N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O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M383" i="16" s="1"/>
  <c r="N383" i="16" s="1"/>
  <c r="O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 s="1"/>
  <c r="O384" i="16" s="1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 s="1"/>
  <c r="O385" i="16" s="1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 s="1"/>
  <c r="A388" i="16"/>
  <c r="M388" i="16" s="1"/>
  <c r="N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O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 s="1"/>
  <c r="O391" i="16" s="1"/>
  <c r="A392" i="16"/>
  <c r="M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N392" i="16"/>
  <c r="O392" i="16" s="1"/>
  <c r="A393" i="16"/>
  <c r="M393" i="16" s="1"/>
  <c r="N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O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 s="1"/>
  <c r="O394" i="16" s="1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 s="1"/>
  <c r="O395" i="16" s="1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 s="1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M399" i="16" s="1"/>
  <c r="N399" i="16" s="1"/>
  <c r="O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 s="1"/>
  <c r="O400" i="16" s="1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 s="1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 s="1"/>
  <c r="A404" i="16"/>
  <c r="M404" i="16" s="1"/>
  <c r="N404" i="16" s="1"/>
  <c r="O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 s="1"/>
  <c r="O410" i="16" s="1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 s="1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 s="1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M415" i="16" s="1"/>
  <c r="N415" i="16" s="1"/>
  <c r="O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 s="1"/>
  <c r="O416" i="16" s="1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 s="1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 s="1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A420" i="16"/>
  <c r="M420" i="16" s="1"/>
  <c r="N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O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O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 s="1"/>
  <c r="O426" i="16" s="1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 s="1"/>
  <c r="O427" i="16" s="1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 s="1"/>
  <c r="O432" i="16" s="1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 s="1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M437" i="16" s="1"/>
  <c r="N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O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N440" i="16"/>
  <c r="O440" i="16" s="1"/>
  <c r="A441" i="16"/>
  <c r="M441" i="16" s="1"/>
  <c r="N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O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 s="1"/>
  <c r="O442" i="16" s="1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 s="1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 s="1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 s="1"/>
  <c r="O448" i="16" s="1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 s="1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 s="1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 s="1"/>
  <c r="O451" i="16" s="1"/>
  <c r="A452" i="16"/>
  <c r="M452" i="16" s="1"/>
  <c r="N452" i="16" s="1"/>
  <c r="O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 s="1"/>
  <c r="A456" i="16"/>
  <c r="M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N456" i="16"/>
  <c r="O456" i="16"/>
  <c r="A457" i="16"/>
  <c r="M457" i="16" s="1"/>
  <c r="N457" i="16" s="1"/>
  <c r="O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 s="1"/>
  <c r="O459" i="16" s="1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 s="1"/>
  <c r="O461" i="16" s="1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 s="1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 s="1"/>
  <c r="O469" i="16" s="1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 s="1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 s="1"/>
  <c r="O472" i="16" s="1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 s="1"/>
  <c r="O477" i="16" s="1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 s="1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 s="1"/>
  <c r="O485" i="16" s="1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 s="1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 s="1"/>
  <c r="O488" i="16" s="1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 s="1"/>
  <c r="O491" i="16" s="1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 s="1"/>
  <c r="O493" i="16" s="1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 s="1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M500" i="16" s="1"/>
  <c r="N500" i="16" s="1"/>
  <c r="O500" i="16" s="1"/>
  <c r="B500" i="16"/>
  <c r="C500" i="16"/>
  <c r="D500" i="16"/>
  <c r="E500" i="16"/>
  <c r="F500" i="16"/>
  <c r="G500" i="16"/>
  <c r="H500" i="16"/>
  <c r="I500" i="16"/>
  <c r="J500" i="16"/>
  <c r="K500" i="16"/>
  <c r="L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 s="1"/>
  <c r="O501" i="16" s="1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 s="1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 s="1"/>
  <c r="O504" i="16" s="1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 s="1"/>
  <c r="O507" i="16" s="1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 s="1"/>
  <c r="O509" i="16" s="1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 s="1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 s="1"/>
  <c r="O517" i="16" s="1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 s="1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 s="1"/>
  <c r="O520" i="16" s="1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 s="1"/>
  <c r="O523" i="16" s="1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 s="1"/>
  <c r="O525" i="16" s="1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 s="1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 s="1"/>
  <c r="O533" i="16" s="1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 s="1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 s="1"/>
  <c r="O536" i="16" s="1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 s="1"/>
  <c r="O539" i="16" s="1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 s="1"/>
  <c r="O541" i="16" s="1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 s="1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 s="1"/>
  <c r="O549" i="16" s="1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 s="1"/>
  <c r="O552" i="16" s="1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 s="1"/>
  <c r="O557" i="16" s="1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 s="1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 s="1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 s="1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 s="1"/>
  <c r="O568" i="16" s="1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 s="1"/>
  <c r="O571" i="16" s="1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 s="1"/>
  <c r="O573" i="16" s="1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 s="1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M580" i="16" s="1"/>
  <c r="N580" i="16" s="1"/>
  <c r="O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 s="1"/>
  <c r="O581" i="16" s="1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 s="1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 s="1"/>
  <c r="O584" i="16" s="1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 s="1"/>
  <c r="O587" i="16" s="1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 s="1"/>
  <c r="O589" i="16" s="1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 s="1"/>
  <c r="O597" i="16" s="1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 s="1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B3" i="16"/>
  <c r="C3" i="16"/>
  <c r="D3" i="16"/>
  <c r="F3" i="16"/>
  <c r="G3" i="16"/>
  <c r="H3" i="16"/>
  <c r="I3" i="16"/>
  <c r="J3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R2" i="1" a="1"/>
  <c r="R2" i="1" s="1"/>
  <c r="N3" i="1"/>
  <c r="O3" i="1"/>
  <c r="N86" i="1"/>
  <c r="O86" i="1"/>
  <c r="N87" i="1"/>
  <c r="O87" i="1"/>
  <c r="O2" i="1"/>
  <c r="N2" i="1"/>
  <c r="K119" i="17" l="1"/>
  <c r="A119" i="17"/>
  <c r="M119" i="17" s="1"/>
  <c r="N119" i="17" s="1"/>
  <c r="O119" i="17" s="1"/>
  <c r="E119" i="17"/>
  <c r="K119" i="16"/>
  <c r="L119" i="16"/>
  <c r="A119" i="16"/>
  <c r="M119" i="16" s="1"/>
  <c r="N119" i="16" s="1"/>
  <c r="L119" i="17"/>
  <c r="E119" i="16"/>
  <c r="K115" i="17"/>
  <c r="L115" i="17"/>
  <c r="A115" i="17"/>
  <c r="M115" i="17" s="1"/>
  <c r="N115" i="17" s="1"/>
  <c r="E115" i="17"/>
  <c r="E115" i="16"/>
  <c r="A115" i="16"/>
  <c r="M115" i="16" s="1"/>
  <c r="N115" i="16" s="1"/>
  <c r="K115" i="16"/>
  <c r="L115" i="16"/>
  <c r="A111" i="17"/>
  <c r="M111" i="17" s="1"/>
  <c r="N111" i="17" s="1"/>
  <c r="O111" i="17" s="1"/>
  <c r="K111" i="17"/>
  <c r="L111" i="17"/>
  <c r="E111" i="17"/>
  <c r="K111" i="16"/>
  <c r="L111" i="16"/>
  <c r="A111" i="16"/>
  <c r="M111" i="16" s="1"/>
  <c r="N111" i="16" s="1"/>
  <c r="E111" i="16"/>
  <c r="E107" i="17"/>
  <c r="K107" i="17"/>
  <c r="L107" i="17"/>
  <c r="A107" i="17"/>
  <c r="M107" i="17" s="1"/>
  <c r="N107" i="17" s="1"/>
  <c r="O107" i="17" s="1"/>
  <c r="K107" i="16"/>
  <c r="L107" i="16"/>
  <c r="A107" i="16"/>
  <c r="M107" i="16" s="1"/>
  <c r="N107" i="16" s="1"/>
  <c r="E107" i="16"/>
  <c r="E103" i="17"/>
  <c r="K103" i="17"/>
  <c r="L103" i="17"/>
  <c r="A103" i="17"/>
  <c r="M103" i="17" s="1"/>
  <c r="N103" i="17" s="1"/>
  <c r="L103" i="16"/>
  <c r="A103" i="16"/>
  <c r="M103" i="16" s="1"/>
  <c r="N103" i="16" s="1"/>
  <c r="E103" i="16"/>
  <c r="K103" i="16"/>
  <c r="K99" i="17"/>
  <c r="A99" i="17"/>
  <c r="M99" i="17" s="1"/>
  <c r="N99" i="17" s="1"/>
  <c r="E99" i="17"/>
  <c r="E99" i="16"/>
  <c r="A99" i="16"/>
  <c r="M99" i="16" s="1"/>
  <c r="N99" i="16" s="1"/>
  <c r="L99" i="17"/>
  <c r="K99" i="16"/>
  <c r="L99" i="16"/>
  <c r="K95" i="17"/>
  <c r="L95" i="17"/>
  <c r="A95" i="17"/>
  <c r="M95" i="17" s="1"/>
  <c r="N95" i="17" s="1"/>
  <c r="O95" i="17" s="1"/>
  <c r="E95" i="17"/>
  <c r="K95" i="16"/>
  <c r="L95" i="16"/>
  <c r="E95" i="16"/>
  <c r="A95" i="16"/>
  <c r="M95" i="16" s="1"/>
  <c r="N95" i="16" s="1"/>
  <c r="A91" i="17"/>
  <c r="M91" i="17" s="1"/>
  <c r="N91" i="17" s="1"/>
  <c r="O91" i="17" s="1"/>
  <c r="K91" i="17"/>
  <c r="L91" i="17"/>
  <c r="K91" i="16"/>
  <c r="L91" i="16"/>
  <c r="A91" i="16"/>
  <c r="M91" i="16" s="1"/>
  <c r="N91" i="16" s="1"/>
  <c r="E91" i="17"/>
  <c r="E91" i="16"/>
  <c r="K118" i="17"/>
  <c r="A118" i="17"/>
  <c r="M118" i="17" s="1"/>
  <c r="N118" i="17" s="1"/>
  <c r="O118" i="17" s="1"/>
  <c r="E118" i="17"/>
  <c r="K118" i="16"/>
  <c r="L118" i="16"/>
  <c r="A118" i="16"/>
  <c r="M118" i="16" s="1"/>
  <c r="N118" i="16" s="1"/>
  <c r="E118" i="16"/>
  <c r="L118" i="17"/>
  <c r="L114" i="17"/>
  <c r="A114" i="17"/>
  <c r="M114" i="17" s="1"/>
  <c r="N114" i="17" s="1"/>
  <c r="O114" i="17" s="1"/>
  <c r="E114" i="17"/>
  <c r="K114" i="17"/>
  <c r="E114" i="16"/>
  <c r="K114" i="16"/>
  <c r="L114" i="16"/>
  <c r="A114" i="16"/>
  <c r="M114" i="16" s="1"/>
  <c r="N114" i="16" s="1"/>
  <c r="A110" i="17"/>
  <c r="M110" i="17" s="1"/>
  <c r="N110" i="17" s="1"/>
  <c r="O110" i="17" s="1"/>
  <c r="K110" i="17"/>
  <c r="L110" i="17"/>
  <c r="K110" i="16"/>
  <c r="E110" i="17"/>
  <c r="L110" i="16"/>
  <c r="A110" i="16"/>
  <c r="M110" i="16" s="1"/>
  <c r="N110" i="16" s="1"/>
  <c r="E110" i="16"/>
  <c r="E106" i="17"/>
  <c r="K106" i="17"/>
  <c r="L106" i="17"/>
  <c r="A106" i="17"/>
  <c r="M106" i="17" s="1"/>
  <c r="N106" i="17" s="1"/>
  <c r="O106" i="17" s="1"/>
  <c r="K106" i="16"/>
  <c r="L106" i="16"/>
  <c r="A106" i="16"/>
  <c r="M106" i="16" s="1"/>
  <c r="N106" i="16" s="1"/>
  <c r="E106" i="16"/>
  <c r="E102" i="17"/>
  <c r="K102" i="17"/>
  <c r="L102" i="17"/>
  <c r="A102" i="17"/>
  <c r="M102" i="17" s="1"/>
  <c r="N102" i="17" s="1"/>
  <c r="L102" i="16"/>
  <c r="A102" i="16"/>
  <c r="M102" i="16" s="1"/>
  <c r="N102" i="16" s="1"/>
  <c r="E102" i="16"/>
  <c r="K102" i="16"/>
  <c r="K98" i="17"/>
  <c r="L98" i="17"/>
  <c r="E98" i="17"/>
  <c r="A98" i="17"/>
  <c r="M98" i="17" s="1"/>
  <c r="N98" i="17" s="1"/>
  <c r="O98" i="17" s="1"/>
  <c r="E98" i="16"/>
  <c r="K98" i="16"/>
  <c r="L98" i="16"/>
  <c r="A98" i="16"/>
  <c r="M98" i="16" s="1"/>
  <c r="N98" i="16" s="1"/>
  <c r="K94" i="17"/>
  <c r="L94" i="17"/>
  <c r="A94" i="17"/>
  <c r="M94" i="17" s="1"/>
  <c r="N94" i="17" s="1"/>
  <c r="O94" i="17" s="1"/>
  <c r="E94" i="17"/>
  <c r="K94" i="16"/>
  <c r="L94" i="16"/>
  <c r="E94" i="16"/>
  <c r="A94" i="16"/>
  <c r="M94" i="16" s="1"/>
  <c r="N94" i="16" s="1"/>
  <c r="E90" i="17"/>
  <c r="K90" i="17"/>
  <c r="L90" i="17"/>
  <c r="A90" i="17"/>
  <c r="M90" i="17" s="1"/>
  <c r="N90" i="17" s="1"/>
  <c r="L90" i="16"/>
  <c r="A90" i="16"/>
  <c r="M90" i="16" s="1"/>
  <c r="N90" i="16" s="1"/>
  <c r="E90" i="16"/>
  <c r="K90" i="16"/>
  <c r="K121" i="17"/>
  <c r="A121" i="17"/>
  <c r="M121" i="17" s="1"/>
  <c r="N121" i="17" s="1"/>
  <c r="O121" i="17" s="1"/>
  <c r="E121" i="17"/>
  <c r="L121" i="17"/>
  <c r="K121" i="16"/>
  <c r="A121" i="16"/>
  <c r="M121" i="16" s="1"/>
  <c r="N121" i="16" s="1"/>
  <c r="L121" i="16"/>
  <c r="E121" i="16"/>
  <c r="K117" i="17"/>
  <c r="L117" i="17"/>
  <c r="E117" i="17"/>
  <c r="K117" i="16"/>
  <c r="L117" i="16"/>
  <c r="A117" i="16"/>
  <c r="M117" i="16" s="1"/>
  <c r="N117" i="16" s="1"/>
  <c r="A117" i="17"/>
  <c r="M117" i="17" s="1"/>
  <c r="N117" i="17" s="1"/>
  <c r="O117" i="17" s="1"/>
  <c r="E117" i="16"/>
  <c r="L113" i="17"/>
  <c r="A113" i="17"/>
  <c r="M113" i="17" s="1"/>
  <c r="N113" i="17" s="1"/>
  <c r="O113" i="17" s="1"/>
  <c r="E113" i="17"/>
  <c r="K113" i="17"/>
  <c r="E113" i="16"/>
  <c r="K113" i="16"/>
  <c r="L113" i="16"/>
  <c r="A113" i="16"/>
  <c r="M113" i="16" s="1"/>
  <c r="N113" i="16" s="1"/>
  <c r="E109" i="17"/>
  <c r="K109" i="17"/>
  <c r="L109" i="17"/>
  <c r="A109" i="17"/>
  <c r="M109" i="17" s="1"/>
  <c r="N109" i="17" s="1"/>
  <c r="K109" i="16"/>
  <c r="L109" i="16"/>
  <c r="A109" i="16"/>
  <c r="M109" i="16" s="1"/>
  <c r="N109" i="16" s="1"/>
  <c r="E109" i="16"/>
  <c r="E105" i="17"/>
  <c r="K105" i="17"/>
  <c r="L105" i="17"/>
  <c r="A105" i="17"/>
  <c r="M105" i="17" s="1"/>
  <c r="N105" i="17" s="1"/>
  <c r="O105" i="17" s="1"/>
  <c r="K105" i="16"/>
  <c r="L105" i="16"/>
  <c r="A105" i="16"/>
  <c r="M105" i="16" s="1"/>
  <c r="N105" i="16" s="1"/>
  <c r="E105" i="16"/>
  <c r="K101" i="17"/>
  <c r="L101" i="17"/>
  <c r="A101" i="17"/>
  <c r="M101" i="17" s="1"/>
  <c r="N101" i="17" s="1"/>
  <c r="E101" i="17"/>
  <c r="L101" i="16"/>
  <c r="A101" i="16"/>
  <c r="M101" i="16" s="1"/>
  <c r="N101" i="16" s="1"/>
  <c r="E101" i="16"/>
  <c r="K101" i="16"/>
  <c r="K97" i="17"/>
  <c r="L97" i="17"/>
  <c r="E97" i="17"/>
  <c r="A97" i="17"/>
  <c r="M97" i="17" s="1"/>
  <c r="N97" i="17" s="1"/>
  <c r="K97" i="16"/>
  <c r="L97" i="16"/>
  <c r="E97" i="16"/>
  <c r="A97" i="16"/>
  <c r="M97" i="16" s="1"/>
  <c r="N97" i="16" s="1"/>
  <c r="K93" i="17"/>
  <c r="L93" i="17"/>
  <c r="A93" i="17"/>
  <c r="M93" i="17" s="1"/>
  <c r="N93" i="17" s="1"/>
  <c r="E93" i="17"/>
  <c r="K93" i="16"/>
  <c r="L93" i="16"/>
  <c r="A93" i="16"/>
  <c r="M93" i="16" s="1"/>
  <c r="N93" i="16" s="1"/>
  <c r="E93" i="16"/>
  <c r="E89" i="17"/>
  <c r="K89" i="17"/>
  <c r="L89" i="17"/>
  <c r="A89" i="17"/>
  <c r="M89" i="17" s="1"/>
  <c r="N89" i="17" s="1"/>
  <c r="L89" i="16"/>
  <c r="A89" i="16"/>
  <c r="M89" i="16" s="1"/>
  <c r="N89" i="16" s="1"/>
  <c r="K89" i="16"/>
  <c r="E89" i="16"/>
  <c r="K120" i="17"/>
  <c r="A120" i="17"/>
  <c r="M120" i="17" s="1"/>
  <c r="N120" i="17" s="1"/>
  <c r="O120" i="17" s="1"/>
  <c r="E120" i="17"/>
  <c r="K120" i="16"/>
  <c r="A120" i="16"/>
  <c r="M120" i="16" s="1"/>
  <c r="N120" i="16" s="1"/>
  <c r="L120" i="16"/>
  <c r="L120" i="17"/>
  <c r="E120" i="16"/>
  <c r="K116" i="17"/>
  <c r="L116" i="17"/>
  <c r="E116" i="17"/>
  <c r="L116" i="16"/>
  <c r="A116" i="16"/>
  <c r="M116" i="16" s="1"/>
  <c r="N116" i="16" s="1"/>
  <c r="O116" i="16" s="1"/>
  <c r="E116" i="16"/>
  <c r="A116" i="17"/>
  <c r="M116" i="17" s="1"/>
  <c r="N116" i="17" s="1"/>
  <c r="K116" i="16"/>
  <c r="A112" i="17"/>
  <c r="M112" i="17" s="1"/>
  <c r="N112" i="17" s="1"/>
  <c r="O112" i="17" s="1"/>
  <c r="K112" i="17"/>
  <c r="L112" i="17"/>
  <c r="E112" i="17"/>
  <c r="K112" i="16"/>
  <c r="E112" i="16"/>
  <c r="L112" i="16"/>
  <c r="A112" i="16"/>
  <c r="M112" i="16" s="1"/>
  <c r="N112" i="16" s="1"/>
  <c r="E108" i="17"/>
  <c r="K108" i="17"/>
  <c r="L108" i="17"/>
  <c r="A108" i="17"/>
  <c r="M108" i="17" s="1"/>
  <c r="N108" i="17" s="1"/>
  <c r="K108" i="16"/>
  <c r="L108" i="16"/>
  <c r="A108" i="16"/>
  <c r="M108" i="16" s="1"/>
  <c r="N108" i="16" s="1"/>
  <c r="E108" i="16"/>
  <c r="E104" i="17"/>
  <c r="K104" i="17"/>
  <c r="L104" i="17"/>
  <c r="A104" i="17"/>
  <c r="M104" i="17" s="1"/>
  <c r="N104" i="17" s="1"/>
  <c r="K104" i="16"/>
  <c r="L104" i="16"/>
  <c r="A104" i="16"/>
  <c r="M104" i="16" s="1"/>
  <c r="N104" i="16" s="1"/>
  <c r="E104" i="16"/>
  <c r="K100" i="17"/>
  <c r="L100" i="17"/>
  <c r="A100" i="17"/>
  <c r="M100" i="17" s="1"/>
  <c r="N100" i="17" s="1"/>
  <c r="O100" i="17" s="1"/>
  <c r="E100" i="17"/>
  <c r="L100" i="16"/>
  <c r="A100" i="16"/>
  <c r="M100" i="16" s="1"/>
  <c r="N100" i="16" s="1"/>
  <c r="E100" i="16"/>
  <c r="K100" i="16"/>
  <c r="K96" i="17"/>
  <c r="L96" i="17"/>
  <c r="A96" i="17"/>
  <c r="M96" i="17" s="1"/>
  <c r="N96" i="17" s="1"/>
  <c r="E96" i="17"/>
  <c r="K96" i="16"/>
  <c r="L96" i="16"/>
  <c r="E96" i="16"/>
  <c r="A96" i="16"/>
  <c r="M96" i="16" s="1"/>
  <c r="N96" i="16" s="1"/>
  <c r="L92" i="17"/>
  <c r="A92" i="17"/>
  <c r="M92" i="17" s="1"/>
  <c r="N92" i="17" s="1"/>
  <c r="E92" i="17"/>
  <c r="K92" i="17"/>
  <c r="K92" i="16"/>
  <c r="L92" i="16"/>
  <c r="A92" i="16"/>
  <c r="M92" i="16" s="1"/>
  <c r="N92" i="16" s="1"/>
  <c r="E92" i="16"/>
  <c r="E88" i="17"/>
  <c r="K88" i="17"/>
  <c r="L88" i="17"/>
  <c r="A88" i="17"/>
  <c r="M88" i="17" s="1"/>
  <c r="N88" i="17" s="1"/>
  <c r="L88" i="16"/>
  <c r="A88" i="16"/>
  <c r="M88" i="16" s="1"/>
  <c r="N88" i="16" s="1"/>
  <c r="E88" i="16"/>
  <c r="K88" i="16"/>
  <c r="Q88" i="1"/>
  <c r="P89" i="1"/>
  <c r="Q92" i="1"/>
  <c r="Q99" i="1"/>
  <c r="P100" i="1"/>
  <c r="Q100" i="1"/>
  <c r="P101" i="1"/>
  <c r="P102" i="1"/>
  <c r="P104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P88" i="1"/>
  <c r="Q91" i="1"/>
  <c r="P92" i="1"/>
  <c r="Q102" i="1"/>
  <c r="P103" i="1"/>
  <c r="Q104" i="1"/>
  <c r="P105" i="1"/>
  <c r="Q108" i="1"/>
  <c r="P109" i="1"/>
  <c r="Q112" i="1"/>
  <c r="P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Q220" i="1"/>
  <c r="P221" i="1"/>
  <c r="Q224" i="1"/>
  <c r="P225" i="1"/>
  <c r="Q228" i="1"/>
  <c r="P229" i="1"/>
  <c r="Q232" i="1"/>
  <c r="P233" i="1"/>
  <c r="Q236" i="1"/>
  <c r="P237" i="1"/>
  <c r="Q240" i="1"/>
  <c r="P241" i="1"/>
  <c r="Q244" i="1"/>
  <c r="P245" i="1"/>
  <c r="Q248" i="1"/>
  <c r="P249" i="1"/>
  <c r="Q252" i="1"/>
  <c r="P253" i="1"/>
  <c r="Q256" i="1"/>
  <c r="P257" i="1"/>
  <c r="Q199" i="1"/>
  <c r="P200" i="1"/>
  <c r="Q207" i="1"/>
  <c r="P208" i="1"/>
  <c r="Q215" i="1"/>
  <c r="P216" i="1"/>
  <c r="Q223" i="1"/>
  <c r="P224" i="1"/>
  <c r="Q231" i="1"/>
  <c r="P232" i="1"/>
  <c r="Q239" i="1"/>
  <c r="P240" i="1"/>
  <c r="Q247" i="1"/>
  <c r="P248" i="1"/>
  <c r="Q255" i="1"/>
  <c r="P256" i="1"/>
  <c r="P301" i="1"/>
  <c r="Q296" i="1"/>
  <c r="P289" i="1"/>
  <c r="Q284" i="1"/>
  <c r="P277" i="1"/>
  <c r="P273" i="1"/>
  <c r="P269" i="1"/>
  <c r="Q264" i="1"/>
  <c r="Q257" i="1"/>
  <c r="P230" i="1"/>
  <c r="Q209" i="1"/>
  <c r="Q306" i="1"/>
  <c r="Q303" i="1"/>
  <c r="P300" i="1"/>
  <c r="Q297" i="1"/>
  <c r="Q294" i="1"/>
  <c r="Q291" i="1"/>
  <c r="P288" i="1"/>
  <c r="Q287" i="1"/>
  <c r="P284" i="1"/>
  <c r="Q281" i="1"/>
  <c r="Q278" i="1"/>
  <c r="Q275" i="1"/>
  <c r="P272" i="1"/>
  <c r="Q269" i="1"/>
  <c r="Q266" i="1"/>
  <c r="Q263" i="1"/>
  <c r="P260" i="1"/>
  <c r="P247" i="1"/>
  <c r="Q242" i="1"/>
  <c r="P228" i="1"/>
  <c r="Q227" i="1"/>
  <c r="Q226" i="1"/>
  <c r="P212" i="1"/>
  <c r="Q211" i="1"/>
  <c r="Q210" i="1"/>
  <c r="P199" i="1"/>
  <c r="P196" i="1"/>
  <c r="Q195" i="1"/>
  <c r="Q194" i="1"/>
  <c r="P305" i="1"/>
  <c r="P297" i="1"/>
  <c r="Q292" i="1"/>
  <c r="Q288" i="1"/>
  <c r="P281" i="1"/>
  <c r="Q276" i="1"/>
  <c r="P265" i="1"/>
  <c r="P261" i="1"/>
  <c r="Q241" i="1"/>
  <c r="P214" i="1"/>
  <c r="Q193" i="1"/>
  <c r="P304" i="1"/>
  <c r="Q302" i="1"/>
  <c r="Q299" i="1"/>
  <c r="P296" i="1"/>
  <c r="P292" i="1"/>
  <c r="Q290" i="1"/>
  <c r="Q286" i="1"/>
  <c r="Q282" i="1"/>
  <c r="Q279" i="1"/>
  <c r="P276" i="1"/>
  <c r="Q274" i="1"/>
  <c r="Q271" i="1"/>
  <c r="P268" i="1"/>
  <c r="Q265" i="1"/>
  <c r="Q262" i="1"/>
  <c r="Q259" i="1"/>
  <c r="P244" i="1"/>
  <c r="P215" i="1"/>
  <c r="P254" i="1"/>
  <c r="Q249" i="1"/>
  <c r="P238" i="1"/>
  <c r="Q233" i="1"/>
  <c r="P222" i="1"/>
  <c r="Q217" i="1"/>
  <c r="P206" i="1"/>
  <c r="Q201" i="1"/>
  <c r="P99" i="1"/>
  <c r="P96" i="1"/>
  <c r="Q95" i="1"/>
  <c r="Q304" i="1"/>
  <c r="Q300" i="1"/>
  <c r="P293" i="1"/>
  <c r="P285" i="1"/>
  <c r="Q280" i="1"/>
  <c r="Q272" i="1"/>
  <c r="Q268" i="1"/>
  <c r="Q260" i="1"/>
  <c r="P246" i="1"/>
  <c r="Q225" i="1"/>
  <c r="P198" i="1"/>
  <c r="Q305" i="1"/>
  <c r="Q301" i="1"/>
  <c r="Q298" i="1"/>
  <c r="Q295" i="1"/>
  <c r="Q293" i="1"/>
  <c r="Q289" i="1"/>
  <c r="Q285" i="1"/>
  <c r="Q283" i="1"/>
  <c r="P280" i="1"/>
  <c r="Q277" i="1"/>
  <c r="Q273" i="1"/>
  <c r="Q270" i="1"/>
  <c r="Q267" i="1"/>
  <c r="P264" i="1"/>
  <c r="Q261" i="1"/>
  <c r="Q258" i="1"/>
  <c r="Q243" i="1"/>
  <c r="P231" i="1"/>
  <c r="P255" i="1"/>
  <c r="P252" i="1"/>
  <c r="Q251" i="1"/>
  <c r="Q250" i="1"/>
  <c r="P239" i="1"/>
  <c r="P236" i="1"/>
  <c r="Q235" i="1"/>
  <c r="Q234" i="1"/>
  <c r="P223" i="1"/>
  <c r="P220" i="1"/>
  <c r="Q219" i="1"/>
  <c r="Q218" i="1"/>
  <c r="P207" i="1"/>
  <c r="P204" i="1"/>
  <c r="Q203" i="1"/>
  <c r="Q202" i="1"/>
  <c r="Q97" i="1"/>
  <c r="Q96" i="1"/>
  <c r="P95" i="1"/>
  <c r="Q94" i="1"/>
  <c r="P93" i="1"/>
  <c r="P306" i="1"/>
  <c r="P302" i="1"/>
  <c r="P298" i="1"/>
  <c r="P294" i="1"/>
  <c r="P290" i="1"/>
  <c r="P286" i="1"/>
  <c r="P282" i="1"/>
  <c r="P278" i="1"/>
  <c r="P274" i="1"/>
  <c r="P270" i="1"/>
  <c r="P266" i="1"/>
  <c r="P262" i="1"/>
  <c r="P258" i="1"/>
  <c r="Q253" i="1"/>
  <c r="P250" i="1"/>
  <c r="Q245" i="1"/>
  <c r="P242" i="1"/>
  <c r="Q237" i="1"/>
  <c r="P234" i="1"/>
  <c r="Q229" i="1"/>
  <c r="P226" i="1"/>
  <c r="Q221" i="1"/>
  <c r="P218" i="1"/>
  <c r="Q213" i="1"/>
  <c r="P210" i="1"/>
  <c r="Q205" i="1"/>
  <c r="P202" i="1"/>
  <c r="Q197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303" i="1"/>
  <c r="P299" i="1"/>
  <c r="P295" i="1"/>
  <c r="P291" i="1"/>
  <c r="P287" i="1"/>
  <c r="P283" i="1"/>
  <c r="P279" i="1"/>
  <c r="P275" i="1"/>
  <c r="P271" i="1"/>
  <c r="P267" i="1"/>
  <c r="P263" i="1"/>
  <c r="P259" i="1"/>
  <c r="Q254" i="1"/>
  <c r="P251" i="1"/>
  <c r="Q246" i="1"/>
  <c r="P243" i="1"/>
  <c r="Q238" i="1"/>
  <c r="P235" i="1"/>
  <c r="Q230" i="1"/>
  <c r="P227" i="1"/>
  <c r="Q222" i="1"/>
  <c r="P219" i="1"/>
  <c r="Q214" i="1"/>
  <c r="P211" i="1"/>
  <c r="Q206" i="1"/>
  <c r="P203" i="1"/>
  <c r="Q198" i="1"/>
  <c r="P195" i="1"/>
  <c r="P191" i="1"/>
  <c r="P187" i="1"/>
  <c r="P183" i="1"/>
  <c r="P179" i="1"/>
  <c r="P175" i="1"/>
  <c r="P171" i="1"/>
  <c r="P167" i="1"/>
  <c r="P163" i="1"/>
  <c r="P159" i="1"/>
  <c r="P155" i="1"/>
  <c r="P151" i="1"/>
  <c r="P147" i="1"/>
  <c r="P143" i="1"/>
  <c r="P139" i="1"/>
  <c r="P135" i="1"/>
  <c r="P131" i="1"/>
  <c r="P127" i="1"/>
  <c r="P123" i="1"/>
  <c r="P119" i="1"/>
  <c r="P115" i="1"/>
  <c r="P111" i="1"/>
  <c r="P107" i="1"/>
  <c r="Q90" i="1"/>
  <c r="Q190" i="1"/>
  <c r="Q189" i="1"/>
  <c r="Q186" i="1"/>
  <c r="Q185" i="1"/>
  <c r="Q182" i="1"/>
  <c r="Q181" i="1"/>
  <c r="Q178" i="1"/>
  <c r="Q177" i="1"/>
  <c r="Q174" i="1"/>
  <c r="Q173" i="1"/>
  <c r="Q170" i="1"/>
  <c r="Q169" i="1"/>
  <c r="Q166" i="1"/>
  <c r="Q165" i="1"/>
  <c r="Q162" i="1"/>
  <c r="Q161" i="1"/>
  <c r="Q158" i="1"/>
  <c r="Q157" i="1"/>
  <c r="Q154" i="1"/>
  <c r="Q153" i="1"/>
  <c r="Q150" i="1"/>
  <c r="Q149" i="1"/>
  <c r="Q146" i="1"/>
  <c r="Q145" i="1"/>
  <c r="Q142" i="1"/>
  <c r="Q141" i="1"/>
  <c r="Q138" i="1"/>
  <c r="Q137" i="1"/>
  <c r="Q134" i="1"/>
  <c r="Q133" i="1"/>
  <c r="Q130" i="1"/>
  <c r="Q129" i="1"/>
  <c r="Q126" i="1"/>
  <c r="Q125" i="1"/>
  <c r="Q122" i="1"/>
  <c r="Q121" i="1"/>
  <c r="Q118" i="1"/>
  <c r="Q117" i="1"/>
  <c r="Q114" i="1"/>
  <c r="Q113" i="1"/>
  <c r="Q110" i="1"/>
  <c r="Q109" i="1"/>
  <c r="Q106" i="1"/>
  <c r="Q105" i="1"/>
  <c r="Q103" i="1"/>
  <c r="P90" i="1"/>
  <c r="Q89" i="1"/>
  <c r="Q101" i="1"/>
  <c r="Q98" i="1"/>
  <c r="P97" i="1"/>
  <c r="Q93" i="1"/>
  <c r="P91" i="1"/>
  <c r="P122" i="1"/>
  <c r="P118" i="1"/>
  <c r="P114" i="1"/>
  <c r="P110" i="1"/>
  <c r="P106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L21" i="17" l="1"/>
  <c r="L21" i="16"/>
  <c r="A21" i="17"/>
  <c r="M21" i="17" s="1"/>
  <c r="N21" i="17" s="1"/>
  <c r="A21" i="16"/>
  <c r="M21" i="16" s="1"/>
  <c r="N21" i="16" s="1"/>
  <c r="E21" i="17"/>
  <c r="E21" i="16"/>
  <c r="K21" i="16"/>
  <c r="K21" i="17"/>
  <c r="E83" i="17"/>
  <c r="K83" i="17"/>
  <c r="L83" i="17"/>
  <c r="A83" i="17"/>
  <c r="M83" i="17" s="1"/>
  <c r="N83" i="17" s="1"/>
  <c r="E83" i="16"/>
  <c r="K83" i="16"/>
  <c r="A83" i="16"/>
  <c r="M83" i="16" s="1"/>
  <c r="N83" i="16" s="1"/>
  <c r="L83" i="16"/>
  <c r="K71" i="17"/>
  <c r="L71" i="17"/>
  <c r="A71" i="17"/>
  <c r="M71" i="17" s="1"/>
  <c r="N71" i="17" s="1"/>
  <c r="E71" i="17"/>
  <c r="K71" i="16"/>
  <c r="L71" i="16"/>
  <c r="A71" i="16"/>
  <c r="M71" i="16" s="1"/>
  <c r="N71" i="16" s="1"/>
  <c r="E71" i="16"/>
  <c r="K59" i="17"/>
  <c r="A59" i="17"/>
  <c r="M59" i="17" s="1"/>
  <c r="N59" i="17" s="1"/>
  <c r="O59" i="17" s="1"/>
  <c r="A59" i="16"/>
  <c r="M59" i="16" s="1"/>
  <c r="N59" i="16" s="1"/>
  <c r="E59" i="17"/>
  <c r="K59" i="16"/>
  <c r="L59" i="16"/>
  <c r="E59" i="16"/>
  <c r="L59" i="17"/>
  <c r="E47" i="17"/>
  <c r="K47" i="17"/>
  <c r="L47" i="17"/>
  <c r="L47" i="16"/>
  <c r="A47" i="17"/>
  <c r="M47" i="17" s="1"/>
  <c r="N47" i="17" s="1"/>
  <c r="O47" i="17" s="1"/>
  <c r="A47" i="16"/>
  <c r="M47" i="16" s="1"/>
  <c r="N47" i="16" s="1"/>
  <c r="E47" i="16"/>
  <c r="K47" i="16"/>
  <c r="K35" i="17"/>
  <c r="L35" i="17"/>
  <c r="A35" i="17"/>
  <c r="M35" i="17" s="1"/>
  <c r="N35" i="17" s="1"/>
  <c r="O35" i="17" s="1"/>
  <c r="E35" i="17"/>
  <c r="E35" i="16"/>
  <c r="K35" i="16"/>
  <c r="L35" i="16"/>
  <c r="A35" i="16"/>
  <c r="M35" i="16" s="1"/>
  <c r="N35" i="16" s="1"/>
  <c r="L23" i="17"/>
  <c r="L23" i="16"/>
  <c r="A23" i="17"/>
  <c r="M23" i="17" s="1"/>
  <c r="N23" i="17" s="1"/>
  <c r="A23" i="16"/>
  <c r="M23" i="16" s="1"/>
  <c r="N23" i="16" s="1"/>
  <c r="E23" i="17"/>
  <c r="E23" i="16"/>
  <c r="K23" i="16"/>
  <c r="K23" i="17"/>
  <c r="E11" i="16"/>
  <c r="L11" i="17"/>
  <c r="A11" i="17"/>
  <c r="M11" i="17" s="1"/>
  <c r="N11" i="17" s="1"/>
  <c r="K11" i="16"/>
  <c r="L11" i="16"/>
  <c r="A11" i="16"/>
  <c r="M11" i="16" s="1"/>
  <c r="N11" i="16" s="1"/>
  <c r="O11" i="16" s="1"/>
  <c r="E11" i="17"/>
  <c r="K11" i="17"/>
  <c r="A33" i="17"/>
  <c r="M33" i="17" s="1"/>
  <c r="N33" i="17" s="1"/>
  <c r="O33" i="17" s="1"/>
  <c r="E33" i="16"/>
  <c r="K33" i="17"/>
  <c r="L33" i="17"/>
  <c r="K33" i="16"/>
  <c r="A33" i="16"/>
  <c r="M33" i="16" s="1"/>
  <c r="N33" i="16" s="1"/>
  <c r="E33" i="17"/>
  <c r="L33" i="16"/>
  <c r="K82" i="17"/>
  <c r="L82" i="17"/>
  <c r="A82" i="17"/>
  <c r="M82" i="17" s="1"/>
  <c r="N82" i="17" s="1"/>
  <c r="O82" i="17" s="1"/>
  <c r="E82" i="17"/>
  <c r="E82" i="16"/>
  <c r="K82" i="16"/>
  <c r="L82" i="16"/>
  <c r="A82" i="16"/>
  <c r="M82" i="16" s="1"/>
  <c r="N82" i="16" s="1"/>
  <c r="K70" i="17"/>
  <c r="L70" i="17"/>
  <c r="A70" i="17"/>
  <c r="M70" i="17" s="1"/>
  <c r="N70" i="17" s="1"/>
  <c r="E70" i="17"/>
  <c r="K70" i="16"/>
  <c r="L70" i="16"/>
  <c r="A70" i="16"/>
  <c r="M70" i="16" s="1"/>
  <c r="N70" i="16" s="1"/>
  <c r="E70" i="16"/>
  <c r="K58" i="17"/>
  <c r="L58" i="17"/>
  <c r="E58" i="17"/>
  <c r="A58" i="17"/>
  <c r="M58" i="17" s="1"/>
  <c r="N58" i="17" s="1"/>
  <c r="O58" i="17" s="1"/>
  <c r="K58" i="16"/>
  <c r="E58" i="16"/>
  <c r="L58" i="16"/>
  <c r="A58" i="16"/>
  <c r="M58" i="16" s="1"/>
  <c r="N58" i="16" s="1"/>
  <c r="E46" i="17"/>
  <c r="K46" i="17"/>
  <c r="L46" i="17"/>
  <c r="L46" i="16"/>
  <c r="A46" i="17"/>
  <c r="M46" i="17" s="1"/>
  <c r="N46" i="17" s="1"/>
  <c r="O46" i="17" s="1"/>
  <c r="A46" i="16"/>
  <c r="M46" i="16" s="1"/>
  <c r="N46" i="16" s="1"/>
  <c r="K46" i="16"/>
  <c r="E46" i="16"/>
  <c r="K34" i="17"/>
  <c r="L34" i="17"/>
  <c r="A34" i="17"/>
  <c r="M34" i="17" s="1"/>
  <c r="N34" i="17" s="1"/>
  <c r="O34" i="17" s="1"/>
  <c r="E34" i="17"/>
  <c r="E34" i="16"/>
  <c r="K34" i="16"/>
  <c r="L34" i="16"/>
  <c r="A34" i="16"/>
  <c r="M34" i="16" s="1"/>
  <c r="N34" i="16" s="1"/>
  <c r="L22" i="17"/>
  <c r="L22" i="16"/>
  <c r="A22" i="17"/>
  <c r="M22" i="17" s="1"/>
  <c r="N22" i="17" s="1"/>
  <c r="O22" i="17" s="1"/>
  <c r="A22" i="16"/>
  <c r="M22" i="16" s="1"/>
  <c r="N22" i="16" s="1"/>
  <c r="E22" i="17"/>
  <c r="E22" i="16"/>
  <c r="K22" i="16"/>
  <c r="K22" i="17"/>
  <c r="K10" i="17"/>
  <c r="A10" i="17"/>
  <c r="M10" i="17" s="1"/>
  <c r="N10" i="17" s="1"/>
  <c r="O10" i="17" s="1"/>
  <c r="K10" i="16"/>
  <c r="L10" i="16"/>
  <c r="A10" i="16"/>
  <c r="M10" i="16" s="1"/>
  <c r="N10" i="16" s="1"/>
  <c r="E10" i="17"/>
  <c r="E10" i="16"/>
  <c r="L10" i="17"/>
  <c r="K8" i="17"/>
  <c r="A8" i="17"/>
  <c r="M8" i="17" s="1"/>
  <c r="N8" i="17" s="1"/>
  <c r="O8" i="17" s="1"/>
  <c r="K8" i="16"/>
  <c r="L8" i="16"/>
  <c r="A8" i="16"/>
  <c r="M8" i="16" s="1"/>
  <c r="N8" i="16" s="1"/>
  <c r="E8" i="17"/>
  <c r="E8" i="16"/>
  <c r="L8" i="17"/>
  <c r="L79" i="17"/>
  <c r="A79" i="17"/>
  <c r="M79" i="17" s="1"/>
  <c r="N79" i="17" s="1"/>
  <c r="O79" i="17" s="1"/>
  <c r="E79" i="17"/>
  <c r="K79" i="16"/>
  <c r="L79" i="16"/>
  <c r="A79" i="16"/>
  <c r="M79" i="16" s="1"/>
  <c r="N79" i="16" s="1"/>
  <c r="K79" i="17"/>
  <c r="E79" i="16"/>
  <c r="E67" i="17"/>
  <c r="K67" i="17"/>
  <c r="L67" i="17"/>
  <c r="A67" i="17"/>
  <c r="M67" i="17" s="1"/>
  <c r="N67" i="17" s="1"/>
  <c r="O67" i="17" s="1"/>
  <c r="K67" i="16"/>
  <c r="L67" i="16"/>
  <c r="A67" i="16"/>
  <c r="M67" i="16" s="1"/>
  <c r="N67" i="16" s="1"/>
  <c r="E67" i="16"/>
  <c r="K55" i="17"/>
  <c r="L55" i="17"/>
  <c r="E55" i="17"/>
  <c r="E55" i="16"/>
  <c r="A55" i="17"/>
  <c r="M55" i="17" s="1"/>
  <c r="N55" i="17" s="1"/>
  <c r="O55" i="17" s="1"/>
  <c r="K55" i="16"/>
  <c r="L55" i="16"/>
  <c r="A55" i="16"/>
  <c r="M55" i="16" s="1"/>
  <c r="N55" i="16" s="1"/>
  <c r="K43" i="17"/>
  <c r="L43" i="17"/>
  <c r="K43" i="16"/>
  <c r="A43" i="17"/>
  <c r="M43" i="17" s="1"/>
  <c r="N43" i="17" s="1"/>
  <c r="L43" i="16"/>
  <c r="A43" i="16"/>
  <c r="M43" i="16" s="1"/>
  <c r="N43" i="16" s="1"/>
  <c r="E43" i="17"/>
  <c r="E43" i="16"/>
  <c r="E31" i="17"/>
  <c r="K31" i="17"/>
  <c r="L31" i="17"/>
  <c r="K31" i="16"/>
  <c r="A31" i="17"/>
  <c r="M31" i="17" s="1"/>
  <c r="N31" i="17" s="1"/>
  <c r="O31" i="17" s="1"/>
  <c r="L31" i="16"/>
  <c r="A31" i="16"/>
  <c r="M31" i="16" s="1"/>
  <c r="N31" i="16" s="1"/>
  <c r="E31" i="16"/>
  <c r="K19" i="17"/>
  <c r="K19" i="16"/>
  <c r="L19" i="17"/>
  <c r="L19" i="16"/>
  <c r="E19" i="17"/>
  <c r="E19" i="16"/>
  <c r="A19" i="16"/>
  <c r="M19" i="16" s="1"/>
  <c r="N19" i="16" s="1"/>
  <c r="O19" i="16" s="1"/>
  <c r="A19" i="17"/>
  <c r="M19" i="17" s="1"/>
  <c r="N19" i="17" s="1"/>
  <c r="K7" i="17"/>
  <c r="L7" i="17"/>
  <c r="L7" i="16"/>
  <c r="A7" i="16"/>
  <c r="M7" i="16" s="1"/>
  <c r="N7" i="16" s="1"/>
  <c r="E7" i="17"/>
  <c r="E7" i="16"/>
  <c r="K7" i="16"/>
  <c r="A7" i="17"/>
  <c r="M7" i="17" s="1"/>
  <c r="N7" i="17" s="1"/>
  <c r="O7" i="17" s="1"/>
  <c r="K81" i="17"/>
  <c r="L81" i="17"/>
  <c r="A81" i="17"/>
  <c r="M81" i="17" s="1"/>
  <c r="N81" i="17" s="1"/>
  <c r="O81" i="17" s="1"/>
  <c r="E81" i="17"/>
  <c r="E81" i="16"/>
  <c r="K81" i="16"/>
  <c r="L81" i="16"/>
  <c r="A81" i="16"/>
  <c r="M81" i="16" s="1"/>
  <c r="N81" i="16" s="1"/>
  <c r="L20" i="17"/>
  <c r="L20" i="16"/>
  <c r="A20" i="17"/>
  <c r="M20" i="17" s="1"/>
  <c r="N20" i="17" s="1"/>
  <c r="A20" i="16"/>
  <c r="M20" i="16" s="1"/>
  <c r="N20" i="16" s="1"/>
  <c r="O20" i="16" s="1"/>
  <c r="E20" i="17"/>
  <c r="E20" i="16"/>
  <c r="K20" i="16"/>
  <c r="K20" i="17"/>
  <c r="L78" i="17"/>
  <c r="A78" i="17"/>
  <c r="M78" i="17" s="1"/>
  <c r="N78" i="17" s="1"/>
  <c r="E78" i="17"/>
  <c r="K78" i="17"/>
  <c r="E78" i="16"/>
  <c r="K78" i="16"/>
  <c r="L78" i="16"/>
  <c r="A78" i="16"/>
  <c r="M78" i="16" s="1"/>
  <c r="N78" i="16" s="1"/>
  <c r="E66" i="17"/>
  <c r="K66" i="17"/>
  <c r="L66" i="17"/>
  <c r="A66" i="17"/>
  <c r="M66" i="17" s="1"/>
  <c r="N66" i="17" s="1"/>
  <c r="L66" i="16"/>
  <c r="A66" i="16"/>
  <c r="M66" i="16" s="1"/>
  <c r="N66" i="16" s="1"/>
  <c r="E66" i="16"/>
  <c r="K66" i="16"/>
  <c r="K54" i="17"/>
  <c r="L54" i="17"/>
  <c r="E54" i="17"/>
  <c r="E54" i="16"/>
  <c r="A54" i="17"/>
  <c r="M54" i="17" s="1"/>
  <c r="N54" i="17" s="1"/>
  <c r="O54" i="17" s="1"/>
  <c r="K54" i="16"/>
  <c r="L54" i="16"/>
  <c r="A54" i="16"/>
  <c r="M54" i="16" s="1"/>
  <c r="N54" i="16" s="1"/>
  <c r="L42" i="17"/>
  <c r="K42" i="16"/>
  <c r="A42" i="17"/>
  <c r="M42" i="17" s="1"/>
  <c r="N42" i="17" s="1"/>
  <c r="O42" i="17" s="1"/>
  <c r="L42" i="16"/>
  <c r="A42" i="16"/>
  <c r="M42" i="16" s="1"/>
  <c r="N42" i="16" s="1"/>
  <c r="E42" i="17"/>
  <c r="E42" i="16"/>
  <c r="K42" i="17"/>
  <c r="E30" i="17"/>
  <c r="K30" i="17"/>
  <c r="L30" i="17"/>
  <c r="K30" i="16"/>
  <c r="A30" i="17"/>
  <c r="M30" i="17" s="1"/>
  <c r="N30" i="17" s="1"/>
  <c r="L30" i="16"/>
  <c r="A30" i="16"/>
  <c r="M30" i="16" s="1"/>
  <c r="N30" i="16" s="1"/>
  <c r="E30" i="16"/>
  <c r="K18" i="17"/>
  <c r="K18" i="16"/>
  <c r="L18" i="17"/>
  <c r="L18" i="16"/>
  <c r="A18" i="17"/>
  <c r="M18" i="17" s="1"/>
  <c r="N18" i="17" s="1"/>
  <c r="A18" i="16"/>
  <c r="M18" i="16" s="1"/>
  <c r="N18" i="16" s="1"/>
  <c r="O18" i="16" s="1"/>
  <c r="E18" i="17"/>
  <c r="E18" i="16"/>
  <c r="K6" i="17"/>
  <c r="L6" i="17"/>
  <c r="L6" i="16"/>
  <c r="A6" i="16"/>
  <c r="M6" i="16" s="1"/>
  <c r="N6" i="16" s="1"/>
  <c r="E6" i="17"/>
  <c r="E6" i="16"/>
  <c r="K6" i="16"/>
  <c r="A6" i="17"/>
  <c r="M6" i="17" s="1"/>
  <c r="N6" i="17" s="1"/>
  <c r="O6" i="17" s="1"/>
  <c r="L69" i="17"/>
  <c r="A69" i="17"/>
  <c r="M69" i="17" s="1"/>
  <c r="N69" i="17" s="1"/>
  <c r="O69" i="17" s="1"/>
  <c r="E69" i="17"/>
  <c r="K69" i="17"/>
  <c r="K69" i="16"/>
  <c r="L69" i="16"/>
  <c r="A69" i="16"/>
  <c r="M69" i="16" s="1"/>
  <c r="N69" i="16" s="1"/>
  <c r="E69" i="16"/>
  <c r="E44" i="17"/>
  <c r="K44" i="17"/>
  <c r="L44" i="17"/>
  <c r="K44" i="16"/>
  <c r="A44" i="17"/>
  <c r="M44" i="17" s="1"/>
  <c r="N44" i="17" s="1"/>
  <c r="O44" i="17" s="1"/>
  <c r="L44" i="16"/>
  <c r="A44" i="16"/>
  <c r="M44" i="16" s="1"/>
  <c r="N44" i="16" s="1"/>
  <c r="E44" i="16"/>
  <c r="K77" i="17"/>
  <c r="A77" i="17"/>
  <c r="M77" i="17" s="1"/>
  <c r="N77" i="17" s="1"/>
  <c r="K77" i="16"/>
  <c r="E77" i="17"/>
  <c r="L77" i="17"/>
  <c r="E77" i="16"/>
  <c r="L77" i="16"/>
  <c r="A77" i="16"/>
  <c r="M77" i="16" s="1"/>
  <c r="N77" i="16" s="1"/>
  <c r="E65" i="17"/>
  <c r="K65" i="17"/>
  <c r="L65" i="17"/>
  <c r="A65" i="17"/>
  <c r="M65" i="17" s="1"/>
  <c r="N65" i="17" s="1"/>
  <c r="A65" i="16"/>
  <c r="M65" i="16" s="1"/>
  <c r="N65" i="16" s="1"/>
  <c r="L65" i="16"/>
  <c r="E65" i="16"/>
  <c r="K65" i="16"/>
  <c r="K53" i="17"/>
  <c r="L53" i="17"/>
  <c r="A53" i="17"/>
  <c r="M53" i="17" s="1"/>
  <c r="N53" i="17" s="1"/>
  <c r="O53" i="17" s="1"/>
  <c r="E53" i="17"/>
  <c r="E53" i="16"/>
  <c r="K53" i="16"/>
  <c r="L53" i="16"/>
  <c r="A53" i="16"/>
  <c r="M53" i="16" s="1"/>
  <c r="N53" i="16" s="1"/>
  <c r="L41" i="17"/>
  <c r="L41" i="16"/>
  <c r="A41" i="17"/>
  <c r="M41" i="17" s="1"/>
  <c r="N41" i="17" s="1"/>
  <c r="A41" i="16"/>
  <c r="M41" i="16" s="1"/>
  <c r="N41" i="16" s="1"/>
  <c r="E41" i="17"/>
  <c r="E41" i="16"/>
  <c r="K41" i="17"/>
  <c r="K41" i="16"/>
  <c r="E29" i="17"/>
  <c r="K29" i="17"/>
  <c r="L29" i="17"/>
  <c r="A29" i="17"/>
  <c r="M29" i="17" s="1"/>
  <c r="N29" i="17" s="1"/>
  <c r="K29" i="16"/>
  <c r="L29" i="16"/>
  <c r="A29" i="16"/>
  <c r="M29" i="16" s="1"/>
  <c r="N29" i="16" s="1"/>
  <c r="E29" i="16"/>
  <c r="L17" i="17"/>
  <c r="K17" i="16"/>
  <c r="A17" i="17"/>
  <c r="M17" i="17" s="1"/>
  <c r="N17" i="17" s="1"/>
  <c r="O17" i="17" s="1"/>
  <c r="L17" i="16"/>
  <c r="A17" i="16"/>
  <c r="M17" i="16" s="1"/>
  <c r="N17" i="16" s="1"/>
  <c r="E17" i="17"/>
  <c r="E17" i="16"/>
  <c r="K17" i="17"/>
  <c r="K5" i="17"/>
  <c r="L5" i="17"/>
  <c r="L5" i="16"/>
  <c r="A5" i="16"/>
  <c r="M5" i="16" s="1"/>
  <c r="N5" i="16" s="1"/>
  <c r="E5" i="17"/>
  <c r="E5" i="16"/>
  <c r="A5" i="17"/>
  <c r="M5" i="17" s="1"/>
  <c r="N5" i="17" s="1"/>
  <c r="O5" i="17" s="1"/>
  <c r="K5" i="16"/>
  <c r="E45" i="17"/>
  <c r="K45" i="17"/>
  <c r="L45" i="17"/>
  <c r="A45" i="17"/>
  <c r="M45" i="17" s="1"/>
  <c r="N45" i="17" s="1"/>
  <c r="O45" i="17" s="1"/>
  <c r="L45" i="16"/>
  <c r="A45" i="16"/>
  <c r="M45" i="16" s="1"/>
  <c r="N45" i="16" s="1"/>
  <c r="K45" i="16"/>
  <c r="E45" i="16"/>
  <c r="K56" i="17"/>
  <c r="L56" i="17"/>
  <c r="E56" i="17"/>
  <c r="E56" i="16"/>
  <c r="K56" i="16"/>
  <c r="L56" i="16"/>
  <c r="A56" i="16"/>
  <c r="M56" i="16" s="1"/>
  <c r="N56" i="16" s="1"/>
  <c r="A56" i="17"/>
  <c r="M56" i="17" s="1"/>
  <c r="N56" i="17" s="1"/>
  <c r="O56" i="17" s="1"/>
  <c r="K76" i="17"/>
  <c r="L76" i="17"/>
  <c r="A76" i="16"/>
  <c r="M76" i="16" s="1"/>
  <c r="N76" i="16" s="1"/>
  <c r="E76" i="17"/>
  <c r="K76" i="16"/>
  <c r="L76" i="16"/>
  <c r="A76" i="17"/>
  <c r="M76" i="17" s="1"/>
  <c r="N76" i="17" s="1"/>
  <c r="O76" i="17" s="1"/>
  <c r="E76" i="16"/>
  <c r="E64" i="17"/>
  <c r="K64" i="17"/>
  <c r="L64" i="17"/>
  <c r="K64" i="16"/>
  <c r="A64" i="17"/>
  <c r="M64" i="17" s="1"/>
  <c r="N64" i="17" s="1"/>
  <c r="O64" i="17" s="1"/>
  <c r="A64" i="16"/>
  <c r="M64" i="16" s="1"/>
  <c r="N64" i="16" s="1"/>
  <c r="E64" i="16"/>
  <c r="L64" i="16"/>
  <c r="K52" i="17"/>
  <c r="L52" i="17"/>
  <c r="A52" i="17"/>
  <c r="M52" i="17" s="1"/>
  <c r="N52" i="17" s="1"/>
  <c r="E52" i="17"/>
  <c r="E52" i="16"/>
  <c r="K52" i="16"/>
  <c r="L52" i="16"/>
  <c r="A52" i="16"/>
  <c r="M52" i="16" s="1"/>
  <c r="N52" i="16" s="1"/>
  <c r="L40" i="17"/>
  <c r="L40" i="16"/>
  <c r="A40" i="17"/>
  <c r="M40" i="17" s="1"/>
  <c r="N40" i="17" s="1"/>
  <c r="A40" i="16"/>
  <c r="M40" i="16" s="1"/>
  <c r="N40" i="16" s="1"/>
  <c r="E40" i="17"/>
  <c r="E40" i="16"/>
  <c r="K40" i="17"/>
  <c r="K40" i="16"/>
  <c r="E28" i="17"/>
  <c r="E28" i="16"/>
  <c r="K28" i="17"/>
  <c r="L28" i="17"/>
  <c r="A28" i="17"/>
  <c r="M28" i="17" s="1"/>
  <c r="N28" i="17" s="1"/>
  <c r="K28" i="16"/>
  <c r="L28" i="16"/>
  <c r="A28" i="16"/>
  <c r="M28" i="16" s="1"/>
  <c r="N28" i="16" s="1"/>
  <c r="A16" i="17"/>
  <c r="M16" i="17" s="1"/>
  <c r="N16" i="17" s="1"/>
  <c r="O16" i="17" s="1"/>
  <c r="L16" i="16"/>
  <c r="A16" i="16"/>
  <c r="M16" i="16" s="1"/>
  <c r="N16" i="16" s="1"/>
  <c r="E16" i="16"/>
  <c r="K16" i="17"/>
  <c r="L16" i="17"/>
  <c r="K16" i="16"/>
  <c r="E16" i="17"/>
  <c r="K4" i="16"/>
  <c r="K4" i="17"/>
  <c r="L4" i="16"/>
  <c r="L4" i="17"/>
  <c r="A4" i="16"/>
  <c r="M4" i="16" s="1"/>
  <c r="N4" i="16" s="1"/>
  <c r="E4" i="16"/>
  <c r="E4" i="17"/>
  <c r="A4" i="17"/>
  <c r="M4" i="17" s="1"/>
  <c r="N4" i="17" s="1"/>
  <c r="O4" i="17" s="1"/>
  <c r="E32" i="17"/>
  <c r="K32" i="17"/>
  <c r="L32" i="17"/>
  <c r="K32" i="16"/>
  <c r="A32" i="17"/>
  <c r="M32" i="17" s="1"/>
  <c r="N32" i="17" s="1"/>
  <c r="L32" i="16"/>
  <c r="A32" i="16"/>
  <c r="M32" i="16" s="1"/>
  <c r="N32" i="16" s="1"/>
  <c r="E32" i="16"/>
  <c r="E87" i="17"/>
  <c r="K87" i="17"/>
  <c r="L87" i="17"/>
  <c r="A87" i="17"/>
  <c r="M87" i="17" s="1"/>
  <c r="N87" i="17" s="1"/>
  <c r="O87" i="17" s="1"/>
  <c r="A87" i="16"/>
  <c r="M87" i="16" s="1"/>
  <c r="N87" i="16" s="1"/>
  <c r="L87" i="16"/>
  <c r="E87" i="16"/>
  <c r="K87" i="16"/>
  <c r="K75" i="17"/>
  <c r="L75" i="17"/>
  <c r="A75" i="17"/>
  <c r="M75" i="17" s="1"/>
  <c r="N75" i="17" s="1"/>
  <c r="O75" i="17" s="1"/>
  <c r="E75" i="17"/>
  <c r="K75" i="16"/>
  <c r="L75" i="16"/>
  <c r="E75" i="16"/>
  <c r="A75" i="16"/>
  <c r="M75" i="16" s="1"/>
  <c r="N75" i="16" s="1"/>
  <c r="E63" i="17"/>
  <c r="K63" i="17"/>
  <c r="L63" i="17"/>
  <c r="K63" i="16"/>
  <c r="A63" i="17"/>
  <c r="M63" i="17" s="1"/>
  <c r="N63" i="17" s="1"/>
  <c r="A63" i="16"/>
  <c r="M63" i="16" s="1"/>
  <c r="N63" i="16" s="1"/>
  <c r="O63" i="16" s="1"/>
  <c r="L63" i="16"/>
  <c r="E63" i="16"/>
  <c r="L51" i="17"/>
  <c r="A51" i="17"/>
  <c r="M51" i="17" s="1"/>
  <c r="N51" i="17" s="1"/>
  <c r="E51" i="17"/>
  <c r="E51" i="16"/>
  <c r="K51" i="17"/>
  <c r="K51" i="16"/>
  <c r="L51" i="16"/>
  <c r="A51" i="16"/>
  <c r="M51" i="16" s="1"/>
  <c r="N51" i="16" s="1"/>
  <c r="L39" i="17"/>
  <c r="A39" i="16"/>
  <c r="M39" i="16" s="1"/>
  <c r="N39" i="16" s="1"/>
  <c r="A39" i="17"/>
  <c r="M39" i="17" s="1"/>
  <c r="N39" i="17" s="1"/>
  <c r="O39" i="17" s="1"/>
  <c r="O40" i="17" s="1"/>
  <c r="E39" i="17"/>
  <c r="K39" i="16"/>
  <c r="K39" i="17"/>
  <c r="L39" i="16"/>
  <c r="E39" i="16"/>
  <c r="E27" i="16"/>
  <c r="K27" i="17"/>
  <c r="L27" i="17"/>
  <c r="A27" i="17"/>
  <c r="M27" i="17" s="1"/>
  <c r="N27" i="17" s="1"/>
  <c r="K27" i="16"/>
  <c r="L27" i="16"/>
  <c r="A27" i="16"/>
  <c r="M27" i="16" s="1"/>
  <c r="N27" i="16" s="1"/>
  <c r="E27" i="17"/>
  <c r="A15" i="17"/>
  <c r="M15" i="17" s="1"/>
  <c r="N15" i="17" s="1"/>
  <c r="L15" i="16"/>
  <c r="A15" i="16"/>
  <c r="M15" i="16" s="1"/>
  <c r="N15" i="16" s="1"/>
  <c r="O15" i="16" s="1"/>
  <c r="E15" i="16"/>
  <c r="K15" i="17"/>
  <c r="L15" i="17"/>
  <c r="K15" i="16"/>
  <c r="E15" i="17"/>
  <c r="K3" i="17"/>
  <c r="L3" i="17"/>
  <c r="A3" i="17"/>
  <c r="M3" i="17" s="1"/>
  <c r="N3" i="17" s="1"/>
  <c r="O3" i="17" s="1"/>
  <c r="E3" i="17"/>
  <c r="K9" i="17"/>
  <c r="A9" i="17"/>
  <c r="M9" i="17" s="1"/>
  <c r="N9" i="17" s="1"/>
  <c r="O9" i="17" s="1"/>
  <c r="K9" i="16"/>
  <c r="L9" i="16"/>
  <c r="A9" i="16"/>
  <c r="M9" i="16" s="1"/>
  <c r="N9" i="16" s="1"/>
  <c r="E9" i="17"/>
  <c r="E9" i="16"/>
  <c r="L9" i="17"/>
  <c r="E86" i="17"/>
  <c r="K86" i="17"/>
  <c r="L86" i="17"/>
  <c r="A86" i="17"/>
  <c r="M86" i="17" s="1"/>
  <c r="N86" i="17" s="1"/>
  <c r="O86" i="17" s="1"/>
  <c r="A86" i="16"/>
  <c r="M86" i="16" s="1"/>
  <c r="N86" i="16" s="1"/>
  <c r="E86" i="16"/>
  <c r="K86" i="16"/>
  <c r="L86" i="16"/>
  <c r="K74" i="17"/>
  <c r="L74" i="17"/>
  <c r="A74" i="17"/>
  <c r="M74" i="17" s="1"/>
  <c r="N74" i="17" s="1"/>
  <c r="O74" i="17" s="1"/>
  <c r="E74" i="17"/>
  <c r="K74" i="16"/>
  <c r="L74" i="16"/>
  <c r="A74" i="16"/>
  <c r="M74" i="16" s="1"/>
  <c r="N74" i="16" s="1"/>
  <c r="E74" i="16"/>
  <c r="E62" i="17"/>
  <c r="K62" i="17"/>
  <c r="L62" i="17"/>
  <c r="K62" i="16"/>
  <c r="A62" i="17"/>
  <c r="M62" i="17" s="1"/>
  <c r="N62" i="17" s="1"/>
  <c r="O62" i="17" s="1"/>
  <c r="L62" i="16"/>
  <c r="A62" i="16"/>
  <c r="M62" i="16" s="1"/>
  <c r="N62" i="16" s="1"/>
  <c r="E62" i="16"/>
  <c r="A50" i="17"/>
  <c r="M50" i="17" s="1"/>
  <c r="N50" i="17" s="1"/>
  <c r="O50" i="17" s="1"/>
  <c r="K50" i="17"/>
  <c r="L50" i="17"/>
  <c r="K50" i="16"/>
  <c r="E50" i="16"/>
  <c r="L50" i="16"/>
  <c r="E50" i="17"/>
  <c r="A50" i="16"/>
  <c r="M50" i="16" s="1"/>
  <c r="N50" i="16" s="1"/>
  <c r="L38" i="17"/>
  <c r="A38" i="16"/>
  <c r="M38" i="16" s="1"/>
  <c r="N38" i="16" s="1"/>
  <c r="A38" i="17"/>
  <c r="M38" i="17" s="1"/>
  <c r="N38" i="17" s="1"/>
  <c r="O38" i="17" s="1"/>
  <c r="E38" i="17"/>
  <c r="E38" i="16"/>
  <c r="K38" i="16"/>
  <c r="L38" i="16"/>
  <c r="K38" i="17"/>
  <c r="L26" i="17"/>
  <c r="A26" i="17"/>
  <c r="M26" i="17" s="1"/>
  <c r="N26" i="17" s="1"/>
  <c r="K26" i="16"/>
  <c r="L26" i="16"/>
  <c r="A26" i="16"/>
  <c r="M26" i="16" s="1"/>
  <c r="N26" i="16" s="1"/>
  <c r="O26" i="16" s="1"/>
  <c r="E26" i="17"/>
  <c r="K26" i="17"/>
  <c r="E26" i="16"/>
  <c r="A14" i="17"/>
  <c r="M14" i="17" s="1"/>
  <c r="N14" i="17" s="1"/>
  <c r="O14" i="17" s="1"/>
  <c r="L14" i="16"/>
  <c r="A14" i="16"/>
  <c r="M14" i="16" s="1"/>
  <c r="N14" i="16" s="1"/>
  <c r="E14" i="16"/>
  <c r="K14" i="17"/>
  <c r="L14" i="17"/>
  <c r="K14" i="16"/>
  <c r="E14" i="17"/>
  <c r="L68" i="17"/>
  <c r="A68" i="17"/>
  <c r="M68" i="17" s="1"/>
  <c r="N68" i="17" s="1"/>
  <c r="E68" i="17"/>
  <c r="E68" i="16"/>
  <c r="K68" i="17"/>
  <c r="K68" i="16"/>
  <c r="L68" i="16"/>
  <c r="A68" i="16"/>
  <c r="M68" i="16" s="1"/>
  <c r="N68" i="16" s="1"/>
  <c r="E85" i="17"/>
  <c r="K85" i="17"/>
  <c r="L85" i="17"/>
  <c r="A85" i="17"/>
  <c r="M85" i="17" s="1"/>
  <c r="N85" i="17" s="1"/>
  <c r="A85" i="16"/>
  <c r="M85" i="16" s="1"/>
  <c r="N85" i="16" s="1"/>
  <c r="L85" i="16"/>
  <c r="E85" i="16"/>
  <c r="K85" i="16"/>
  <c r="K73" i="17"/>
  <c r="L73" i="17"/>
  <c r="A73" i="17"/>
  <c r="M73" i="17" s="1"/>
  <c r="N73" i="17" s="1"/>
  <c r="E73" i="17"/>
  <c r="K73" i="16"/>
  <c r="L73" i="16"/>
  <c r="A73" i="16"/>
  <c r="M73" i="16" s="1"/>
  <c r="N73" i="16" s="1"/>
  <c r="E73" i="16"/>
  <c r="K61" i="17"/>
  <c r="L61" i="17"/>
  <c r="A61" i="17"/>
  <c r="M61" i="17" s="1"/>
  <c r="N61" i="17" s="1"/>
  <c r="K61" i="16"/>
  <c r="L61" i="16"/>
  <c r="E61" i="17"/>
  <c r="A61" i="16"/>
  <c r="M61" i="16" s="1"/>
  <c r="N61" i="16" s="1"/>
  <c r="O61" i="16" s="1"/>
  <c r="E61" i="16"/>
  <c r="A49" i="17"/>
  <c r="M49" i="17" s="1"/>
  <c r="N49" i="17" s="1"/>
  <c r="K49" i="17"/>
  <c r="K49" i="16"/>
  <c r="L49" i="17"/>
  <c r="L49" i="16"/>
  <c r="E49" i="17"/>
  <c r="E49" i="16"/>
  <c r="A49" i="16"/>
  <c r="M49" i="16" s="1"/>
  <c r="N49" i="16" s="1"/>
  <c r="K37" i="17"/>
  <c r="A37" i="17"/>
  <c r="M37" i="17" s="1"/>
  <c r="N37" i="17" s="1"/>
  <c r="A37" i="16"/>
  <c r="M37" i="16" s="1"/>
  <c r="N37" i="16" s="1"/>
  <c r="E37" i="17"/>
  <c r="L37" i="17"/>
  <c r="E37" i="16"/>
  <c r="K37" i="16"/>
  <c r="L37" i="16"/>
  <c r="L25" i="17"/>
  <c r="K25" i="16"/>
  <c r="A25" i="17"/>
  <c r="M25" i="17" s="1"/>
  <c r="N25" i="17" s="1"/>
  <c r="O25" i="17" s="1"/>
  <c r="L25" i="16"/>
  <c r="A25" i="16"/>
  <c r="M25" i="16" s="1"/>
  <c r="N25" i="16" s="1"/>
  <c r="E25" i="17"/>
  <c r="E25" i="16"/>
  <c r="K25" i="17"/>
  <c r="E13" i="17"/>
  <c r="E13" i="16"/>
  <c r="K13" i="17"/>
  <c r="L13" i="17"/>
  <c r="A13" i="17"/>
  <c r="M13" i="17" s="1"/>
  <c r="N13" i="17" s="1"/>
  <c r="O13" i="17" s="1"/>
  <c r="K13" i="16"/>
  <c r="L13" i="16"/>
  <c r="A13" i="16"/>
  <c r="M13" i="16" s="1"/>
  <c r="N13" i="16" s="1"/>
  <c r="K57" i="17"/>
  <c r="L57" i="17"/>
  <c r="E57" i="17"/>
  <c r="E57" i="16"/>
  <c r="K57" i="16"/>
  <c r="L57" i="16"/>
  <c r="A57" i="16"/>
  <c r="M57" i="16" s="1"/>
  <c r="N57" i="16" s="1"/>
  <c r="A57" i="17"/>
  <c r="M57" i="17" s="1"/>
  <c r="N57" i="17" s="1"/>
  <c r="O57" i="17" s="1"/>
  <c r="L80" i="17"/>
  <c r="A80" i="17"/>
  <c r="M80" i="17" s="1"/>
  <c r="N80" i="17" s="1"/>
  <c r="O80" i="17" s="1"/>
  <c r="E80" i="17"/>
  <c r="E80" i="16"/>
  <c r="K80" i="17"/>
  <c r="K80" i="16"/>
  <c r="L80" i="16"/>
  <c r="A80" i="16"/>
  <c r="M80" i="16" s="1"/>
  <c r="N80" i="16" s="1"/>
  <c r="E84" i="17"/>
  <c r="K84" i="17"/>
  <c r="L84" i="17"/>
  <c r="A84" i="17"/>
  <c r="M84" i="17" s="1"/>
  <c r="N84" i="17" s="1"/>
  <c r="O84" i="17" s="1"/>
  <c r="A84" i="16"/>
  <c r="M84" i="16" s="1"/>
  <c r="N84" i="16" s="1"/>
  <c r="E84" i="16"/>
  <c r="K84" i="16"/>
  <c r="L84" i="16"/>
  <c r="K72" i="17"/>
  <c r="L72" i="17"/>
  <c r="A72" i="17"/>
  <c r="M72" i="17" s="1"/>
  <c r="N72" i="17" s="1"/>
  <c r="O72" i="17" s="1"/>
  <c r="E72" i="17"/>
  <c r="K72" i="16"/>
  <c r="L72" i="16"/>
  <c r="A72" i="16"/>
  <c r="M72" i="16" s="1"/>
  <c r="N72" i="16" s="1"/>
  <c r="E72" i="16"/>
  <c r="L60" i="17"/>
  <c r="A60" i="17"/>
  <c r="M60" i="17" s="1"/>
  <c r="N60" i="17" s="1"/>
  <c r="O60" i="17" s="1"/>
  <c r="L60" i="16"/>
  <c r="A60" i="16"/>
  <c r="M60" i="16" s="1"/>
  <c r="N60" i="16" s="1"/>
  <c r="E60" i="17"/>
  <c r="E60" i="16"/>
  <c r="K60" i="16"/>
  <c r="K60" i="17"/>
  <c r="E48" i="17"/>
  <c r="K48" i="17"/>
  <c r="L48" i="17"/>
  <c r="L48" i="16"/>
  <c r="A48" i="17"/>
  <c r="M48" i="17" s="1"/>
  <c r="N48" i="17" s="1"/>
  <c r="O48" i="17" s="1"/>
  <c r="A48" i="16"/>
  <c r="M48" i="16" s="1"/>
  <c r="N48" i="16" s="1"/>
  <c r="E48" i="16"/>
  <c r="K48" i="16"/>
  <c r="K36" i="17"/>
  <c r="A36" i="17"/>
  <c r="M36" i="17" s="1"/>
  <c r="N36" i="17" s="1"/>
  <c r="O36" i="17" s="1"/>
  <c r="A36" i="16"/>
  <c r="M36" i="16" s="1"/>
  <c r="N36" i="16" s="1"/>
  <c r="E36" i="17"/>
  <c r="E36" i="16"/>
  <c r="L36" i="17"/>
  <c r="K36" i="16"/>
  <c r="L36" i="16"/>
  <c r="L24" i="17"/>
  <c r="K24" i="16"/>
  <c r="A24" i="17"/>
  <c r="M24" i="17" s="1"/>
  <c r="N24" i="17" s="1"/>
  <c r="L24" i="16"/>
  <c r="A24" i="16"/>
  <c r="M24" i="16" s="1"/>
  <c r="N24" i="16" s="1"/>
  <c r="E24" i="17"/>
  <c r="E24" i="16"/>
  <c r="K24" i="17"/>
  <c r="E12" i="16"/>
  <c r="K12" i="17"/>
  <c r="L12" i="17"/>
  <c r="A12" i="17"/>
  <c r="M12" i="17" s="1"/>
  <c r="N12" i="17" s="1"/>
  <c r="O12" i="17" s="1"/>
  <c r="K12" i="16"/>
  <c r="L12" i="16"/>
  <c r="A12" i="16"/>
  <c r="M12" i="16" s="1"/>
  <c r="N12" i="16" s="1"/>
  <c r="E12" i="17"/>
  <c r="O21" i="16"/>
  <c r="A3" i="16"/>
  <c r="M3" i="16" s="1"/>
  <c r="N3" i="16" s="1"/>
  <c r="E3" i="16"/>
  <c r="K3" i="16"/>
  <c r="L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11" i="17" l="1"/>
  <c r="O49" i="17"/>
  <c r="O52" i="17" s="1"/>
  <c r="O15" i="17"/>
  <c r="O4" i="16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5" i="16" l="1"/>
  <c r="O18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9" i="17" l="1"/>
  <c r="O6" i="16"/>
  <c r="O20" i="17"/>
  <c r="N4" i="1"/>
  <c r="P4" i="1" s="1"/>
  <c r="O7" i="16" l="1"/>
  <c r="O21" i="17"/>
  <c r="O4" i="1"/>
  <c r="Q4" i="1" s="1"/>
  <c r="O23" i="17" l="1"/>
  <c r="O8" i="16"/>
  <c r="B2" i="19"/>
  <c r="M2" i="19"/>
  <c r="F2" i="19"/>
  <c r="L2" i="19"/>
  <c r="J4" i="29" s="1"/>
  <c r="O9" i="16" l="1"/>
  <c r="O24" i="17"/>
  <c r="O26" i="17" s="1"/>
  <c r="O32" i="17" s="1"/>
  <c r="O10" i="16"/>
  <c r="O12" i="16"/>
  <c r="O13" i="16" s="1"/>
  <c r="O14" i="16" s="1"/>
  <c r="O16" i="16" s="1"/>
  <c r="O17" i="16"/>
  <c r="O22" i="16" s="1"/>
  <c r="O23" i="16" s="1"/>
  <c r="O24" i="16" s="1"/>
  <c r="O25" i="16" s="1"/>
  <c r="O27" i="16" s="1"/>
  <c r="O28" i="16" s="1"/>
  <c r="O29" i="16" s="1"/>
  <c r="O30" i="16" s="1"/>
  <c r="O31" i="16" s="1"/>
  <c r="F2" i="18"/>
  <c r="N2" i="19"/>
  <c r="O2" i="19" s="1"/>
  <c r="R2" i="19"/>
  <c r="S2" i="19" s="1"/>
  <c r="E4" i="29"/>
  <c r="P2" i="19"/>
  <c r="Q2" i="19" s="1"/>
  <c r="T2" i="19"/>
  <c r="U2" i="19" s="1"/>
  <c r="B3" i="19"/>
  <c r="O32" i="16" l="1"/>
  <c r="O33" i="16" s="1"/>
  <c r="O34" i="16" s="1"/>
  <c r="O35" i="16" s="1"/>
  <c r="O36" i="16" s="1"/>
  <c r="O37" i="16" s="1"/>
  <c r="O38" i="16" s="1"/>
  <c r="O27" i="17"/>
  <c r="R2" i="18"/>
  <c r="S2" i="18" s="1"/>
  <c r="E4" i="2"/>
  <c r="N2" i="18"/>
  <c r="O2" i="18" s="1"/>
  <c r="M2" i="18"/>
  <c r="L2" i="18"/>
  <c r="B2" i="18"/>
  <c r="L3" i="19"/>
  <c r="F3" i="19"/>
  <c r="B3" i="18"/>
  <c r="M3" i="18"/>
  <c r="L3" i="18"/>
  <c r="F3" i="18"/>
  <c r="O41" i="16" l="1"/>
  <c r="O39" i="16"/>
  <c r="O40" i="16" s="1"/>
  <c r="O28" i="17"/>
  <c r="O29" i="17" s="1"/>
  <c r="O30" i="17" s="1"/>
  <c r="O37" i="17" s="1"/>
  <c r="O41" i="17" s="1"/>
  <c r="O43" i="17" s="1"/>
  <c r="O51" i="17" s="1"/>
  <c r="O61" i="17" s="1"/>
  <c r="O63" i="17" s="1"/>
  <c r="O65" i="17" s="1"/>
  <c r="P2" i="18"/>
  <c r="Q2" i="18" s="1"/>
  <c r="K4" i="2"/>
  <c r="T2" i="18"/>
  <c r="U2" i="18" s="1"/>
  <c r="F4" i="18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68" i="17" l="1"/>
  <c r="O66" i="17"/>
  <c r="O42" i="16"/>
  <c r="O43" i="16" s="1"/>
  <c r="O44" i="16" s="1"/>
  <c r="O45" i="16" s="1"/>
  <c r="O46" i="16" s="1"/>
  <c r="O47" i="16" s="1"/>
  <c r="O48" i="16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49" i="16" l="1"/>
  <c r="O50" i="16" s="1"/>
  <c r="O51" i="16" s="1"/>
  <c r="O78" i="17"/>
  <c r="O70" i="17"/>
  <c r="O71" i="17" s="1"/>
  <c r="O73" i="17" s="1"/>
  <c r="O77" i="17" s="1"/>
  <c r="I4" i="2"/>
  <c r="C2" i="19"/>
  <c r="B4" i="29" s="1"/>
  <c r="C4" i="2"/>
  <c r="D4" i="2"/>
  <c r="J4" i="2"/>
  <c r="F4" i="2"/>
  <c r="G4" i="2"/>
  <c r="H4" i="2"/>
  <c r="B6" i="18"/>
  <c r="L6" i="18"/>
  <c r="F6" i="18"/>
  <c r="O52" i="16" l="1"/>
  <c r="O53" i="16" s="1"/>
  <c r="O54" i="16" s="1"/>
  <c r="O55" i="16" s="1"/>
  <c r="O56" i="16" s="1"/>
  <c r="O57" i="16" s="1"/>
  <c r="O58" i="16" s="1"/>
  <c r="O59" i="16" s="1"/>
  <c r="O60" i="16" s="1"/>
  <c r="O62" i="16" s="1"/>
  <c r="O64" i="16" s="1"/>
  <c r="O85" i="17"/>
  <c r="O88" i="17" s="1"/>
  <c r="O89" i="17" s="1"/>
  <c r="O83" i="17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66" i="16" l="1"/>
  <c r="O65" i="16"/>
  <c r="O92" i="17"/>
  <c r="O93" i="17" s="1"/>
  <c r="O90" i="17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97" i="17" l="1"/>
  <c r="O99" i="17" s="1"/>
  <c r="O101" i="17" s="1"/>
  <c r="O102" i="17" s="1"/>
  <c r="O103" i="17" s="1"/>
  <c r="O104" i="17" s="1"/>
  <c r="O108" i="17" s="1"/>
  <c r="O109" i="17" s="1"/>
  <c r="O115" i="17" s="1"/>
  <c r="O116" i="17" s="1"/>
  <c r="O96" i="17"/>
  <c r="O67" i="16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L5" i="19"/>
  <c r="O68" i="16" l="1"/>
  <c r="O69" i="16" s="1"/>
  <c r="O70" i="16" s="1"/>
  <c r="O71" i="16" s="1"/>
  <c r="O72" i="16" s="1"/>
  <c r="O73" i="16" s="1"/>
  <c r="O74" i="16" s="1"/>
  <c r="O75" i="16" s="1"/>
  <c r="O76" i="16" s="1"/>
  <c r="O77" i="16" s="1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N9" i="18"/>
  <c r="O9" i="18" s="1"/>
  <c r="R9" i="18"/>
  <c r="S9" i="18" s="1"/>
  <c r="T5" i="19"/>
  <c r="U5" i="19" s="1"/>
  <c r="P5" i="19"/>
  <c r="Q5" i="19" s="1"/>
  <c r="O78" i="16" l="1"/>
  <c r="O79" i="16" s="1"/>
  <c r="O80" i="16" s="1"/>
  <c r="O81" i="16" s="1"/>
  <c r="O82" i="16" s="1"/>
  <c r="O83" i="16" s="1"/>
  <c r="O84" i="16" s="1"/>
  <c r="F10" i="18"/>
  <c r="L10" i="18"/>
  <c r="B10" i="18"/>
  <c r="M10" i="18"/>
  <c r="B11" i="18"/>
  <c r="L6" i="19"/>
  <c r="N6" i="19"/>
  <c r="O6" i="19" s="1"/>
  <c r="R6" i="19"/>
  <c r="S6" i="19" s="1"/>
  <c r="M7" i="19"/>
  <c r="O85" i="16" l="1"/>
  <c r="O86" i="16" s="1"/>
  <c r="O87" i="16" s="1"/>
  <c r="L11" i="18"/>
  <c r="P10" i="18"/>
  <c r="Q10" i="18" s="1"/>
  <c r="T10" i="18"/>
  <c r="U10" i="18" s="1"/>
  <c r="R10" i="18"/>
  <c r="S10" i="18" s="1"/>
  <c r="N10" i="18"/>
  <c r="O10" i="18" s="1"/>
  <c r="F11" i="18"/>
  <c r="M11" i="18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90" i="16" l="1"/>
  <c r="O88" i="16"/>
  <c r="O89" i="16" s="1"/>
  <c r="P11" i="18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91" i="16" l="1"/>
  <c r="F11" i="19"/>
  <c r="M11" i="19"/>
  <c r="B9" i="19"/>
  <c r="L9" i="19"/>
  <c r="L8" i="19"/>
  <c r="L10" i="19"/>
  <c r="F9" i="19"/>
  <c r="M9" i="19"/>
  <c r="B10" i="19"/>
  <c r="O92" i="16" l="1"/>
  <c r="O93" i="16" s="1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O94" i="16" l="1"/>
  <c r="O95" i="16" s="1"/>
  <c r="O96" i="16" s="1"/>
  <c r="R12" i="19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O97" i="16" l="1"/>
  <c r="O98" i="16" s="1"/>
  <c r="N13" i="19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O99" i="16" l="1"/>
  <c r="O100" i="16" s="1"/>
  <c r="N14" i="19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O101" i="16" l="1"/>
  <c r="O102" i="16" s="1"/>
  <c r="O103" i="16" s="1"/>
  <c r="O104" i="16" s="1"/>
  <c r="N15" i="19"/>
  <c r="O15" i="19" s="1"/>
  <c r="R15" i="19"/>
  <c r="S15" i="19" s="1"/>
  <c r="N16" i="19"/>
  <c r="O16" i="19" s="1"/>
  <c r="R16" i="19"/>
  <c r="S16" i="19" s="1"/>
  <c r="L16" i="19"/>
  <c r="B15" i="18"/>
  <c r="O105" i="16" l="1"/>
  <c r="O106" i="16" s="1"/>
  <c r="O107" i="16" s="1"/>
  <c r="O108" i="16" s="1"/>
  <c r="O109" i="16" s="1"/>
  <c r="O110" i="16" s="1"/>
  <c r="O111" i="16" s="1"/>
  <c r="O112" i="16" s="1"/>
  <c r="O113" i="16" s="1"/>
  <c r="O114" i="16" s="1"/>
  <c r="O115" i="16" s="1"/>
  <c r="O117" i="16" s="1"/>
  <c r="O118" i="16" s="1"/>
  <c r="O119" i="16" s="1"/>
  <c r="O120" i="16" s="1"/>
  <c r="O121" i="16" s="1"/>
  <c r="T16" i="19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T32" i="19" l="1"/>
  <c r="U32" i="19" s="1"/>
  <c r="R31" i="19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1" i="1"/>
  <c r="P41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5" i="1"/>
  <c r="P45" i="1" s="1"/>
  <c r="D21" i="18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5" i="1"/>
  <c r="Q45" i="1" s="1"/>
  <c r="F45" i="18"/>
  <c r="L45" i="18"/>
  <c r="B45" i="18"/>
  <c r="T44" i="18"/>
  <c r="U44" i="18" s="1"/>
  <c r="P44" i="18"/>
  <c r="Q44" i="18" s="1"/>
  <c r="E22" i="18" l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9" i="1"/>
  <c r="Q79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1" i="1"/>
  <c r="P81" i="1" s="1"/>
  <c r="O81" i="1"/>
  <c r="Q81" i="1" s="1"/>
  <c r="E23" i="18"/>
  <c r="O82" i="1"/>
  <c r="Q82" i="1" s="1"/>
  <c r="C11" i="19"/>
  <c r="C27" i="18"/>
  <c r="N82" i="1"/>
  <c r="P82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3" i="1"/>
  <c r="P83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3" i="1"/>
  <c r="Q83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4" i="1"/>
  <c r="P84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4" i="1"/>
  <c r="Q84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87" i="18" l="1"/>
  <c r="O87" i="18" s="1"/>
  <c r="N107" i="18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<sst xmlns="http://schemas.openxmlformats.org/spreadsheetml/2006/main" count="3623" uniqueCount="1269">
  <si>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</si>
  <si>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</si>
  <si>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</si>
  <si>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</si>
  <si>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</si>
  <si>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</si>
  <si>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</si>
  <si>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</si>
  <si>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</si>
  <si>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</si>
  <si>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</si>
  <si>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</si>
  <si>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</si>
  <si>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</si>
  <si>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</si>
  <si>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</si>
  <si>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</si>
  <si>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</si>
  <si>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</si>
  <si>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</si>
  <si>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</si>
  <si>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</si>
  <si>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</si>
  <si>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</si>
  <si>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</si>
  <si>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</si>
  <si>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</si>
  <si>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</si>
  <si>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</si>
  <si>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</si>
  <si>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</si>
  <si>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</si>
  <si>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</si>
  <si>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</si>
  <si>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</si>
  <si>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</si>
  <si>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</si>
  <si>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</si>
  <si>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</si>
  <si>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</si>
  <si>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</si>
  <si>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</si>
  <si>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</si>
  <si>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</si>
  <si>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</si>
  <si>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</si>
  <si>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</si>
  <si>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</si>
  <si>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</si>
  <si>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</si>
  <si>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</si>
  <si>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</si>
  <si>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</si>
  <si>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</si>
  <si>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</si>
  <si>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</si>
  <si>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</si>
  <si>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</si>
  <si>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</si>
  <si>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</si>
  <si>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</si>
  <si>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</si>
  <si>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</si>
  <si>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</si>
  <si>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</si>
  <si>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</si>
  <si>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</si>
  <si>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</si>
  <si>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</si>
  <si>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</si>
  <si>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</si>
  <si>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</si>
  <si>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</si>
  <si>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</si>
  <si>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</si>
  <si>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</si>
  <si>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</si>
  <si>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</si>
  <si>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</si>
  <si>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</si>
  <si>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</si>
  <si>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</si>
  <si>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</si>
  <si>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</si>
  <si>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</si>
  <si>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</si>
  <si>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</si>
  <si>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</si>
  <si>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</si>
  <si>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</si>
  <si>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</si>
  <si>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</si>
  <si>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</si>
  <si>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</si>
  <si>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</si>
  <si>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</si>
  <si>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</si>
  <si>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</si>
  <si>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</si>
  <si>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</si>
  <si>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</si>
  <si>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</si>
  <si>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</si>
  <si>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</si>
  <si>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</si>
  <si>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</si>
  <si>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</si>
  <si>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</si>
  <si>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</si>
  <si>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</si>
  <si>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</si>
  <si>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</si>
  <si>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</si>
  <si>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</si>
  <si>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</si>
  <si>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</si>
  <si>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</si>
  <si>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</si>
  <si>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</si>
  <si>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</si>
  <si>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</si>
  <si>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</si>
  <si>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</si>
  <si>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</si>
  <si>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</si>
  <si>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</si>
  <si>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</si>
  <si>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</si>
  <si>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</si>
  <si>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</si>
  <si>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</si>
  <si>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</si>
  <si>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</si>
  <si>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</si>
  <si>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</si>
  <si>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</si>
  <si>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</si>
  <si>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</si>
  <si>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</si>
  <si>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</si>
  <si>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</si>
  <si>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</si>
  <si>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</si>
  <si>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</si>
  <si>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</si>
  <si>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</si>
  <si>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</si>
  <si>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</si>
  <si>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</si>
  <si>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</si>
  <si>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</si>
  <si>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</si>
  <si>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</si>
  <si>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</si>
  <si>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</si>
  <si>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</si>
  <si>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</si>
  <si>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</si>
  <si>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</si>
  <si>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</si>
  <si>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</si>
  <si>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</si>
  <si>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</si>
  <si>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</si>
  <si>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</si>
  <si>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</si>
  <si>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</si>
  <si>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</si>
  <si>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</si>
  <si>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</si>
  <si>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</si>
  <si>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</si>
  <si>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</si>
  <si>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</si>
  <si>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</si>
  <si>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</si>
  <si>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</si>
  <si>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</si>
  <si>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</si>
  <si>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</si>
  <si>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</si>
  <si>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</si>
  <si>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</si>
  <si>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</si>
  <si>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</si>
  <si>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</si>
  <si>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</si>
  <si>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</si>
  <si>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</si>
  <si>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</si>
  <si>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</si>
  <si>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</si>
  <si>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</si>
  <si>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</si>
  <si>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</si>
  <si>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</si>
  <si>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</si>
  <si>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</si>
  <si>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</si>
  <si>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</si>
  <si>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</si>
  <si>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</si>
  <si>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</si>
  <si>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</si>
  <si>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</si>
  <si>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</si>
  <si>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</si>
  <si>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</si>
  <si>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</si>
  <si>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</si>
  <si>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</si>
  <si>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</si>
  <si>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</si>
  <si>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</si>
  <si>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</si>
  <si>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</si>
  <si>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</si>
  <si>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</si>
  <si>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</si>
  <si>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</si>
  <si>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</si>
  <si>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</si>
  <si>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</si>
  <si>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</si>
  <si>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</si>
  <si>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</si>
  <si>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</si>
  <si>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</si>
  <si>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</si>
  <si>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</si>
  <si>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</si>
  <si>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</si>
  <si>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</si>
  <si>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</si>
  <si>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</si>
  <si>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</si>
  <si>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</si>
  <si>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</si>
  <si>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</si>
  <si>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</si>
  <si>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</si>
  <si>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</si>
  <si>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</si>
  <si>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</si>
  <si>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</si>
  <si>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</si>
  <si>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</si>
  <si>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</si>
  <si>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</si>
  <si>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</si>
  <si>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</si>
  <si>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</si>
  <si>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</si>
  <si>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</si>
  <si>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</si>
  <si>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</si>
  <si>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</si>
  <si>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</si>
  <si>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</si>
  <si>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</si>
  <si>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</si>
  <si>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</si>
  <si>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</si>
  <si>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</si>
  <si>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</si>
  <si>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</si>
  <si>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</si>
  <si>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</si>
  <si>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</si>
  <si>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</si>
  <si>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</si>
  <si>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</si>
  <si>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</si>
  <si>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</si>
  <si>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</si>
  <si>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</si>
  <si>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</si>
  <si>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</si>
  <si>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</si>
  <si>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</si>
  <si>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</si>
  <si>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</si>
  <si>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</si>
  <si>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</si>
  <si>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</si>
  <si>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</si>
  <si>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</si>
  <si>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</si>
  <si>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</si>
  <si>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</si>
  <si>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</si>
  <si>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</si>
  <si>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</si>
  <si>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</si>
  <si>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</si>
  <si>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</si>
  <si>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</si>
  <si>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</si>
  <si>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</si>
  <si>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</si>
  <si>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</si>
  <si>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</si>
  <si>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</si>
  <si>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</si>
  <si>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</si>
  <si>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</si>
  <si>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</si>
  <si>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</si>
  <si>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</si>
  <si>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</si>
  <si>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</si>
  <si>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</si>
  <si>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</si>
  <si>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</si>
  <si>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</si>
  <si>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</si>
  <si>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</si>
  <si>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</si>
  <si>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</si>
  <si>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</si>
  <si>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</si>
  <si>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</si>
  <si>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</si>
  <si>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</si>
  <si>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</si>
  <si>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</si>
  <si>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</si>
  <si>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</si>
  <si>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</si>
  <si>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</si>
  <si>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</si>
  <si>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</si>
  <si>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</si>
  <si>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</si>
  <si>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</si>
  <si>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</si>
  <si>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</si>
  <si>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</si>
  <si>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</si>
  <si>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</si>
  <si>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</si>
  <si>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</si>
  <si>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</si>
  <si>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</si>
  <si>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</si>
  <si>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</si>
  <si>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</si>
  <si>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</si>
  <si>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</si>
  <si>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</si>
  <si>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</si>
  <si>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</si>
  <si>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</si>
  <si>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</si>
  <si>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</si>
  <si>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</si>
  <si>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</si>
  <si>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</si>
  <si>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</si>
  <si>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</si>
  <si>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</si>
  <si>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</si>
  <si>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</si>
  <si>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</si>
  <si>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</si>
  <si>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</si>
  <si>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</si>
  <si>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</si>
  <si>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</si>
  <si>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</si>
  <si>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</si>
  <si>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</si>
  <si>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</si>
  <si>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</si>
  <si>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</si>
  <si>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</si>
  <si>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</si>
  <si>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</si>
  <si>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</si>
  <si>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</si>
  <si>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</si>
  <si>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</si>
  <si>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</si>
  <si>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</si>
  <si>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</si>
  <si>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</si>
  <si>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</si>
  <si>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</si>
  <si>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</si>
  <si>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</si>
  <si>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</si>
  <si>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</si>
  <si>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</si>
  <si>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</si>
  <si>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</si>
  <si>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</si>
  <si>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</si>
  <si>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</si>
  <si>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</si>
  <si>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</si>
  <si>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</si>
  <si>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</si>
  <si>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</si>
  <si>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</si>
  <si>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</si>
  <si>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</si>
  <si>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</si>
  <si>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</si>
  <si>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</si>
  <si>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</si>
  <si>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</si>
  <si>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</si>
  <si>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</si>
  <si>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</si>
  <si>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</si>
  <si>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</si>
  <si>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</si>
  <si>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</si>
  <si>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</si>
  <si>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</si>
  <si>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</si>
  <si>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</si>
  <si>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</si>
  <si>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</si>
  <si>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</si>
  <si>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</si>
  <si>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</si>
  <si>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</si>
  <si>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</si>
  <si>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</si>
  <si>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</si>
  <si>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</si>
  <si>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</si>
  <si>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</si>
  <si>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</si>
  <si>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</si>
  <si>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</si>
  <si>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</si>
  <si>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</si>
  <si>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</si>
  <si>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</si>
  <si>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</si>
  <si>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</si>
  <si>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</si>
  <si>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</si>
  <si>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</si>
  <si>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</si>
  <si>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</si>
  <si>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</si>
  <si>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</si>
  <si>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</si>
  <si>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</si>
  <si>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</si>
  <si>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</si>
  <si>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</si>
  <si>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</si>
  <si>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</si>
  <si>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</si>
  <si>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</si>
  <si>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</si>
  <si>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</si>
  <si>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</si>
  <si>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</si>
  <si>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</si>
  <si>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</si>
  <si>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</si>
  <si>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</si>
  <si>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</si>
  <si>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</si>
  <si>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</si>
  <si>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</si>
  <si>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</si>
  <si>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</si>
  <si>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</si>
  <si>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</si>
  <si>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</si>
  <si>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</si>
  <si>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</si>
  <si>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</si>
  <si>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</si>
  <si>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</si>
  <si>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</si>
  <si>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</si>
  <si>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</si>
  <si>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</si>
  <si>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</si>
  <si>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</si>
  <si>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</si>
  <si>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</si>
  <si>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</si>
  <si>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</si>
  <si>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</si>
  <si>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</si>
  <si>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</si>
  <si>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</si>
  <si>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</si>
  <si>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</si>
  <si>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</si>
  <si>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</si>
  <si>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</si>
  <si>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</si>
  <si>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</si>
  <si>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</si>
  <si>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</si>
  <si>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</si>
  <si>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</si>
  <si>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</si>
  <si>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</si>
  <si>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</si>
  <si>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</si>
  <si>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</si>
  <si>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</si>
  <si>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</si>
  <si>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</si>
  <si>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</si>
  <si>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</si>
  <si>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</si>
  <si>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</si>
  <si>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</si>
  <si>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</si>
  <si>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</si>
  <si>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</si>
  <si>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</si>
  <si>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</si>
  <si>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</si>
  <si>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</si>
  <si>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</si>
  <si>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</si>
  <si>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</si>
  <si>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</si>
  <si>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</si>
  <si>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</si>
  <si>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</si>
  <si>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</si>
  <si>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</si>
  <si>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</si>
  <si>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</si>
  <si>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</si>
  <si>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</si>
  <si>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</si>
  <si>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</si>
  <si>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</si>
  <si>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</si>
  <si>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</si>
  <si>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</si>
  <si>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</si>
  <si>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</si>
  <si>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</si>
  <si>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</si>
  <si>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</si>
  <si>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</si>
  <si>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</si>
  <si>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</si>
  <si>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</si>
  <si>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</si>
  <si>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</si>
  <si>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</si>
  <si>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</si>
  <si>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</si>
  <si>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</si>
  <si>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</si>
  <si>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</si>
  <si>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</si>
  <si>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</si>
  <si>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</si>
  <si>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</si>
  <si>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</si>
  <si>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</si>
  <si>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</si>
  <si>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</si>
  <si>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</si>
  <si>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</si>
  <si>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</si>
  <si>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</si>
  <si>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</si>
  <si>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</si>
  <si>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</si>
  <si>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</si>
  <si>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</si>
  <si>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</si>
  <si>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</si>
  <si>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</si>
  <si>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</si>
  <si>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</si>
  <si>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</si>
  <si>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</si>
  <si>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</si>
  <si>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</si>
  <si>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</si>
  <si>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</si>
  <si>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</si>
  <si>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</si>
  <si>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</si>
  <si>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</si>
  <si>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</si>
  <si>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</si>
  <si>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</si>
  <si>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</si>
  <si>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</si>
  <si>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</si>
  <si>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</si>
  <si>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</si>
  <si>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</si>
  <si>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</si>
  <si>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</si>
  <si>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</si>
  <si>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</si>
  <si>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</si>
  <si>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</si>
  <si>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</si>
  <si>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</si>
  <si>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</si>
  <si>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</si>
  <si>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</si>
  <si>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</si>
  <si>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</si>
  <si>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</si>
  <si>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</si>
  <si>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</si>
  <si>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</si>
  <si>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</si>
  <si>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</si>
  <si>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</si>
  <si>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</si>
  <si>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</si>
  <si>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</si>
  <si>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</si>
  <si>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</si>
  <si>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</si>
  <si>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</si>
  <si>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</si>
  <si>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</si>
  <si>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</si>
  <si>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</si>
  <si>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</si>
  <si>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</si>
  <si>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</si>
  <si>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</si>
  <si>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</si>
  <si>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</si>
  <si>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</si>
  <si>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</si>
  <si>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</si>
  <si>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</si>
  <si>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</si>
  <si>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</si>
  <si>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</si>
  <si>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</si>
  <si>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</si>
  <si>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</si>
  <si>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</si>
  <si>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</si>
  <si>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</si>
  <si>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</si>
  <si>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</si>
  <si>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</si>
  <si>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</si>
  <si>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</si>
  <si>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</si>
  <si>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</si>
  <si>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</si>
  <si>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</si>
  <si>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</si>
  <si>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</si>
  <si>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</si>
  <si>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</si>
  <si>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</si>
  <si>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</si>
  <si>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</si>
  <si>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</si>
  <si>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</si>
  <si>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</si>
  <si>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</si>
  <si>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</si>
  <si>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</si>
  <si>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</si>
  <si>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</si>
  <si>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</si>
  <si>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</si>
  <si>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</si>
  <si>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</si>
  <si>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</si>
  <si>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</si>
  <si>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</si>
  <si>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</si>
  <si>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</si>
  <si>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</si>
  <si>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</si>
  <si>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</si>
  <si>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</si>
  <si>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</si>
  <si>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</si>
  <si>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</si>
  <si>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</si>
  <si>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</si>
  <si>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</si>
  <si>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</si>
  <si>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</si>
  <si>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</si>
  <si>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</si>
  <si>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</si>
  <si>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</si>
  <si>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</si>
  <si>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</si>
  <si>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</si>
  <si>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</si>
  <si>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</si>
  <si>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</si>
  <si>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</si>
  <si>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</si>
  <si>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</si>
  <si>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</si>
  <si>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</si>
  <si>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</si>
  <si>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</si>
  <si>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</si>
  <si>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</si>
  <si>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</si>
  <si>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</si>
  <si>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</si>
  <si>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</si>
  <si>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</si>
  <si>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</si>
  <si>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</si>
  <si>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</si>
  <si>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</si>
  <si>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</si>
  <si>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</si>
  <si>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</si>
  <si>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</si>
  <si>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</si>
  <si>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</si>
  <si>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</si>
  <si>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</si>
  <si>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</si>
  <si>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</si>
  <si>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</si>
  <si>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</si>
  <si>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</si>
  <si>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</si>
  <si>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</si>
  <si>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</si>
  <si>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</si>
  <si>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</si>
  <si>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</si>
  <si>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</si>
  <si>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</si>
  <si>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</si>
  <si>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</si>
  <si>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</si>
  <si>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</si>
  <si>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</si>
  <si>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</si>
  <si>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</si>
  <si>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</si>
  <si>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</si>
  <si>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</si>
  <si>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</si>
  <si>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</si>
  <si>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</si>
  <si>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</si>
  <si>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</si>
  <si>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</si>
  <si>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</si>
  <si>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</si>
  <si>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</si>
  <si>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</si>
  <si>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</si>
  <si>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</si>
  <si>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</si>
  <si>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</si>
  <si>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</si>
  <si>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</si>
  <si>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</si>
  <si>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</si>
  <si>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</si>
  <si>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</si>
  <si>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</si>
  <si>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</si>
  <si>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</si>
  <si>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</si>
  <si>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</si>
  <si>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</si>
  <si>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</si>
  <si>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</si>
  <si>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</si>
  <si>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</si>
  <si>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</si>
  <si>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</si>
  <si>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</si>
  <si>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</si>
  <si>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</si>
  <si>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</si>
  <si>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</si>
  <si>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</si>
  <si>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</si>
  <si>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</si>
  <si>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</si>
  <si>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</si>
  <si>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</si>
  <si>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</si>
  <si>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</si>
  <si>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</si>
  <si>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</si>
  <si>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</si>
  <si>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</si>
  <si>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</si>
  <si>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</si>
  <si>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</si>
  <si>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</si>
  <si>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</si>
  <si>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</si>
  <si>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</si>
  <si>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</si>
  <si>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</si>
  <si>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</si>
  <si>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</si>
  <si>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</si>
  <si>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</si>
  <si>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</si>
  <si>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</si>
  <si>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</si>
  <si>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</si>
  <si>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</si>
  <si>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</si>
  <si>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</si>
  <si>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</si>
  <si>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</si>
  <si>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</si>
  <si>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</si>
  <si>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</si>
  <si>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</si>
  <si>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</si>
  <si>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</si>
  <si>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</si>
  <si>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</si>
  <si>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</si>
  <si>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</si>
  <si>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</si>
  <si>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</si>
  <si>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</si>
  <si>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</si>
  <si>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</si>
  <si>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</si>
  <si>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</si>
  <si>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</si>
  <si>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</si>
  <si>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</si>
  <si>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</si>
  <si>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</si>
  <si>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</si>
  <si>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</si>
  <si>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</si>
  <si>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</si>
  <si>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</si>
  <si>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</si>
  <si>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</si>
  <si>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</si>
  <si>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</si>
  <si>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</si>
  <si>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</si>
  <si>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</si>
  <si>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</si>
  <si>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</si>
  <si>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</si>
  <si>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</si>
  <si>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</si>
  <si>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</si>
  <si>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</si>
  <si>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</si>
  <si>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</si>
  <si>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</si>
  <si>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</si>
  <si>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</si>
  <si>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</si>
  <si>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</si>
  <si>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</si>
  <si>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</si>
  <si>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</si>
  <si>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</si>
  <si>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</si>
  <si>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</si>
  <si>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</si>
  <si>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</si>
  <si>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</si>
  <si>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</si>
  <si>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</si>
  <si>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</si>
  <si>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</si>
  <si>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</si>
  <si>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</si>
  <si>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</si>
  <si>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</si>
  <si>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</si>
  <si>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</si>
  <si>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</si>
  <si>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</si>
  <si>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</si>
  <si>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</si>
  <si>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</si>
  <si>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</si>
  <si>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</si>
  <si>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</si>
  <si>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</si>
  <si>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</si>
  <si>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</si>
  <si>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</si>
  <si>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</si>
  <si>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</si>
  <si>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</si>
  <si>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</si>
  <si>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</si>
  <si>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</si>
  <si>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</si>
  <si>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</si>
  <si>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</si>
  <si>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</si>
  <si>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</si>
  <si>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</si>
  <si>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</si>
  <si>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</si>
  <si>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</si>
  <si>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</si>
  <si>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</si>
  <si>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</si>
  <si>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</si>
  <si>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</si>
  <si>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</si>
  <si>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</si>
  <si>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</si>
  <si>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</si>
  <si>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</si>
  <si>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</si>
  <si>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</si>
  <si>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</si>
  <si>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</si>
  <si>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</si>
  <si>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</si>
  <si>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</si>
  <si>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</si>
  <si>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</si>
  <si>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</si>
  <si>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</si>
  <si>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</si>
  <si>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</si>
  <si>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</si>
  <si>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</si>
  <si>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</si>
  <si>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</si>
  <si>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</si>
  <si>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</si>
  <si>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</si>
  <si>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</si>
  <si>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</si>
  <si>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</si>
  <si>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</si>
  <si>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</si>
  <si>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</si>
  <si>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</si>
  <si>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</si>
  <si>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</si>
  <si>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</si>
  <si>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</si>
  <si>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</si>
  <si>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</si>
  <si>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</si>
  <si>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</si>
  <si>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</si>
  <si>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</si>
  <si>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</si>
  <si>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</si>
  <si>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</si>
  <si>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</si>
  <si>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</si>
  <si>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</si>
  <si>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</si>
  <si>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</si>
  <si>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</si>
  <si>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</si>
  <si>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</si>
  <si>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</si>
  <si>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</si>
  <si>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</si>
  <si>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</si>
  <si>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</si>
  <si>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</si>
  <si>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</si>
  <si>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</si>
  <si>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</si>
  <si>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</si>
  <si>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</si>
  <si>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</si>
  <si>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</si>
  <si>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</si>
  <si>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</si>
  <si>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</si>
  <si>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</si>
  <si>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</si>
  <si>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</si>
  <si>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</si>
  <si>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</si>
  <si>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</si>
  <si>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</si>
  <si>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</si>
  <si>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</si>
  <si>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</si>
  <si>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</si>
  <si>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</si>
  <si>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</si>
  <si>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</si>
  <si>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</si>
  <si>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</si>
  <si>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</si>
  <si>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</si>
  <si>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</si>
  <si>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</si>
  <si>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</si>
  <si>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</si>
  <si>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</si>
  <si>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</si>
  <si>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</si>
  <si>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</si>
  <si>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</si>
  <si>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</si>
  <si>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</si>
  <si>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</si>
  <si>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</si>
  <si>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</si>
  <si>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</si>
  <si>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</si>
  <si>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</si>
  <si>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</si>
  <si>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</si>
  <si>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</si>
  <si>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</si>
  <si>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</si>
  <si>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</si>
  <si>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</si>
  <si>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</si>
  <si>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</si>
  <si>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</si>
  <si>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</si>
  <si>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</si>
  <si>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</si>
  <si>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</si>
  <si>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</si>
  <si>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</si>
  <si>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</si>
  <si>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</si>
  <si>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</si>
  <si>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</si>
  <si>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</si>
  <si>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</si>
  <si>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</si>
  <si>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</si>
  <si>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</si>
  <si>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</si>
  <si>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</si>
  <si>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</si>
  <si>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</si>
  <si>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</si>
  <si>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</si>
  <si>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</si>
  <si>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</si>
  <si>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</si>
  <si>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</si>
  <si>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</si>
  <si>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</si>
  <si>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</si>
  <si>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</si>
  <si>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</si>
  <si>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</si>
  <si>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</si>
  <si>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</si>
  <si>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</si>
  <si>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</si>
  <si>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</si>
  <si>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</si>
  <si>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</si>
  <si>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</si>
  <si>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</si>
  <si>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</si>
  <si>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</si>
  <si>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</si>
  <si>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</si>
  <si>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</si>
  <si>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</si>
  <si>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</si>
  <si>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</si>
  <si>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</si>
  <si>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</si>
  <si>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</si>
  <si>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</si>
  <si>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</si>
  <si>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</si>
  <si>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</si>
  <si>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</si>
  <si>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</si>
  <si>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</si>
  <si>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</si>
  <si>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</si>
  <si>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</si>
  <si>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</si>
  <si>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</si>
  <si>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3114</t>
  </si>
  <si>
    <t>VB 9463</t>
  </si>
  <si>
    <t>VB 7383</t>
  </si>
  <si>
    <t>Y4 7121</t>
  </si>
  <si>
    <t>XN 1990</t>
  </si>
  <si>
    <t>110A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</si>
  <si>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</si>
  <si>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</si>
  <si>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</si>
  <si>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</si>
  <si>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</si>
  <si>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</si>
  <si>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</si>
  <si>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</si>
  <si>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</si>
  <si>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8221</t>
  </si>
  <si>
    <t>N8 815</t>
  </si>
  <si>
    <t>N8 651</t>
  </si>
  <si>
    <t>N8 898</t>
  </si>
  <si>
    <t>XN 1760</t>
  </si>
  <si>
    <t>XN 1432</t>
  </si>
  <si>
    <t>AM 9447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</si>
  <si>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</si>
  <si>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</si>
  <si>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</si>
  <si>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</si>
  <si>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</si>
  <si>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</si>
  <si>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</si>
  <si>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</si>
  <si>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</si>
  <si>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</si>
  <si>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</si>
  <si>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</si>
  <si>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</si>
  <si>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</si>
  <si>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</si>
  <si>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</si>
  <si>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</si>
  <si>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</si>
  <si>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</si>
  <si>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</si>
  <si>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</si>
  <si>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</si>
  <si>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</si>
  <si>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</si>
  <si>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</si>
  <si>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</si>
  <si>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</si>
  <si>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CX 076</t>
  </si>
  <si>
    <t>LH 8224</t>
  </si>
  <si>
    <t>LH 8225</t>
  </si>
  <si>
    <t>XN 1105</t>
  </si>
  <si>
    <t>DM 4158</t>
  </si>
  <si>
    <t>DM 4159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</si>
  <si>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</si>
  <si>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</si>
  <si>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</si>
  <si>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</si>
  <si>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</si>
  <si>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</si>
  <si>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</si>
  <si>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</si>
  <si>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</si>
  <si>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</si>
  <si>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</si>
  <si>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</si>
  <si>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</si>
  <si>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</si>
  <si>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</si>
  <si>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</si>
  <si>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</si>
  <si>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</si>
  <si>
    <t>VB 9428</t>
  </si>
  <si>
    <t>XN 1780</t>
  </si>
  <si>
    <t>32A</t>
  </si>
  <si>
    <t>602A</t>
  </si>
  <si>
    <t>Last bag</t>
  </si>
  <si>
    <t>E7 610</t>
  </si>
  <si>
    <t>E95</t>
  </si>
  <si>
    <t>VB 7378</t>
  </si>
  <si>
    <t>XN 1205</t>
  </si>
  <si>
    <t>E7 615</t>
  </si>
  <si>
    <t>E7 711</t>
  </si>
  <si>
    <t>75F</t>
  </si>
  <si>
    <t>W8 905</t>
  </si>
  <si>
    <t>W8 906</t>
  </si>
  <si>
    <t>XN 1781</t>
  </si>
  <si>
    <t>VB 7016</t>
  </si>
  <si>
    <t>XN 1763</t>
  </si>
  <si>
    <t>Y4 7171</t>
  </si>
  <si>
    <t>VB 7017</t>
  </si>
  <si>
    <t>L3 5218</t>
  </si>
  <si>
    <t>L3 5217</t>
  </si>
  <si>
    <t>CZ 2521</t>
  </si>
  <si>
    <t>ET 3516</t>
  </si>
  <si>
    <t>5Y 563</t>
  </si>
  <si>
    <t>5Y 564</t>
  </si>
  <si>
    <t>M7 6344</t>
  </si>
  <si>
    <t>M7 6844</t>
  </si>
  <si>
    <t>VB 9413</t>
  </si>
  <si>
    <t>113A</t>
  </si>
  <si>
    <t>VB 3281</t>
  </si>
  <si>
    <t>(Varios elementos)</t>
  </si>
  <si>
    <t>VB 9429</t>
  </si>
  <si>
    <t>VB 2287</t>
  </si>
  <si>
    <t>XN 1140</t>
  </si>
  <si>
    <t>VB 842</t>
  </si>
  <si>
    <t>N8 831</t>
  </si>
  <si>
    <t>N8 836</t>
  </si>
  <si>
    <t>748/74N</t>
  </si>
  <si>
    <t>5Y 562</t>
  </si>
  <si>
    <t>EK 9919</t>
  </si>
  <si>
    <t>ZV 342</t>
  </si>
  <si>
    <t>107B</t>
  </si>
  <si>
    <t>CA 3125</t>
  </si>
  <si>
    <t>CA 3126</t>
  </si>
  <si>
    <t>DM 7106</t>
  </si>
  <si>
    <t>DM 7107</t>
  </si>
  <si>
    <t>CV 5163</t>
  </si>
  <si>
    <t>CV 5164</t>
  </si>
  <si>
    <t>W8 919</t>
  </si>
  <si>
    <t>XN 1141</t>
  </si>
  <si>
    <t>XN 1922</t>
  </si>
  <si>
    <t>111B</t>
  </si>
  <si>
    <t>ZV 343</t>
  </si>
  <si>
    <t>W8 920</t>
  </si>
  <si>
    <t>VB 843</t>
  </si>
  <si>
    <t>V0 3726</t>
  </si>
  <si>
    <t>V0 3727</t>
  </si>
  <si>
    <t>A7 902</t>
  </si>
  <si>
    <t>603B</t>
  </si>
  <si>
    <t>CX 086</t>
  </si>
  <si>
    <t>CX 083</t>
  </si>
  <si>
    <t>Y4 7113</t>
  </si>
  <si>
    <t>Y4 7170</t>
  </si>
  <si>
    <t>XN 1762</t>
  </si>
  <si>
    <t>VB 7379</t>
  </si>
  <si>
    <t>Y8 7461</t>
  </si>
  <si>
    <t>Y8 7462</t>
  </si>
  <si>
    <t>ANF</t>
  </si>
  <si>
    <t>UKL 5007</t>
  </si>
  <si>
    <t>603A</t>
  </si>
  <si>
    <t>UKL 5008</t>
  </si>
  <si>
    <t>VB 2286</t>
  </si>
  <si>
    <t>VB 9452</t>
  </si>
  <si>
    <t>XN 1923</t>
  </si>
  <si>
    <t>M7 3629</t>
  </si>
  <si>
    <t>M7 8741</t>
  </si>
  <si>
    <t>CZ 2585</t>
  </si>
  <si>
    <t>XN 1260</t>
  </si>
  <si>
    <t>VB 7304</t>
  </si>
  <si>
    <t>5Y 346</t>
  </si>
  <si>
    <t>6R 4270</t>
  </si>
  <si>
    <t>VB 3280</t>
  </si>
  <si>
    <t>VB 9453</t>
  </si>
  <si>
    <t>XN 1440</t>
  </si>
  <si>
    <t>VB 7305</t>
  </si>
  <si>
    <t>CV 6684</t>
  </si>
  <si>
    <t>CV 6694</t>
  </si>
  <si>
    <t>DM 4100</t>
  </si>
  <si>
    <t>DM 4101</t>
  </si>
  <si>
    <t>M7 6845</t>
  </si>
  <si>
    <t>M7 6441</t>
  </si>
  <si>
    <t>VB 9390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</si>
</sst>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0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0" fillId="0" borderId="1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3" fillId="0" borderId="19" xfId="0" pivotButton="1" applyFont="1" applyBorder="1"/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28"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pasajeros'!$B$38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Carga '!$B$5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Carga '!$B$31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duardo Díaz" refreshedDate="45994.93397071759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40">
        <s v="Estafeta"/>
        <s v="TSM Airline"/>
        <s v="Silk Way West Airlines"/>
        <s v="Cargolux"/>
        <s v="Qatar Airways"/>
        <s v="MasAir"/>
        <s v="Air Canada"/>
        <s v="Air France"/>
        <s v="National Airlines Cargo"/>
        <s v="Turkish Airlines"/>
        <s v="Atlas Air"/>
        <s v="Kalitta Air"/>
        <s v="DHL Guatemala"/>
        <s v="Air China"/>
        <s v="Lufthansa"/>
        <s v="Cargojet Airways"/>
        <s v="China Southerrn"/>
        <s v="United Parcel Service"/>
        <s v="Amerijet International"/>
        <s v="Ethiopian Airlines"/>
        <s v=""/>
        <s v="AeroUnión" u="1"/>
        <s v="La Nueva Aerolinea" u="1"/>
        <s v="Cathay Pacific" u="1"/>
        <s v="Surpana Airlines" u="1"/>
        <s v="Uniworld Cargo" u="1"/>
        <s v="Emirates Airlines" u="1"/>
        <s v="Ukraine International Airlines" u="1"/>
        <s v="Awesome Cargo" u="1"/>
        <s v="Viva" u="1"/>
        <s v="FedEx Expres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/>
    </cacheField>
    <cacheField name="[Dep] Service Type" numFmtId="0">
      <sharedItems/>
    </cacheField>
    <cacheField name="Time frame" numFmtId="0">
      <sharedItems/>
    </cacheField>
    <cacheField name="Time Code llegada" numFmtId="0">
      <sharedItems count="25">
        <e v="#VALUE!"/>
        <s v="22:00 A 22:59" u="1"/>
        <s v="00:00 A 00:59" u="1"/>
        <s v="01:00 A 01:59" u="1"/>
        <s v="02:00 A 02:59" u="1"/>
        <s v="04:00 A 04:59" u="1"/>
        <s v="05:00 A 05:59" u="1"/>
        <s v="06:00 A 06:59" u="1"/>
        <s v="07:00 A 07:59" u="1"/>
        <s v="08:00 A 08:59" u="1"/>
        <s v="09:00 A 09:59" u="1"/>
        <s v="11:00 A 11:59" u="1"/>
        <s v="12:00 A 12:59" u="1"/>
        <s v="13:00 A 13:59" u="1"/>
        <s v="14:00 A 14:59" u="1"/>
        <s v="16:00 A 16:59" u="1"/>
        <s v="17:00 A 17:59" u="1"/>
        <s v="18:00 A 18:59" u="1"/>
        <s v="23:00 A 23:59" u="1"/>
        <s v="10:00 A 10:59" u="1"/>
        <s v="21:59 A 21:59" u="1"/>
        <s v="03:00 A 03:59" u="1"/>
        <s v="15:00 A 15:59" u="1"/>
        <s v="19:00 A 19:59" u="1"/>
        <s v="20:00 A 20:59" u="1"/>
      </sharedItems>
    </cacheField>
    <cacheField name="Time frame2" numFmtId="0">
      <sharedItems/>
    </cacheField>
    <cacheField name="Time Code salida" numFmtId="0">
      <sharedItems count="25">
        <e v="#VALUE!"/>
        <s v="03:00 A 03:59" u="1"/>
        <s v="01:00 A 01:59" u="1"/>
        <s v="16:00 A 16:59" u="1"/>
        <s v="05:00 A 05:59" u="1"/>
        <s v="06:00 A 06:59" u="1"/>
        <s v="19:00 A 19:59" u="1"/>
        <s v="20:00 A 20:59" u="1"/>
        <s v="11:00 A 11:59" u="1"/>
        <s v="21:59 A 21:59" u="1"/>
        <s v="13:00 A 13:59" u="1"/>
        <s v="14:00 A 14:59" u="1"/>
        <s v="15:00 A 15:59" u="1"/>
        <s v="18:00 A 18:59" u="1"/>
        <s v="02:00 A 02:59" u="1"/>
        <s v="00:00 A 00:59" u="1"/>
        <s v="07:00 A 07:59" u="1"/>
        <s v="09:00 A 09:59" u="1"/>
        <s v="12:00 A 12:59" u="1"/>
        <s v="22:00 A 22:59" u="1"/>
        <s v="23:00 A 23:59" u="1"/>
        <s v="08:00 A 08:59" u="1"/>
        <s v="17:00 A 17:59" u="1"/>
        <s v="04:00 A 04:59" u="1"/>
        <s v="10:00 A 10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 u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duardo Díaz" refreshedDate="45994.933973148145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40">
        <s v="Estafeta"/>
        <s v="TSM Airline"/>
        <s v="Silk Way West Airlines"/>
        <s v="Cargolux"/>
        <s v="Qatar Airways"/>
        <s v="MasAir"/>
        <s v="Air Canada"/>
        <s v="Air France"/>
        <s v="National Airlines Cargo"/>
        <s v="Turkish Airlines"/>
        <s v="Atlas Air"/>
        <s v="Kalitta Air"/>
        <s v="DHL Guatemala"/>
        <s v="Air China"/>
        <s v="Lufthansa"/>
        <s v="Cargojet Airways"/>
        <s v="China Southerrn"/>
        <s v="United Parcel Service"/>
        <s v="Amerijet International"/>
        <s v="Ethiopian Airlines"/>
        <s v=""/>
        <s v="AeroUnión" u="1"/>
        <s v="La Nueva Aerolinea" u="1"/>
        <s v="Cathay Pacific" u="1"/>
        <s v="Surpana Airlines" u="1"/>
        <s v="Uniworld Cargo" u="1"/>
        <s v="Emirates Airlines" u="1"/>
        <s v="Ukraine International Airlines" u="1"/>
        <s v="Awesome Cargo" u="1"/>
        <s v="Viva" u="1"/>
        <s v="FedEx Expres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/>
    </cacheField>
    <cacheField name="[Dep] Service Type" numFmtId="0">
      <sharedItems/>
    </cacheField>
    <cacheField name="Time frame" numFmtId="0">
      <sharedItems/>
    </cacheField>
    <cacheField name="Time Code llegada" numFmtId="0">
      <sharedItems/>
    </cacheField>
    <cacheField name="Time frame2" numFmtId="0">
      <sharedItems/>
    </cacheField>
    <cacheField name="Time Code salida" numFmtId="0">
      <sharedItems count="25">
        <e v="#VALUE!"/>
        <s v="03:00 A 03:59" u="1"/>
        <s v="01:00 A 01:59" u="1"/>
        <s v="16:00 A 16:59" u="1"/>
        <s v="05:00 A 05:59" u="1"/>
        <s v="06:00 A 06:59" u="1"/>
        <s v="19:00 A 19:59" u="1"/>
        <s v="20:00 A 20:59" u="1"/>
        <s v="11:00 A 11:59" u="1"/>
        <s v="21:59 A 21:59" u="1"/>
        <s v="13:00 A 13:59" u="1"/>
        <s v="14:00 A 14:59" u="1"/>
        <s v="15:00 A 15:59" u="1"/>
        <s v="18:00 A 18:59" u="1"/>
        <s v="02:00 A 02:59" u="1"/>
        <s v="00:00 A 00:59" u="1"/>
        <s v="07:00 A 07:59" u="1"/>
        <s v="09:00 A 09:59" u="1"/>
        <s v="12:00 A 12:59" u="1"/>
        <s v="22:00 A 22:59" u="1"/>
        <s v="23:00 A 23:59" u="1"/>
        <s v="08:00 A 08:59" u="1"/>
        <s v="17:00 A 17:59" u="1"/>
        <s v="04:00 A 04:59" u="1"/>
        <s v="10:00 A 10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0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duardo Díaz" refreshedDate="45994.933973842592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3">
        <s v="Volaris"/>
        <s v="Viva"/>
        <s v="Mexicana de Aviación"/>
        <s v="Aerus"/>
        <s v="Aeromexico"/>
        <s v="Arajet "/>
        <s v=""/>
        <s v="Conviasa" u="1"/>
        <s v="China Southerrn" u="1"/>
        <s v="MasAir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/>
    </cacheField>
    <cacheField name="[Dep] Service Type" numFmtId="0">
      <sharedItems/>
    </cacheField>
    <cacheField name="Time frame" numFmtId="20">
      <sharedItems/>
    </cacheField>
    <cacheField name="Time Code llegadas" numFmtId="0">
      <sharedItems count="24">
        <e v="#VALUE!"/>
        <s v="11:00 A 11:59" u="1"/>
        <s v="19:00 A 19:59" u="1"/>
        <s v="20:00 A 20:59" u="1"/>
        <s v="21:59 A 21:59" u="1"/>
        <s v="22:00 A 22:59" u="1"/>
        <s v="23:00 A 23:59" u="1"/>
        <s v="00:00 A 00:59" u="1"/>
        <s v="03:00 A 03:59" u="1"/>
        <s v="05:00 A 05:59" u="1"/>
        <s v="07:00 A 07:59" u="1"/>
        <s v="08:00 A 08:59" u="1"/>
        <s v="09:00 A 09:59" u="1"/>
        <s v="12:00 A 12:59" u="1"/>
        <s v="13:00 A 13:59" u="1"/>
        <s v="14:00 A 14:59" u="1"/>
        <s v="15:00 A 15:59" u="1"/>
        <s v="16:00 A 16:59" u="1"/>
        <s v="17:00 A 17:59" u="1"/>
        <s v="18:00 A 18:59" u="1"/>
        <s v="10:00 A 10:59" u="1"/>
        <s v="01:00 A 01:59" u="1"/>
        <s v="04:00 A 04:59" u="1"/>
        <s v="02:00 A 02:59" u="1"/>
      </sharedItems>
    </cacheField>
    <cacheField name="Time frame2" numFmtId="20">
      <sharedItems/>
    </cacheField>
    <cacheField name="Time Code salidas" numFmtId="0">
      <sharedItems count="25">
        <e v="#VALUE!"/>
        <s v="13:00 A 13:59" u="1"/>
        <s v="06:00 A 06:59" u="1"/>
        <s v="08:00 A 08:59" u="1"/>
        <s v="12:00 A 12:59" u="1"/>
        <s v="10:00 A 10:59" u="1"/>
        <s v="07:00 A 07:59" u="1"/>
        <s v="09:00 A 09:59" u="1"/>
        <s v="11:00 A 11:59" u="1"/>
        <s v="00:00 A 00:59" u="1"/>
        <s v="18:00 A 18:59" u="1"/>
        <s v="16:00 A 16:59" u="1"/>
        <s v="14:00 A 14:59" u="1"/>
        <s v="15:00 A 15:59" u="1"/>
        <s v="21:59 A 21:59" u="1"/>
        <s v="17:00 A 17:59" u="1"/>
        <s v="19:00 A 19:59" u="1"/>
        <s v="20:00 A 20:59" u="1"/>
        <s v="22:00 A 22:59" u="1"/>
        <s v="23:00 A 23:59" u="1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 u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Flight scheduled"/>
    <x v="0"/>
    <n v="734"/>
    <s v="E7 612"/>
    <s v="02DEC 23:00"/>
    <s v="Miami"/>
    <s v="---"/>
    <s v="601A"/>
    <s v="E7 612"/>
    <s v="San Luis Potosí"/>
    <s v="03DEC 00:30"/>
    <s v="F"/>
    <e v="#VALUE!"/>
    <x v="0"/>
    <e v="#VALUE!"/>
    <x v="0"/>
    <s v="02DEC 23:00"/>
    <x v="0"/>
    <s v="03DEC 00:30"/>
    <x v="0"/>
  </r>
  <r>
    <n v="2"/>
    <s v="Flight scheduled"/>
    <x v="0"/>
    <n v="734"/>
    <s v="E7 610"/>
    <s v="03DEC 00:25"/>
    <s v="Villahermosa"/>
    <s v="---"/>
    <s v="601B"/>
    <s v="E7 610"/>
    <s v="San Luis Potosí"/>
    <s v="03DEC 01:00"/>
    <s v="F"/>
    <e v="#VALUE!"/>
    <x v="0"/>
    <e v="#VALUE!"/>
    <x v="0"/>
    <s v="03DEC 00:25"/>
    <x v="0"/>
    <s v="03DEC 01:00"/>
    <x v="0"/>
  </r>
  <r>
    <n v="3"/>
    <s v="Flight scheduled"/>
    <x v="1"/>
    <s v="M83"/>
    <s v="SM 558"/>
    <s v="02DEC 23:00"/>
    <s v="Saltillo"/>
    <s v="---"/>
    <s v="602A"/>
    <s v="SM 558"/>
    <s v="Laredo"/>
    <s v="03DEC 01:00"/>
    <s v="H"/>
    <e v="#VALUE!"/>
    <x v="0"/>
    <e v="#VALUE!"/>
    <x v="0"/>
    <s v="02DEC 23:00"/>
    <x v="0"/>
    <s v="03DEC 01:00"/>
    <x v="0"/>
  </r>
  <r>
    <n v="4"/>
    <s v="Flight scheduled"/>
    <x v="2"/>
    <s v="74N"/>
    <s v="7L 5721"/>
    <s v="02DEC 23:05"/>
    <s v="Reykjavik"/>
    <s v="---"/>
    <n v="604"/>
    <s v="7L 5722"/>
    <s v="Houston"/>
    <s v="03DEC 02:05"/>
    <s v="H"/>
    <e v="#VALUE!"/>
    <x v="0"/>
    <e v="#VALUE!"/>
    <x v="0"/>
    <s v="02DEC 23:05"/>
    <x v="0"/>
    <s v="03DEC 02:05"/>
    <x v="0"/>
  </r>
  <r>
    <n v="5"/>
    <s v="Flight scheduled"/>
    <x v="3"/>
    <s v="74N"/>
    <s v="CV 5933"/>
    <s v="03DEC 01:30"/>
    <s v="Guadalajara"/>
    <s v="---"/>
    <s v="605A"/>
    <s v="CV 5933"/>
    <s v="Luxembourg"/>
    <s v="03DEC 03:30"/>
    <s v="F"/>
    <e v="#VALUE!"/>
    <x v="0"/>
    <e v="#VALUE!"/>
    <x v="0"/>
    <s v="03DEC 01:30"/>
    <x v="0"/>
    <s v="03DEC 03:30"/>
    <x v="0"/>
  </r>
  <r>
    <n v="6"/>
    <s v="Flight scheduled"/>
    <x v="4"/>
    <s v="77X"/>
    <s v="QR 8172"/>
    <s v="03DEC 02:25"/>
    <s v="Liege"/>
    <s v="---"/>
    <n v="601"/>
    <s v="QR 8172"/>
    <s v="Quito"/>
    <s v="03DEC 04:25"/>
    <s v="F"/>
    <e v="#VALUE!"/>
    <x v="0"/>
    <e v="#VALUE!"/>
    <x v="0"/>
    <s v="03DEC 02:25"/>
    <x v="0"/>
    <s v="03DEC 04:25"/>
    <x v="0"/>
  </r>
  <r>
    <n v="7"/>
    <s v="Flight scheduled"/>
    <x v="5"/>
    <n v="333"/>
    <s v="M7 8722"/>
    <s v="03DEC 03:30"/>
    <s v="Quito"/>
    <s v="---"/>
    <n v="604"/>
    <s v="M7 6824"/>
    <s v="Los Angeles"/>
    <s v="03DEC 05:30"/>
    <s v="F"/>
    <e v="#VALUE!"/>
    <x v="0"/>
    <e v="#VALUE!"/>
    <x v="0"/>
    <s v="03DEC 03:30"/>
    <x v="0"/>
    <s v="03DEC 05:30"/>
    <x v="0"/>
  </r>
  <r>
    <n v="8"/>
    <s v="Flight scheduled"/>
    <x v="0"/>
    <n v="734"/>
    <s v="E7 615"/>
    <s v="03DEC 05:00"/>
    <s v="San Luis Potosí"/>
    <s v="---"/>
    <s v="601A"/>
    <s v="E7 615"/>
    <s v="Mérida"/>
    <s v="03DEC 05:30"/>
    <s v="F"/>
    <e v="#VALUE!"/>
    <x v="0"/>
    <e v="#VALUE!"/>
    <x v="0"/>
    <s v="03DEC 05:00"/>
    <x v="0"/>
    <s v="03DEC 05:30"/>
    <x v="0"/>
  </r>
  <r>
    <n v="9"/>
    <s v="Flight scheduled"/>
    <x v="0"/>
    <n v="734"/>
    <s v="E7 711"/>
    <s v="03DEC 05:35"/>
    <s v="San Luis Potosí"/>
    <s v="---"/>
    <s v="601B"/>
    <s v="E7 711"/>
    <s v="Villahermosa"/>
    <s v="03DEC 06:05"/>
    <s v="F"/>
    <e v="#VALUE!"/>
    <x v="0"/>
    <e v="#VALUE!"/>
    <x v="0"/>
    <s v="03DEC 05:35"/>
    <x v="0"/>
    <s v="03DEC 06:05"/>
    <x v="0"/>
  </r>
  <r>
    <n v="10"/>
    <s v="Flight scheduled"/>
    <x v="6"/>
    <n v="763"/>
    <s v="AC 7246"/>
    <s v="03DEC 03:40"/>
    <s v="Toronto"/>
    <s v="---"/>
    <s v="602A"/>
    <s v="AC 7246"/>
    <s v="Guadalajara"/>
    <s v="03DEC 07:15"/>
    <s v="F"/>
    <e v="#VALUE!"/>
    <x v="0"/>
    <e v="#VALUE!"/>
    <x v="0"/>
    <s v="03DEC 03:40"/>
    <x v="0"/>
    <s v="03DEC 07:15"/>
    <x v="0"/>
  </r>
  <r>
    <n v="11"/>
    <s v="Departed from previous airport"/>
    <x v="7"/>
    <s v="77F"/>
    <s v="AF 6720"/>
    <s v="03DEC 04:35"/>
    <s v="París"/>
    <s v="---"/>
    <n v="603"/>
    <s v="AF 6721"/>
    <s v="Guadalajara"/>
    <s v="03DEC 08:25"/>
    <s v="F"/>
    <e v="#VALUE!"/>
    <x v="0"/>
    <e v="#VALUE!"/>
    <x v="0"/>
    <s v="03DEC 04:35"/>
    <x v="0"/>
    <s v="03DEC 08:25"/>
    <x v="0"/>
  </r>
  <r>
    <n v="12"/>
    <s v="Flight scheduled"/>
    <x v="8"/>
    <n v="747"/>
    <s v="N8 7907"/>
    <s v="03DEC 06:30"/>
    <s v="Anchorage"/>
    <s v="---"/>
    <s v="605A"/>
    <s v="N8 7908"/>
    <s v="Anchorage"/>
    <s v="03DEC 09:00"/>
    <s v="H"/>
    <e v="#VALUE!"/>
    <x v="0"/>
    <e v="#VALUE!"/>
    <x v="0"/>
    <s v="03DEC 06:30"/>
    <x v="0"/>
    <s v="03DEC 09:00"/>
    <x v="0"/>
  </r>
  <r>
    <n v="13"/>
    <s v="Flight scheduled"/>
    <x v="9"/>
    <s v="77F"/>
    <s v="TK 6033"/>
    <s v="03DEC 09:00"/>
    <s v="Liege"/>
    <s v="---"/>
    <n v="604"/>
    <s v="TK 6034"/>
    <s v="Houston"/>
    <s v="03DEC 11:30"/>
    <s v="F"/>
    <e v="#VALUE!"/>
    <x v="0"/>
    <e v="#VALUE!"/>
    <x v="0"/>
    <s v="03DEC 09:00"/>
    <x v="0"/>
    <s v="03DEC 11:30"/>
    <x v="0"/>
  </r>
  <r>
    <n v="14"/>
    <s v="Flight scheduled"/>
    <x v="10"/>
    <n v="744"/>
    <s v="5Y 8176"/>
    <s v="03DEC 09:40"/>
    <s v="Anchorage"/>
    <s v="---"/>
    <n v="602"/>
    <s v="5Y 8176"/>
    <s v="Base Aerea Dover US"/>
    <s v="03DEC 11:40"/>
    <s v="H"/>
    <e v="#VALUE!"/>
    <x v="0"/>
    <e v="#VALUE!"/>
    <x v="0"/>
    <s v="03DEC 09:40"/>
    <x v="0"/>
    <s v="03DEC 11:40"/>
    <x v="0"/>
  </r>
  <r>
    <n v="15"/>
    <s v="Flight scheduled"/>
    <x v="5"/>
    <n v="332"/>
    <s v="M7 3228"/>
    <s v="03DEC 10:30"/>
    <s v="Anchorage"/>
    <s v="---"/>
    <n v="603"/>
    <s v="M7 3114"/>
    <s v="Los Angeles"/>
    <s v="03DEC 13:15"/>
    <s v="F"/>
    <e v="#VALUE!"/>
    <x v="0"/>
    <e v="#VALUE!"/>
    <x v="0"/>
    <s v="03DEC 10:30"/>
    <x v="0"/>
    <s v="03DEC 13:15"/>
    <x v="0"/>
  </r>
  <r>
    <n v="16"/>
    <s v="Flight scheduled"/>
    <x v="11"/>
    <n v="744"/>
    <s v="K4 819"/>
    <s v="03DEC 11:00"/>
    <s v="Anchorage"/>
    <s v="---"/>
    <s v="605A"/>
    <s v="K4 810"/>
    <s v="Anchorage"/>
    <s v="03DEC 13:30"/>
    <s v="H"/>
    <e v="#VALUE!"/>
    <x v="0"/>
    <e v="#VALUE!"/>
    <x v="0"/>
    <s v="03DEC 11:00"/>
    <x v="0"/>
    <s v="03DEC 13:30"/>
    <x v="0"/>
  </r>
  <r>
    <n v="17"/>
    <s v="Flight scheduled"/>
    <x v="12"/>
    <s v="75F"/>
    <s v="L3 5218"/>
    <s v="03DEC 14:20"/>
    <s v="Guatemala City"/>
    <s v="---"/>
    <s v="601A"/>
    <s v="L3 5217"/>
    <s v="Guatemala City"/>
    <s v="03DEC 15:50"/>
    <s v="F"/>
    <e v="#VALUE!"/>
    <x v="0"/>
    <e v="#VALUE!"/>
    <x v="0"/>
    <s v="03DEC 14:20"/>
    <x v="0"/>
    <s v="03DEC 15:50"/>
    <x v="0"/>
  </r>
  <r>
    <n v="18"/>
    <s v="Flight scheduled"/>
    <x v="13"/>
    <s v="77X"/>
    <s v="CA 3103"/>
    <s v="03DEC 13:40"/>
    <s v="Anchorage"/>
    <s v="---"/>
    <n v="603"/>
    <s v="CA 3104"/>
    <s v="Los Angeles"/>
    <s v="03DEC 16:10"/>
    <s v="H"/>
    <e v="#VALUE!"/>
    <x v="0"/>
    <e v="#VALUE!"/>
    <x v="0"/>
    <s v="03DEC 13:40"/>
    <x v="0"/>
    <s v="03DEC 16:10"/>
    <x v="0"/>
  </r>
  <r>
    <n v="19"/>
    <s v="Flight scheduled"/>
    <x v="10"/>
    <s v="77F"/>
    <s v="5Y 337"/>
    <s v="03DEC 14:15"/>
    <s v="Anchorage"/>
    <s v="---"/>
    <n v="602"/>
    <s v="5Y 332"/>
    <s v="Quito"/>
    <s v="03DEC 16:45"/>
    <s v="H"/>
    <e v="#VALUE!"/>
    <x v="0"/>
    <e v="#VALUE!"/>
    <x v="0"/>
    <s v="03DEC 14:15"/>
    <x v="0"/>
    <s v="03DEC 16:45"/>
    <x v="0"/>
  </r>
  <r>
    <n v="20"/>
    <s v="Flight scheduled"/>
    <x v="11"/>
    <s v="74Y"/>
    <s v="K4 603"/>
    <s v="03DEC 15:30"/>
    <s v="Anchorage"/>
    <s v="---"/>
    <s v="605A"/>
    <s v="K4 786"/>
    <s v="Anchorage"/>
    <s v="03DEC 17:30"/>
    <s v="H"/>
    <e v="#VALUE!"/>
    <x v="0"/>
    <e v="#VALUE!"/>
    <x v="0"/>
    <s v="03DEC 15:30"/>
    <x v="0"/>
    <s v="03DEC 17:30"/>
    <x v="0"/>
  </r>
  <r>
    <n v="21"/>
    <s v="Flight scheduled"/>
    <x v="14"/>
    <s v="77X"/>
    <s v="LH 8224"/>
    <s v="03DEC 16:10"/>
    <s v="Frankfurt"/>
    <s v="---"/>
    <n v="604"/>
    <s v="LH 8225"/>
    <s v="Guadalajara"/>
    <s v="03DEC 18:40"/>
    <s v="F"/>
    <e v="#VALUE!"/>
    <x v="0"/>
    <e v="#VALUE!"/>
    <x v="0"/>
    <s v="03DEC 16:10"/>
    <x v="0"/>
    <s v="03DEC 18:40"/>
    <x v="0"/>
  </r>
  <r>
    <n v="22"/>
    <s v="Flight scheduled"/>
    <x v="15"/>
    <s v="75F"/>
    <s v="W8 905"/>
    <s v="03DEC 06:55"/>
    <s v="Cincinnati"/>
    <s v="---"/>
    <s v="601A"/>
    <s v="W8 906"/>
    <s v="Cincinnati"/>
    <s v="03DEC 19:10"/>
    <s v="F"/>
    <e v="#VALUE!"/>
    <x v="0"/>
    <e v="#VALUE!"/>
    <x v="0"/>
    <s v="03DEC 06:55"/>
    <x v="0"/>
    <s v="03DEC 19:10"/>
    <x v="0"/>
  </r>
  <r>
    <n v="23"/>
    <s v="Flight scheduled"/>
    <x v="16"/>
    <s v="77X"/>
    <s v="CZ 2521"/>
    <s v="03DEC 17:05"/>
    <s v="Anchorage"/>
    <s v="---"/>
    <n v="603"/>
    <s v="CZ 2586"/>
    <s v="Los Angeles"/>
    <s v="03DEC 20:05"/>
    <s v="F"/>
    <e v="#VALUE!"/>
    <x v="0"/>
    <e v="#VALUE!"/>
    <x v="0"/>
    <s v="03DEC 17:05"/>
    <x v="0"/>
    <s v="03DEC 20:05"/>
    <x v="0"/>
  </r>
  <r>
    <n v="24"/>
    <s v="Flight scheduled"/>
    <x v="17"/>
    <n v="763"/>
    <s v="5X 320"/>
    <s v="03DEC 07:15"/>
    <s v="Louisville"/>
    <s v="---"/>
    <s v="601B"/>
    <s v="5X 321"/>
    <s v="Louisville"/>
    <s v="03DEC 20:29"/>
    <s v="F"/>
    <e v="#VALUE!"/>
    <x v="0"/>
    <e v="#VALUE!"/>
    <x v="0"/>
    <s v="03DEC 07:15"/>
    <x v="0"/>
    <s v="03DEC 20:29"/>
    <x v="0"/>
  </r>
  <r>
    <n v="25"/>
    <s v="Flight scheduled"/>
    <x v="15"/>
    <s v="76Y"/>
    <s v="W8 952"/>
    <s v="03DEC 09:45"/>
    <s v="Cincinnati"/>
    <s v="---"/>
    <s v="601A"/>
    <s v="W8 951"/>
    <s v="Cincinnati"/>
    <s v="03DEC 21:00"/>
    <s v="F"/>
    <e v="#VALUE!"/>
    <x v="0"/>
    <e v="#VALUE!"/>
    <x v="0"/>
    <s v="03DEC 09:45"/>
    <x v="0"/>
    <s v="03DEC 21:00"/>
    <x v="0"/>
  </r>
  <r>
    <n v="26"/>
    <s v="Flight activated"/>
    <x v="18"/>
    <s v="76Y"/>
    <s v="M6 723"/>
    <s v="03DEC 19:00"/>
    <s v="Miami"/>
    <s v="---"/>
    <s v="602B"/>
    <s v="M6 722"/>
    <s v="Miami"/>
    <s v="03DEC 21:00"/>
    <s v="F"/>
    <e v="#VALUE!"/>
    <x v="0"/>
    <e v="#VALUE!"/>
    <x v="0"/>
    <s v="03DEC 19:00"/>
    <x v="0"/>
    <s v="03DEC 21:00"/>
    <x v="0"/>
  </r>
  <r>
    <n v="27"/>
    <s v="Flight scheduled"/>
    <x v="19"/>
    <s v="77X"/>
    <s v="ET 3516"/>
    <s v="03DEC 21:20"/>
    <s v="Zaragoza"/>
    <s v="---"/>
    <n v="602"/>
    <s v="ET 3516"/>
    <s v="Bogotá"/>
    <s v="03DEC 23:05"/>
    <s v="F"/>
    <e v="#VALUE!"/>
    <x v="0"/>
    <e v="#VALUE!"/>
    <x v="0"/>
    <s v="03DEC 21:20"/>
    <x v="0"/>
    <s v="03DEC 23:05"/>
    <x v="0"/>
  </r>
  <r>
    <n v="28"/>
    <s v="Flight activated"/>
    <x v="11"/>
    <n v="744"/>
    <s v="K4 535"/>
    <s v="03DEC 21:00"/>
    <s v="Anchorage"/>
    <s v="---"/>
    <s v="605A"/>
    <s v="K4 532"/>
    <s v="Anchorage"/>
    <s v="03DEC 23:20"/>
    <s v="H"/>
    <e v="#VALUE!"/>
    <x v="0"/>
    <e v="#VALUE!"/>
    <x v="0"/>
    <s v="03DEC 21:00"/>
    <x v="0"/>
    <s v="03DEC 23:20"/>
    <x v="0"/>
  </r>
  <r>
    <n v="29"/>
    <s v="Flight scheduled"/>
    <x v="5"/>
    <n v="333"/>
    <s v="M7 6813"/>
    <s v="03DEC 21:45"/>
    <s v="Guadalajara"/>
    <s v="---"/>
    <n v="603"/>
    <s v="M7 6333"/>
    <s v="Bogotá"/>
    <s v="03DEC 23:45"/>
    <s v="F"/>
    <e v="#VALUE!"/>
    <x v="0"/>
    <e v="#VALUE!"/>
    <x v="0"/>
    <s v="03DEC 21:45"/>
    <x v="0"/>
    <s v="03DEC 23:45"/>
    <x v="0"/>
  </r>
  <r>
    <n v="30"/>
    <s v="Flight scheduled"/>
    <x v="10"/>
    <s v="74N"/>
    <s v="5Y 563"/>
    <s v="03DEC 22:05"/>
    <s v="New York"/>
    <s v="---"/>
    <n v="604"/>
    <s v="5Y 564"/>
    <s v="Zaragoza"/>
    <s v="04DEC 00:05"/>
    <s v="H"/>
    <e v="#VALUE!"/>
    <x v="0"/>
    <e v="#VALUE!"/>
    <x v="0"/>
    <s v="03DEC 22:05"/>
    <x v="0"/>
    <s v="04DEC 00:05"/>
    <x v="0"/>
  </r>
  <r>
    <n v="31"/>
    <s v="Flight scheduled"/>
    <x v="0"/>
    <n v="734"/>
    <s v="E7 610"/>
    <s v="03DEC 23:15"/>
    <s v="Mérida"/>
    <s v="---"/>
    <s v="601A"/>
    <s v="E7 610"/>
    <s v="San Luis Potosí"/>
    <s v="04DEC 01:00"/>
    <s v="F"/>
    <e v="#VALUE!"/>
    <x v="0"/>
    <e v="#VALUE!"/>
    <x v="0"/>
    <s v="03DEC 23:15"/>
    <x v="0"/>
    <s v="04DEC 01:00"/>
    <x v="0"/>
  </r>
  <r>
    <n v="32"/>
    <s v="Flight scheduled"/>
    <x v="5"/>
    <s v="333/33X"/>
    <s v="M7 6344"/>
    <s v="03DEC 23:35"/>
    <s v="Bogotá"/>
    <s v="---"/>
    <n v="602"/>
    <s v="M7 6844"/>
    <s v="Los Angeles"/>
    <s v="04DEC 01:35"/>
    <s v="F"/>
    <e v="#VALUE!"/>
    <x v="0"/>
    <e v="#VALUE!"/>
    <x v="0"/>
    <s v="03DEC 23:35"/>
    <x v="0"/>
    <s v="04DEC 01:35"/>
    <x v="0"/>
  </r>
  <r>
    <n v="3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5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6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7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9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0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1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2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3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4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5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6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7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8"/>
    <s v=""/>
    <x v="20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Flight scheduled"/>
    <x v="0"/>
    <n v="734"/>
    <s v="E7 612"/>
    <s v="02DEC 23:00"/>
    <s v="Miami"/>
    <s v="---"/>
    <s v="601A"/>
    <s v="E7 612"/>
    <s v="San Luis Potosí"/>
    <s v="03DEC 00:30"/>
    <s v="F"/>
    <e v="#VALUE!"/>
    <e v="#VALUE!"/>
    <e v="#VALUE!"/>
    <x v="0"/>
    <s v="02DEC 23:00"/>
    <n v="0"/>
    <s v="03DEC 00:30"/>
    <x v="0"/>
  </r>
  <r>
    <n v="2"/>
    <s v="Flight scheduled"/>
    <x v="0"/>
    <n v="734"/>
    <s v="E7 610"/>
    <s v="03DEC 00:25"/>
    <s v="Villahermosa"/>
    <s v="---"/>
    <s v="601B"/>
    <s v="E7 610"/>
    <s v="San Luis Potosí"/>
    <s v="03DEC 01:00"/>
    <s v="F"/>
    <e v="#VALUE!"/>
    <e v="#VALUE!"/>
    <e v="#VALUE!"/>
    <x v="0"/>
    <s v="03DEC 00:25"/>
    <n v="0"/>
    <s v="03DEC 01:00"/>
    <x v="0"/>
  </r>
  <r>
    <n v="3"/>
    <s v="Flight scheduled"/>
    <x v="1"/>
    <s v="M83"/>
    <s v="SM 558"/>
    <s v="02DEC 23:00"/>
    <s v="Saltillo"/>
    <s v="---"/>
    <s v="602A"/>
    <s v="SM 558"/>
    <s v="Laredo"/>
    <s v="03DEC 01:00"/>
    <s v="H"/>
    <e v="#VALUE!"/>
    <e v="#VALUE!"/>
    <e v="#VALUE!"/>
    <x v="0"/>
    <s v="02DEC 23:00"/>
    <n v="0"/>
    <s v="03DEC 01:00"/>
    <x v="0"/>
  </r>
  <r>
    <n v="4"/>
    <s v="Flight scheduled"/>
    <x v="2"/>
    <s v="74N"/>
    <s v="7L 5721"/>
    <s v="02DEC 23:05"/>
    <s v="Reykjavik"/>
    <s v="---"/>
    <n v="604"/>
    <s v="7L 5722"/>
    <s v="Houston"/>
    <s v="03DEC 02:05"/>
    <s v="H"/>
    <e v="#VALUE!"/>
    <e v="#VALUE!"/>
    <e v="#VALUE!"/>
    <x v="0"/>
    <s v="02DEC 23:05"/>
    <n v="0"/>
    <s v="03DEC 02:05"/>
    <x v="0"/>
  </r>
  <r>
    <n v="5"/>
    <s v="Flight scheduled"/>
    <x v="3"/>
    <s v="74N"/>
    <s v="CV 5933"/>
    <s v="03DEC 01:30"/>
    <s v="Guadalajara"/>
    <s v="---"/>
    <s v="605A"/>
    <s v="CV 5933"/>
    <s v="Luxembourg"/>
    <s v="03DEC 03:30"/>
    <s v="F"/>
    <e v="#VALUE!"/>
    <e v="#VALUE!"/>
    <e v="#VALUE!"/>
    <x v="0"/>
    <s v="03DEC 01:30"/>
    <n v="0"/>
    <s v="03DEC 03:30"/>
    <x v="0"/>
  </r>
  <r>
    <n v="6"/>
    <s v="Flight scheduled"/>
    <x v="4"/>
    <s v="77X"/>
    <s v="QR 8172"/>
    <s v="03DEC 02:25"/>
    <s v="Liege"/>
    <s v="---"/>
    <n v="601"/>
    <s v="QR 8172"/>
    <s v="Quito"/>
    <s v="03DEC 04:25"/>
    <s v="F"/>
    <e v="#VALUE!"/>
    <e v="#VALUE!"/>
    <e v="#VALUE!"/>
    <x v="0"/>
    <s v="03DEC 02:25"/>
    <n v="0"/>
    <s v="03DEC 04:25"/>
    <x v="0"/>
  </r>
  <r>
    <n v="7"/>
    <s v="Flight scheduled"/>
    <x v="5"/>
    <n v="333"/>
    <s v="M7 8722"/>
    <s v="03DEC 03:30"/>
    <s v="Quito"/>
    <s v="---"/>
    <n v="604"/>
    <s v="M7 6824"/>
    <s v="Los Angeles"/>
    <s v="03DEC 05:30"/>
    <s v="F"/>
    <e v="#VALUE!"/>
    <e v="#VALUE!"/>
    <e v="#VALUE!"/>
    <x v="0"/>
    <s v="03DEC 03:30"/>
    <n v="0"/>
    <s v="03DEC 05:30"/>
    <x v="0"/>
  </r>
  <r>
    <n v="8"/>
    <s v="Flight scheduled"/>
    <x v="0"/>
    <n v="734"/>
    <s v="E7 615"/>
    <s v="03DEC 05:00"/>
    <s v="San Luis Potosí"/>
    <s v="---"/>
    <s v="601A"/>
    <s v="E7 615"/>
    <s v="Mérida"/>
    <s v="03DEC 05:30"/>
    <s v="F"/>
    <e v="#VALUE!"/>
    <e v="#VALUE!"/>
    <e v="#VALUE!"/>
    <x v="0"/>
    <s v="03DEC 05:00"/>
    <n v="0"/>
    <s v="03DEC 05:30"/>
    <x v="0"/>
  </r>
  <r>
    <n v="9"/>
    <s v="Flight scheduled"/>
    <x v="0"/>
    <n v="734"/>
    <s v="E7 711"/>
    <s v="03DEC 05:35"/>
    <s v="San Luis Potosí"/>
    <s v="---"/>
    <s v="601B"/>
    <s v="E7 711"/>
    <s v="Villahermosa"/>
    <s v="03DEC 06:05"/>
    <s v="F"/>
    <e v="#VALUE!"/>
    <e v="#VALUE!"/>
    <e v="#VALUE!"/>
    <x v="0"/>
    <s v="03DEC 05:35"/>
    <n v="0"/>
    <s v="03DEC 06:05"/>
    <x v="0"/>
  </r>
  <r>
    <n v="10"/>
    <s v="Flight scheduled"/>
    <x v="6"/>
    <n v="763"/>
    <s v="AC 7246"/>
    <s v="03DEC 03:40"/>
    <s v="Toronto"/>
    <s v="---"/>
    <s v="602A"/>
    <s v="AC 7246"/>
    <s v="Guadalajara"/>
    <s v="03DEC 07:15"/>
    <s v="F"/>
    <e v="#VALUE!"/>
    <e v="#VALUE!"/>
    <e v="#VALUE!"/>
    <x v="0"/>
    <s v="03DEC 03:40"/>
    <n v="0"/>
    <s v="03DEC 07:15"/>
    <x v="0"/>
  </r>
  <r>
    <n v="11"/>
    <s v="Departed from previous airport"/>
    <x v="7"/>
    <s v="77F"/>
    <s v="AF 6720"/>
    <s v="03DEC 04:35"/>
    <s v="París"/>
    <s v="---"/>
    <n v="603"/>
    <s v="AF 6721"/>
    <s v="Guadalajara"/>
    <s v="03DEC 08:25"/>
    <s v="F"/>
    <e v="#VALUE!"/>
    <e v="#VALUE!"/>
    <e v="#VALUE!"/>
    <x v="0"/>
    <s v="03DEC 04:35"/>
    <n v="0"/>
    <s v="03DEC 08:25"/>
    <x v="0"/>
  </r>
  <r>
    <n v="12"/>
    <s v="Flight scheduled"/>
    <x v="8"/>
    <n v="747"/>
    <s v="N8 7907"/>
    <s v="03DEC 06:30"/>
    <s v="Anchorage"/>
    <s v="---"/>
    <s v="605A"/>
    <s v="N8 7908"/>
    <s v="Anchorage"/>
    <s v="03DEC 09:00"/>
    <s v="H"/>
    <e v="#VALUE!"/>
    <e v="#VALUE!"/>
    <e v="#VALUE!"/>
    <x v="0"/>
    <s v="03DEC 06:30"/>
    <n v="0"/>
    <s v="03DEC 09:00"/>
    <x v="0"/>
  </r>
  <r>
    <n v="13"/>
    <s v="Flight scheduled"/>
    <x v="9"/>
    <s v="77F"/>
    <s v="TK 6033"/>
    <s v="03DEC 09:00"/>
    <s v="Liege"/>
    <s v="---"/>
    <n v="604"/>
    <s v="TK 6034"/>
    <s v="Houston"/>
    <s v="03DEC 11:30"/>
    <s v="F"/>
    <e v="#VALUE!"/>
    <e v="#VALUE!"/>
    <e v="#VALUE!"/>
    <x v="0"/>
    <s v="03DEC 09:00"/>
    <n v="0"/>
    <s v="03DEC 11:30"/>
    <x v="0"/>
  </r>
  <r>
    <n v="14"/>
    <s v="Flight scheduled"/>
    <x v="10"/>
    <n v="744"/>
    <s v="5Y 8176"/>
    <s v="03DEC 09:40"/>
    <s v="Anchorage"/>
    <s v="---"/>
    <n v="602"/>
    <s v="5Y 8176"/>
    <s v="Base Aerea Dover US"/>
    <s v="03DEC 11:40"/>
    <s v="H"/>
    <e v="#VALUE!"/>
    <e v="#VALUE!"/>
    <e v="#VALUE!"/>
    <x v="0"/>
    <s v="03DEC 09:40"/>
    <n v="0"/>
    <s v="03DEC 11:40"/>
    <x v="0"/>
  </r>
  <r>
    <n v="15"/>
    <s v="Flight scheduled"/>
    <x v="5"/>
    <n v="332"/>
    <s v="M7 3228"/>
    <s v="03DEC 10:30"/>
    <s v="Anchorage"/>
    <s v="---"/>
    <n v="603"/>
    <s v="M7 3114"/>
    <s v="Los Angeles"/>
    <s v="03DEC 13:15"/>
    <s v="F"/>
    <e v="#VALUE!"/>
    <e v="#VALUE!"/>
    <e v="#VALUE!"/>
    <x v="0"/>
    <s v="03DEC 10:30"/>
    <n v="0"/>
    <s v="03DEC 13:15"/>
    <x v="0"/>
  </r>
  <r>
    <n v="16"/>
    <s v="Flight scheduled"/>
    <x v="11"/>
    <n v="744"/>
    <s v="K4 819"/>
    <s v="03DEC 11:00"/>
    <s v="Anchorage"/>
    <s v="---"/>
    <s v="605A"/>
    <s v="K4 810"/>
    <s v="Anchorage"/>
    <s v="03DEC 13:30"/>
    <s v="H"/>
    <e v="#VALUE!"/>
    <e v="#VALUE!"/>
    <e v="#VALUE!"/>
    <x v="0"/>
    <s v="03DEC 11:00"/>
    <n v="0"/>
    <s v="03DEC 13:30"/>
    <x v="0"/>
  </r>
  <r>
    <n v="17"/>
    <s v="Flight scheduled"/>
    <x v="12"/>
    <s v="75F"/>
    <s v="L3 5218"/>
    <s v="03DEC 14:20"/>
    <s v="Guatemala City"/>
    <s v="---"/>
    <s v="601A"/>
    <s v="L3 5217"/>
    <s v="Guatemala City"/>
    <s v="03DEC 15:50"/>
    <s v="F"/>
    <e v="#VALUE!"/>
    <e v="#VALUE!"/>
    <e v="#VALUE!"/>
    <x v="0"/>
    <s v="03DEC 14:20"/>
    <n v="0"/>
    <s v="03DEC 15:50"/>
    <x v="0"/>
  </r>
  <r>
    <n v="18"/>
    <s v="Flight scheduled"/>
    <x v="13"/>
    <s v="77X"/>
    <s v="CA 3103"/>
    <s v="03DEC 13:40"/>
    <s v="Anchorage"/>
    <s v="---"/>
    <n v="603"/>
    <s v="CA 3104"/>
    <s v="Los Angeles"/>
    <s v="03DEC 16:10"/>
    <s v="H"/>
    <e v="#VALUE!"/>
    <e v="#VALUE!"/>
    <e v="#VALUE!"/>
    <x v="0"/>
    <s v="03DEC 13:40"/>
    <n v="0"/>
    <s v="03DEC 16:10"/>
    <x v="0"/>
  </r>
  <r>
    <n v="19"/>
    <s v="Flight scheduled"/>
    <x v="10"/>
    <s v="77F"/>
    <s v="5Y 337"/>
    <s v="03DEC 14:15"/>
    <s v="Anchorage"/>
    <s v="---"/>
    <n v="602"/>
    <s v="5Y 332"/>
    <s v="Quito"/>
    <s v="03DEC 16:45"/>
    <s v="H"/>
    <e v="#VALUE!"/>
    <e v="#VALUE!"/>
    <e v="#VALUE!"/>
    <x v="0"/>
    <s v="03DEC 14:15"/>
    <n v="0"/>
    <s v="03DEC 16:45"/>
    <x v="0"/>
  </r>
  <r>
    <n v="20"/>
    <s v="Flight scheduled"/>
    <x v="11"/>
    <s v="74Y"/>
    <s v="K4 603"/>
    <s v="03DEC 15:30"/>
    <s v="Anchorage"/>
    <s v="---"/>
    <s v="605A"/>
    <s v="K4 786"/>
    <s v="Anchorage"/>
    <s v="03DEC 17:30"/>
    <s v="H"/>
    <e v="#VALUE!"/>
    <e v="#VALUE!"/>
    <e v="#VALUE!"/>
    <x v="0"/>
    <s v="03DEC 15:30"/>
    <n v="0"/>
    <s v="03DEC 17:30"/>
    <x v="0"/>
  </r>
  <r>
    <n v="21"/>
    <s v="Flight scheduled"/>
    <x v="14"/>
    <s v="77X"/>
    <s v="LH 8224"/>
    <s v="03DEC 16:10"/>
    <s v="Frankfurt"/>
    <s v="---"/>
    <n v="604"/>
    <s v="LH 8225"/>
    <s v="Guadalajara"/>
    <s v="03DEC 18:40"/>
    <s v="F"/>
    <e v="#VALUE!"/>
    <e v="#VALUE!"/>
    <e v="#VALUE!"/>
    <x v="0"/>
    <s v="03DEC 16:10"/>
    <n v="0"/>
    <s v="03DEC 18:40"/>
    <x v="0"/>
  </r>
  <r>
    <n v="22"/>
    <s v="Flight scheduled"/>
    <x v="15"/>
    <s v="75F"/>
    <s v="W8 905"/>
    <s v="03DEC 06:55"/>
    <s v="Cincinnati"/>
    <s v="---"/>
    <s v="601A"/>
    <s v="W8 906"/>
    <s v="Cincinnati"/>
    <s v="03DEC 19:10"/>
    <s v="F"/>
    <e v="#VALUE!"/>
    <e v="#VALUE!"/>
    <e v="#VALUE!"/>
    <x v="0"/>
    <s v="03DEC 06:55"/>
    <n v="0"/>
    <s v="03DEC 19:10"/>
    <x v="0"/>
  </r>
  <r>
    <n v="23"/>
    <s v="Flight scheduled"/>
    <x v="16"/>
    <s v="77X"/>
    <s v="CZ 2521"/>
    <s v="03DEC 17:05"/>
    <s v="Anchorage"/>
    <s v="---"/>
    <n v="603"/>
    <s v="CZ 2586"/>
    <s v="Los Angeles"/>
    <s v="03DEC 20:05"/>
    <s v="F"/>
    <e v="#VALUE!"/>
    <e v="#VALUE!"/>
    <e v="#VALUE!"/>
    <x v="0"/>
    <s v="03DEC 17:05"/>
    <n v="0"/>
    <s v="03DEC 20:05"/>
    <x v="0"/>
  </r>
  <r>
    <n v="24"/>
    <s v="Flight scheduled"/>
    <x v="17"/>
    <n v="763"/>
    <s v="5X 320"/>
    <s v="03DEC 07:15"/>
    <s v="Louisville"/>
    <s v="---"/>
    <s v="601B"/>
    <s v="5X 321"/>
    <s v="Louisville"/>
    <s v="03DEC 20:29"/>
    <s v="F"/>
    <e v="#VALUE!"/>
    <e v="#VALUE!"/>
    <e v="#VALUE!"/>
    <x v="0"/>
    <s v="03DEC 07:15"/>
    <n v="0"/>
    <s v="03DEC 20:29"/>
    <x v="0"/>
  </r>
  <r>
    <n v="25"/>
    <s v="Flight scheduled"/>
    <x v="15"/>
    <s v="76Y"/>
    <s v="W8 952"/>
    <s v="03DEC 09:45"/>
    <s v="Cincinnati"/>
    <s v="---"/>
    <s v="601A"/>
    <s v="W8 951"/>
    <s v="Cincinnati"/>
    <s v="03DEC 21:00"/>
    <s v="F"/>
    <e v="#VALUE!"/>
    <e v="#VALUE!"/>
    <e v="#VALUE!"/>
    <x v="0"/>
    <s v="03DEC 09:45"/>
    <n v="0"/>
    <s v="03DEC 21:00"/>
    <x v="0"/>
  </r>
  <r>
    <n v="26"/>
    <s v="Flight activated"/>
    <x v="18"/>
    <s v="76Y"/>
    <s v="M6 723"/>
    <s v="03DEC 19:00"/>
    <s v="Miami"/>
    <s v="---"/>
    <s v="602B"/>
    <s v="M6 722"/>
    <s v="Miami"/>
    <s v="03DEC 21:00"/>
    <s v="F"/>
    <e v="#VALUE!"/>
    <e v="#VALUE!"/>
    <e v="#VALUE!"/>
    <x v="0"/>
    <s v="03DEC 19:00"/>
    <n v="0"/>
    <s v="03DEC 21:00"/>
    <x v="0"/>
  </r>
  <r>
    <n v="27"/>
    <s v="Flight scheduled"/>
    <x v="19"/>
    <s v="77X"/>
    <s v="ET 3516"/>
    <s v="03DEC 21:20"/>
    <s v="Zaragoza"/>
    <s v="---"/>
    <n v="602"/>
    <s v="ET 3516"/>
    <s v="Bogotá"/>
    <s v="03DEC 23:05"/>
    <s v="F"/>
    <e v="#VALUE!"/>
    <e v="#VALUE!"/>
    <e v="#VALUE!"/>
    <x v="0"/>
    <s v="03DEC 21:20"/>
    <n v="0"/>
    <s v="03DEC 23:05"/>
    <x v="0"/>
  </r>
  <r>
    <n v="28"/>
    <s v="Flight activated"/>
    <x v="11"/>
    <n v="744"/>
    <s v="K4 535"/>
    <s v="03DEC 21:00"/>
    <s v="Anchorage"/>
    <s v="---"/>
    <s v="605A"/>
    <s v="K4 532"/>
    <s v="Anchorage"/>
    <s v="03DEC 23:20"/>
    <s v="H"/>
    <e v="#VALUE!"/>
    <e v="#VALUE!"/>
    <e v="#VALUE!"/>
    <x v="0"/>
    <s v="03DEC 21:00"/>
    <n v="0"/>
    <s v="03DEC 23:20"/>
    <x v="0"/>
  </r>
  <r>
    <n v="29"/>
    <s v="Flight scheduled"/>
    <x v="5"/>
    <n v="333"/>
    <s v="M7 6813"/>
    <s v="03DEC 21:45"/>
    <s v="Guadalajara"/>
    <s v="---"/>
    <n v="603"/>
    <s v="M7 6333"/>
    <s v="Bogotá"/>
    <s v="03DEC 23:45"/>
    <s v="F"/>
    <e v="#VALUE!"/>
    <e v="#VALUE!"/>
    <e v="#VALUE!"/>
    <x v="0"/>
    <s v="03DEC 21:45"/>
    <n v="0"/>
    <s v="03DEC 23:45"/>
    <x v="0"/>
  </r>
  <r>
    <n v="30"/>
    <s v="Flight scheduled"/>
    <x v="10"/>
    <s v="74N"/>
    <s v="5Y 563"/>
    <s v="03DEC 22:05"/>
    <s v="New York"/>
    <s v="---"/>
    <n v="604"/>
    <s v="5Y 564"/>
    <s v="Zaragoza"/>
    <s v="04DEC 00:05"/>
    <s v="H"/>
    <e v="#VALUE!"/>
    <e v="#VALUE!"/>
    <e v="#VALUE!"/>
    <x v="0"/>
    <s v="03DEC 22:05"/>
    <n v="0"/>
    <s v="04DEC 00:05"/>
    <x v="0"/>
  </r>
  <r>
    <n v="31"/>
    <s v="Flight scheduled"/>
    <x v="0"/>
    <n v="734"/>
    <s v="E7 610"/>
    <s v="03DEC 23:15"/>
    <s v="Mérida"/>
    <s v="---"/>
    <s v="601A"/>
    <s v="E7 610"/>
    <s v="San Luis Potosí"/>
    <s v="04DEC 01:00"/>
    <s v="F"/>
    <e v="#VALUE!"/>
    <e v="#VALUE!"/>
    <e v="#VALUE!"/>
    <x v="0"/>
    <s v="03DEC 23:15"/>
    <n v="0"/>
    <s v="04DEC 01:00"/>
    <x v="0"/>
  </r>
  <r>
    <n v="32"/>
    <s v="Flight scheduled"/>
    <x v="5"/>
    <s v="333/33X"/>
    <s v="M7 6344"/>
    <s v="03DEC 23:35"/>
    <s v="Bogotá"/>
    <s v="---"/>
    <n v="602"/>
    <s v="M7 6844"/>
    <s v="Los Angeles"/>
    <s v="04DEC 01:35"/>
    <s v="F"/>
    <e v="#VALUE!"/>
    <e v="#VALUE!"/>
    <e v="#VALUE!"/>
    <x v="0"/>
    <s v="03DEC 23:35"/>
    <n v="0"/>
    <s v="04DEC 01:35"/>
    <x v="0"/>
  </r>
  <r>
    <n v="33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4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5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6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7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8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9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0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1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2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3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4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5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6"/>
    <s v=""/>
    <x v="20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320"/>
    <s v="Y4 7171"/>
    <s v="02DEC 20:23"/>
    <s v="La Paz"/>
    <n v="1"/>
    <s v="109B"/>
    <s v="Y4 3960"/>
    <s v="Bogotá"/>
    <s v="03DEC 00:36"/>
    <s v="J"/>
    <e v="#VALUE!"/>
    <x v="0"/>
    <e v="#VALUE!"/>
    <x v="0"/>
    <s v="02DEC 20:23"/>
    <x v="0"/>
    <s v="03DEC 00:36"/>
    <x v="0"/>
  </r>
  <r>
    <n v="2"/>
    <s v="Flight activated"/>
    <x v="1"/>
    <s v="32Q"/>
    <s v="VB 5068"/>
    <s v="02DEC 05:25"/>
    <s v="Tijuana"/>
    <n v="2"/>
    <s v="112B"/>
    <s v="VB 9520"/>
    <s v="Guadalajara"/>
    <s v="03DEC 06:00"/>
    <s v="J"/>
    <e v="#VALUE!"/>
    <x v="0"/>
    <e v="#VALUE!"/>
    <x v="0"/>
    <s v="02DEC 05:25"/>
    <x v="0"/>
    <s v="03DEC 06:00"/>
    <x v="0"/>
  </r>
  <r>
    <n v="3"/>
    <s v="Flight activated"/>
    <x v="1"/>
    <s v="32Q"/>
    <s v="VB 9295"/>
    <s v="02DEC 14:05"/>
    <s v="Huatulco"/>
    <n v="2"/>
    <s v="115B"/>
    <s v="VB 9412"/>
    <s v="Mérida"/>
    <s v="03DEC 06:00"/>
    <s v="J"/>
    <e v="#VALUE!"/>
    <x v="0"/>
    <e v="#VALUE!"/>
    <x v="0"/>
    <s v="02DEC 14:05"/>
    <x v="0"/>
    <s v="03DEC 06:00"/>
    <x v="0"/>
  </r>
  <r>
    <n v="4"/>
    <s v="Flight scheduled"/>
    <x v="1"/>
    <s v="32Q"/>
    <s v="VB 9305"/>
    <s v="02DEC 23:45"/>
    <s v="Hermosillo"/>
    <n v="1"/>
    <n v="505"/>
    <s v="VB 9400"/>
    <s v="Monterrey"/>
    <s v="03DEC 06:00"/>
    <s v="J"/>
    <e v="#VALUE!"/>
    <x v="0"/>
    <e v="#VALUE!"/>
    <x v="0"/>
    <s v="02DEC 23:45"/>
    <x v="0"/>
    <s v="03DEC 06:00"/>
    <x v="0"/>
  </r>
  <r>
    <n v="5"/>
    <s v="Flight scheduled"/>
    <x v="1"/>
    <s v="32N"/>
    <s v="VB 9523"/>
    <s v="02DEC 23:15"/>
    <s v="Guadalajara"/>
    <n v="2"/>
    <s v="106B"/>
    <s v="VB 5069"/>
    <s v="Tijuana"/>
    <s v="03DEC 06:15"/>
    <s v="J"/>
    <e v="#VALUE!"/>
    <x v="0"/>
    <e v="#VALUE!"/>
    <x v="0"/>
    <s v="02DEC 23:15"/>
    <x v="0"/>
    <s v="03DEC 06:15"/>
    <x v="0"/>
  </r>
  <r>
    <n v="6"/>
    <s v="Flight scheduled"/>
    <x v="1"/>
    <n v="321"/>
    <s v="VB 5068"/>
    <s v="03DEC 05:25"/>
    <s v="Tijuana"/>
    <n v="1"/>
    <s v="106A"/>
    <s v="VB 2281"/>
    <s v="Cancún"/>
    <s v="03DEC 06:20"/>
    <s v="J"/>
    <e v="#VALUE!"/>
    <x v="0"/>
    <e v="#VALUE!"/>
    <x v="0"/>
    <s v="03DEC 05:25"/>
    <x v="0"/>
    <s v="03DEC 06:20"/>
    <x v="0"/>
  </r>
  <r>
    <n v="7"/>
    <s v="Flight scheduled"/>
    <x v="2"/>
    <n v="738"/>
    <s v="XN 1205"/>
    <s v="03DEC 03:14"/>
    <s v="Tijuana"/>
    <n v="1"/>
    <s v="108A"/>
    <s v="XN 1990"/>
    <s v="Ixtepec"/>
    <s v="03DEC 06:20"/>
    <s v="J"/>
    <e v="#VALUE!"/>
    <x v="0"/>
    <e v="#VALUE!"/>
    <x v="0"/>
    <s v="03DEC 03:14"/>
    <x v="0"/>
    <s v="03DEC 06:20"/>
    <x v="0"/>
  </r>
  <r>
    <n v="8"/>
    <s v="Flight activated"/>
    <x v="0"/>
    <n v="320"/>
    <s v="Y4 1292"/>
    <s v="02DEC 20:28"/>
    <s v="Guadalajara"/>
    <n v="1"/>
    <s v="109A"/>
    <s v="Y4 1291"/>
    <s v="Guadalajara"/>
    <s v="03DEC 06:30"/>
    <s v="J"/>
    <e v="#VALUE!"/>
    <x v="0"/>
    <e v="#VALUE!"/>
    <x v="0"/>
    <s v="02DEC 20:28"/>
    <x v="0"/>
    <s v="03DEC 06:30"/>
    <x v="0"/>
  </r>
  <r>
    <n v="9"/>
    <s v="Last bag"/>
    <x v="2"/>
    <s v="E95"/>
    <s v="XN 1735"/>
    <s v="02DEC 17:50"/>
    <s v="Chetumal"/>
    <n v="3"/>
    <s v="108B"/>
    <s v="XN 1700"/>
    <s v="Campeche"/>
    <s v="03DEC 07:30"/>
    <s v="J"/>
    <e v="#VALUE!"/>
    <x v="0"/>
    <e v="#VALUE!"/>
    <x v="0"/>
    <s v="02DEC 17:50"/>
    <x v="0"/>
    <s v="03DEC 07:30"/>
    <x v="0"/>
  </r>
  <r>
    <n v="10"/>
    <s v="Flight scheduled"/>
    <x v="1"/>
    <n v="321"/>
    <s v="VB 2288"/>
    <s v="02DEC 23:30"/>
    <s v="Cancún"/>
    <n v="1"/>
    <s v="107A"/>
    <s v="VB 9480"/>
    <s v="Ciudad Obregón"/>
    <s v="03DEC 07:30"/>
    <s v="J"/>
    <e v="#VALUE!"/>
    <x v="0"/>
    <e v="#VALUE!"/>
    <x v="0"/>
    <s v="02DEC 23:30"/>
    <x v="0"/>
    <s v="03DEC 07:30"/>
    <x v="0"/>
  </r>
  <r>
    <n v="11"/>
    <s v="Flight scheduled"/>
    <x v="1"/>
    <s v="32A"/>
    <s v="VB 7240"/>
    <s v="03DEC 07:15"/>
    <s v="Guadalajara"/>
    <n v="1"/>
    <n v="505"/>
    <s v="VB 7240"/>
    <s v="Tulum"/>
    <s v="03DEC 07:45"/>
    <s v="J"/>
    <e v="#VALUE!"/>
    <x v="0"/>
    <e v="#VALUE!"/>
    <x v="0"/>
    <s v="03DEC 07:15"/>
    <x v="0"/>
    <s v="03DEC 07:45"/>
    <x v="0"/>
  </r>
  <r>
    <n v="12"/>
    <s v="Flight scheduled"/>
    <x v="3"/>
    <s v="CNF"/>
    <s v="ZV 341"/>
    <s v="03DEC 07:30"/>
    <s v="San Luis Potosí"/>
    <n v="3"/>
    <n v="501"/>
    <s v="ZV 362"/>
    <s v="Ciudad Victoria"/>
    <s v="03DEC 08:00"/>
    <s v="J"/>
    <e v="#VALUE!"/>
    <x v="0"/>
    <e v="#VALUE!"/>
    <x v="0"/>
    <s v="03DEC 07:30"/>
    <x v="0"/>
    <s v="03DEC 08:00"/>
    <x v="0"/>
  </r>
  <r>
    <n v="13"/>
    <s v="Flight scheduled"/>
    <x v="1"/>
    <n v="320"/>
    <s v="VB 7344"/>
    <s v="03DEC 07:30"/>
    <s v="Bajío "/>
    <n v="2"/>
    <s v="112B"/>
    <s v="VB 7344"/>
    <s v="Chihuahua"/>
    <s v="03DEC 08:00"/>
    <s v="J"/>
    <e v="#VALUE!"/>
    <x v="0"/>
    <e v="#VALUE!"/>
    <x v="0"/>
    <s v="03DEC 07:30"/>
    <x v="0"/>
    <s v="03DEC 08:00"/>
    <x v="0"/>
  </r>
  <r>
    <n v="14"/>
    <s v="Flight scheduled"/>
    <x v="1"/>
    <n v="320"/>
    <s v="VB 7332"/>
    <s v="03DEC 07:35"/>
    <s v="Monterrey"/>
    <n v="2"/>
    <n v="504"/>
    <s v="VB 7332"/>
    <s v="Villahermosa"/>
    <s v="03DEC 08:05"/>
    <s v="J"/>
    <e v="#VALUE!"/>
    <x v="0"/>
    <e v="#VALUE!"/>
    <x v="0"/>
    <s v="03DEC 07:35"/>
    <x v="0"/>
    <s v="03DEC 08:05"/>
    <x v="0"/>
  </r>
  <r>
    <n v="15"/>
    <s v="Flight scheduled"/>
    <x v="1"/>
    <s v="32N"/>
    <s v="VB 9411"/>
    <s v="02DEC 23:30"/>
    <s v="Mérida"/>
    <n v="3"/>
    <n v="502"/>
    <s v="VB 9462"/>
    <s v="Chetumal"/>
    <s v="03DEC 08:25"/>
    <s v="J"/>
    <e v="#VALUE!"/>
    <x v="0"/>
    <e v="#VALUE!"/>
    <x v="0"/>
    <s v="02DEC 23:30"/>
    <x v="0"/>
    <s v="03DEC 08:25"/>
    <x v="0"/>
  </r>
  <r>
    <n v="16"/>
    <s v="Flight scheduled"/>
    <x v="1"/>
    <s v="32A"/>
    <s v="VB 2272"/>
    <s v="03DEC 07:30"/>
    <s v="Cancún"/>
    <n v="1"/>
    <s v="112A"/>
    <s v="VB 2273"/>
    <s v="Cancún"/>
    <s v="03DEC 08:30"/>
    <s v="J"/>
    <e v="#VALUE!"/>
    <x v="0"/>
    <e v="#VALUE!"/>
    <x v="0"/>
    <s v="03DEC 07:30"/>
    <x v="0"/>
    <s v="03DEC 08:30"/>
    <x v="0"/>
  </r>
  <r>
    <n v="17"/>
    <s v="Departed from previous airport"/>
    <x v="4"/>
    <s v="E90"/>
    <s v="AM 2041"/>
    <s v="02DEC 20:36"/>
    <s v="Oaxaca"/>
    <n v="3"/>
    <s v="111A"/>
    <s v="AM 592"/>
    <s v="Tulum"/>
    <s v="03DEC 08:31"/>
    <s v="J"/>
    <e v="#VALUE!"/>
    <x v="0"/>
    <e v="#VALUE!"/>
    <x v="0"/>
    <s v="02DEC 20:36"/>
    <x v="0"/>
    <s v="03DEC 08:31"/>
    <x v="0"/>
  </r>
  <r>
    <n v="18"/>
    <s v="Flight scheduled"/>
    <x v="1"/>
    <n v="321"/>
    <s v="VB 7350"/>
    <s v="03DEC 07:55"/>
    <s v="Mérida"/>
    <n v="1"/>
    <s v="106A"/>
    <s v="VB 7350"/>
    <s v="Puerto Vallarta"/>
    <s v="03DEC 08:35"/>
    <s v="J"/>
    <e v="#VALUE!"/>
    <x v="0"/>
    <e v="#VALUE!"/>
    <x v="0"/>
    <s v="03DEC 07:55"/>
    <x v="0"/>
    <s v="03DEC 08:35"/>
    <x v="0"/>
  </r>
  <r>
    <n v="19"/>
    <s v="Flight scheduled"/>
    <x v="1"/>
    <s v="32N"/>
    <s v="VB 771"/>
    <s v="03DEC 05:10"/>
    <s v="Bogotá"/>
    <n v="6"/>
    <s v="114A"/>
    <s v="VB 9450"/>
    <s v="Nuevo Laredo"/>
    <s v="03DEC 08:40"/>
    <s v="J"/>
    <e v="#VALUE!"/>
    <x v="0"/>
    <e v="#VALUE!"/>
    <x v="0"/>
    <s v="03DEC 05:10"/>
    <x v="0"/>
    <s v="03DEC 08:40"/>
    <x v="0"/>
  </r>
  <r>
    <n v="20"/>
    <s v="Flight scheduled"/>
    <x v="4"/>
    <s v="E90"/>
    <s v="AM 287"/>
    <s v="03DEC 08:55"/>
    <s v="Guadalajara"/>
    <n v="3"/>
    <s v="110A"/>
    <s v="AM 2436"/>
    <s v="Colima"/>
    <s v="03DEC 09:35"/>
    <s v="J"/>
    <e v="#VALUE!"/>
    <x v="0"/>
    <e v="#VALUE!"/>
    <x v="0"/>
    <s v="03DEC 08:55"/>
    <x v="0"/>
    <s v="03DEC 09:35"/>
    <x v="0"/>
  </r>
  <r>
    <n v="21"/>
    <s v="Last bag"/>
    <x v="2"/>
    <s v="E95"/>
    <s v="XN 1763"/>
    <s v="02DEC 19:55"/>
    <s v="Mérida"/>
    <n v="3"/>
    <s v="108B"/>
    <s v="XN 1780"/>
    <s v="Tulum"/>
    <s v="03DEC 10:00"/>
    <s v="J"/>
    <e v="#VALUE!"/>
    <x v="0"/>
    <e v="#VALUE!"/>
    <x v="0"/>
    <s v="02DEC 19:55"/>
    <x v="0"/>
    <s v="03DEC 10:00"/>
    <x v="0"/>
  </r>
  <r>
    <n v="22"/>
    <s v="Flight scheduled"/>
    <x v="1"/>
    <s v="32Q"/>
    <s v="VB 9521"/>
    <s v="03DEC 09:15"/>
    <s v="Guadalajara"/>
    <n v="1"/>
    <s v="115B"/>
    <s v="VB 9312"/>
    <s v="Ixtapa Zihuatanejo"/>
    <s v="03DEC 10:00"/>
    <s v="J"/>
    <e v="#VALUE!"/>
    <x v="0"/>
    <e v="#VALUE!"/>
    <x v="0"/>
    <s v="03DEC 09:15"/>
    <x v="0"/>
    <s v="03DEC 10:00"/>
    <x v="0"/>
  </r>
  <r>
    <n v="23"/>
    <s v="Flight scheduled"/>
    <x v="0"/>
    <n v="320"/>
    <s v="Y4 1290"/>
    <s v="03DEC 09:43"/>
    <s v="Guadalajara"/>
    <n v="3"/>
    <s v="109A"/>
    <s v="Y4 3533"/>
    <s v="Cancún"/>
    <s v="03DEC 10:44"/>
    <s v="J"/>
    <e v="#VALUE!"/>
    <x v="0"/>
    <e v="#VALUE!"/>
    <x v="0"/>
    <s v="03DEC 09:43"/>
    <x v="0"/>
    <s v="03DEC 10:44"/>
    <x v="0"/>
  </r>
  <r>
    <n v="24"/>
    <s v="Flight scheduled"/>
    <x v="1"/>
    <s v="32Q"/>
    <s v="VB 9401"/>
    <s v="03DEC 09:50"/>
    <s v="Monterrey"/>
    <n v="1"/>
    <s v="112B"/>
    <s v="VB 9294"/>
    <s v="Huatulco"/>
    <s v="03DEC 10:50"/>
    <s v="J"/>
    <e v="#VALUE!"/>
    <x v="0"/>
    <e v="#VALUE!"/>
    <x v="0"/>
    <s v="03DEC 09:50"/>
    <x v="0"/>
    <s v="03DEC 10:50"/>
    <x v="0"/>
  </r>
  <r>
    <n v="25"/>
    <s v="Flight scheduled"/>
    <x v="1"/>
    <s v="32Q"/>
    <s v="VB 9403"/>
    <s v="03DEC 09:50"/>
    <s v="Monterrey"/>
    <n v="2"/>
    <s v="107A"/>
    <s v="VB 9402"/>
    <s v="Monterrey"/>
    <s v="03DEC 10:50"/>
    <s v="J"/>
    <e v="#VALUE!"/>
    <x v="0"/>
    <e v="#VALUE!"/>
    <x v="0"/>
    <s v="03DEC 09:50"/>
    <x v="0"/>
    <s v="03DEC 10:50"/>
    <x v="0"/>
  </r>
  <r>
    <n v="26"/>
    <s v="Flight scheduled"/>
    <x v="1"/>
    <n v="321"/>
    <s v="VB 7428"/>
    <s v="03DEC 11:15"/>
    <s v="Tijuana"/>
    <n v="1"/>
    <s v="115B"/>
    <s v="VB 7428"/>
    <s v="Tuxtla Gutiérrez"/>
    <s v="03DEC 11:55"/>
    <s v="J"/>
    <e v="#VALUE!"/>
    <x v="0"/>
    <e v="#VALUE!"/>
    <x v="0"/>
    <s v="03DEC 11:15"/>
    <x v="0"/>
    <s v="03DEC 11:55"/>
    <x v="0"/>
  </r>
  <r>
    <n v="27"/>
    <s v="Flight activated"/>
    <x v="0"/>
    <n v="320"/>
    <s v="Y4 3961"/>
    <s v="03DEC 10:49"/>
    <s v="Bogotá"/>
    <n v="6"/>
    <s v="114A"/>
    <s v="Y4 7120"/>
    <s v="Los Cabos"/>
    <s v="03DEC 12:14"/>
    <s v="J"/>
    <e v="#VALUE!"/>
    <x v="0"/>
    <e v="#VALUE!"/>
    <x v="0"/>
    <s v="03DEC 10:49"/>
    <x v="0"/>
    <s v="03DEC 12:14"/>
    <x v="0"/>
  </r>
  <r>
    <n v="28"/>
    <s v="Departed from previous airport"/>
    <x v="4"/>
    <s v="E90"/>
    <s v="AM 871"/>
    <s v="02DEC 21:20"/>
    <s v="Veracruz"/>
    <n v="3"/>
    <s v="110B"/>
    <s v="AM 878"/>
    <s v="Mérida"/>
    <s v="03DEC 12:15"/>
    <s v="J"/>
    <e v="#VALUE!"/>
    <x v="0"/>
    <e v="#VALUE!"/>
    <x v="0"/>
    <s v="02DEC 21:20"/>
    <x v="0"/>
    <s v="03DEC 12:15"/>
    <x v="0"/>
  </r>
  <r>
    <n v="29"/>
    <s v="Flight scheduled"/>
    <x v="1"/>
    <n v="320"/>
    <s v="VB 7333"/>
    <s v="03DEC 11:50"/>
    <s v="Villahermosa"/>
    <n v="1"/>
    <n v="505"/>
    <s v="VB 7333"/>
    <s v="Monterrey"/>
    <s v="03DEC 12:20"/>
    <s v="J"/>
    <e v="#VALUE!"/>
    <x v="0"/>
    <e v="#VALUE!"/>
    <x v="0"/>
    <s v="03DEC 11:50"/>
    <x v="0"/>
    <s v="03DEC 12:20"/>
    <x v="0"/>
  </r>
  <r>
    <n v="30"/>
    <s v="Flight scheduled"/>
    <x v="3"/>
    <s v="CNF"/>
    <s v="ZV 363"/>
    <s v="03DEC 12:05"/>
    <s v="Ciudad Victoria"/>
    <n v="3"/>
    <n v="501"/>
    <s v="ZV 360"/>
    <s v="Ciudad Victoria"/>
    <s v="03DEC 12:35"/>
    <s v="J"/>
    <e v="#VALUE!"/>
    <x v="0"/>
    <e v="#VALUE!"/>
    <x v="0"/>
    <s v="03DEC 12:05"/>
    <x v="0"/>
    <s v="03DEC 12:35"/>
    <x v="0"/>
  </r>
  <r>
    <n v="31"/>
    <s v="Flight scheduled"/>
    <x v="1"/>
    <n v="321"/>
    <s v="VB 7416"/>
    <s v="03DEC 12:00"/>
    <s v="Cancún"/>
    <n v="1"/>
    <s v="107A"/>
    <s v="VB 7416"/>
    <s v="Culiacán"/>
    <s v="03DEC 12:40"/>
    <s v="J"/>
    <e v="#VALUE!"/>
    <x v="0"/>
    <e v="#VALUE!"/>
    <x v="0"/>
    <s v="03DEC 12:00"/>
    <x v="0"/>
    <s v="03DEC 12:40"/>
    <x v="0"/>
  </r>
  <r>
    <n v="32"/>
    <s v="Flight scheduled"/>
    <x v="1"/>
    <n v="321"/>
    <s v="VB 7351"/>
    <s v="03DEC 12:20"/>
    <s v="Puerto Vallarta"/>
    <n v="1"/>
    <s v="106A"/>
    <s v="VB 7351"/>
    <s v="Mérida"/>
    <s v="03DEC 13:00"/>
    <s v="J"/>
    <e v="#VALUE!"/>
    <x v="0"/>
    <e v="#VALUE!"/>
    <x v="0"/>
    <s v="03DEC 12:20"/>
    <x v="0"/>
    <s v="03DEC 13:00"/>
    <x v="0"/>
  </r>
  <r>
    <n v="33"/>
    <s v="Flight scheduled"/>
    <x v="1"/>
    <s v="32A"/>
    <s v="VB 7241"/>
    <s v="03DEC 12:40"/>
    <s v="Tulum"/>
    <n v="2"/>
    <n v="502"/>
    <s v="VB 7241"/>
    <s v="Guadalajara"/>
    <s v="03DEC 13:10"/>
    <s v="J"/>
    <e v="#VALUE!"/>
    <x v="0"/>
    <e v="#VALUE!"/>
    <x v="0"/>
    <s v="03DEC 12:40"/>
    <x v="0"/>
    <s v="03DEC 13:10"/>
    <x v="0"/>
  </r>
  <r>
    <n v="34"/>
    <s v="Flight scheduled"/>
    <x v="1"/>
    <s v="32N"/>
    <s v="VB 9451"/>
    <s v="03DEC 12:30"/>
    <s v="Nuevo Laredo"/>
    <n v="2"/>
    <s v="112A"/>
    <s v="VB 9394"/>
    <s v="Saltillo"/>
    <s v="03DEC 13:20"/>
    <s v="J"/>
    <e v="#VALUE!"/>
    <x v="0"/>
    <e v="#VALUE!"/>
    <x v="0"/>
    <s v="03DEC 12:30"/>
    <x v="0"/>
    <s v="03DEC 13:20"/>
    <x v="0"/>
  </r>
  <r>
    <n v="35"/>
    <s v="Flight scheduled"/>
    <x v="4"/>
    <s v="E90"/>
    <s v="AM 2437"/>
    <s v="03DEC 12:50"/>
    <s v="Colima"/>
    <n v="3"/>
    <s v="110A"/>
    <s v="AM 2600"/>
    <s v="Durango"/>
    <s v="03DEC 13:25"/>
    <s v="J"/>
    <e v="#VALUE!"/>
    <x v="0"/>
    <e v="#VALUE!"/>
    <x v="0"/>
    <s v="03DEC 12:50"/>
    <x v="0"/>
    <s v="03DEC 13:25"/>
    <x v="0"/>
  </r>
  <r>
    <n v="36"/>
    <s v="Flight scheduled"/>
    <x v="4"/>
    <s v="7S8"/>
    <s v="AM 591"/>
    <s v="03DEC 11:45"/>
    <s v="Cancún"/>
    <n v="3"/>
    <s v="111A"/>
    <s v="AM 596"/>
    <s v="Cancún"/>
    <s v="03DEC 13:35"/>
    <s v="J"/>
    <e v="#VALUE!"/>
    <x v="0"/>
    <e v="#VALUE!"/>
    <x v="0"/>
    <s v="03DEC 11:45"/>
    <x v="0"/>
    <s v="03DEC 13:35"/>
    <x v="0"/>
  </r>
  <r>
    <n v="37"/>
    <s v="Flight scheduled"/>
    <x v="1"/>
    <n v="320"/>
    <s v="VB 7345"/>
    <s v="03DEC 13:05"/>
    <s v="Chihuahua"/>
    <n v="2"/>
    <n v="504"/>
    <s v="VB 7345"/>
    <s v="Bajío "/>
    <s v="03DEC 13:35"/>
    <s v="J"/>
    <e v="#VALUE!"/>
    <x v="0"/>
    <e v="#VALUE!"/>
    <x v="0"/>
    <s v="03DEC 13:05"/>
    <x v="0"/>
    <s v="03DEC 13:35"/>
    <x v="0"/>
  </r>
  <r>
    <n v="38"/>
    <s v="Flight scheduled"/>
    <x v="1"/>
    <s v="32N"/>
    <s v="VB 9463"/>
    <s v="03DEC 13:05"/>
    <s v="Chetumal"/>
    <n v="3"/>
    <n v="505"/>
    <s v="VB 9380"/>
    <s v="Reynosa"/>
    <s v="03DEC 13:35"/>
    <s v="J"/>
    <e v="#VALUE!"/>
    <x v="0"/>
    <e v="#VALUE!"/>
    <x v="0"/>
    <s v="03DEC 13:05"/>
    <x v="0"/>
    <s v="03DEC 13:35"/>
    <x v="0"/>
  </r>
  <r>
    <n v="39"/>
    <s v="Flight scheduled"/>
    <x v="1"/>
    <s v="32Q"/>
    <s v="VB 9313"/>
    <s v="03DEC 12:50"/>
    <s v="Ixtapa Zihuatanejo"/>
    <n v="1"/>
    <s v="115B"/>
    <s v="VB 9234"/>
    <s v="Mazatlán"/>
    <s v="03DEC 13:45"/>
    <s v="J"/>
    <e v="#VALUE!"/>
    <x v="0"/>
    <e v="#VALUE!"/>
    <x v="0"/>
    <s v="03DEC 12:50"/>
    <x v="0"/>
    <s v="03DEC 13:45"/>
    <x v="0"/>
  </r>
  <r>
    <n v="40"/>
    <s v="Flight scheduled"/>
    <x v="4"/>
    <s v="E90"/>
    <s v="AM 593"/>
    <s v="03DEC 13:35"/>
    <s v="Tulum"/>
    <n v="3"/>
    <s v="110B"/>
    <s v="AM 880"/>
    <s v="Puerto Vallarta"/>
    <s v="03DEC 14:20"/>
    <s v="J"/>
    <e v="#VALUE!"/>
    <x v="0"/>
    <e v="#VALUE!"/>
    <x v="0"/>
    <s v="03DEC 13:35"/>
    <x v="0"/>
    <s v="03DEC 14:20"/>
    <x v="0"/>
  </r>
  <r>
    <n v="41"/>
    <s v="Flight scheduled"/>
    <x v="2"/>
    <n v="738"/>
    <s v="XN 1701"/>
    <s v="03DEC 11:40"/>
    <s v="Campeche"/>
    <n v="3"/>
    <s v="108A"/>
    <s v="XN 1952"/>
    <s v="Ixtapa Zihuatanejo"/>
    <s v="03DEC 14:40"/>
    <s v="J"/>
    <e v="#VALUE!"/>
    <x v="0"/>
    <e v="#VALUE!"/>
    <x v="0"/>
    <s v="03DEC 11:40"/>
    <x v="0"/>
    <s v="03DEC 14:40"/>
    <x v="0"/>
  </r>
  <r>
    <n v="42"/>
    <s v="Flight scheduled"/>
    <x v="1"/>
    <s v="32N"/>
    <s v="VB 5070"/>
    <s v="03DEC 13:50"/>
    <s v="Tijuana"/>
    <n v="1"/>
    <s v="112B"/>
    <s v="VB 9532"/>
    <s v="Matamoros"/>
    <s v="03DEC 14:45"/>
    <s v="J"/>
    <e v="#VALUE!"/>
    <x v="0"/>
    <e v="#VALUE!"/>
    <x v="0"/>
    <s v="03DEC 13:50"/>
    <x v="0"/>
    <s v="03DEC 14:45"/>
    <x v="0"/>
  </r>
  <r>
    <n v="43"/>
    <s v="Flight scheduled"/>
    <x v="1"/>
    <n v="320"/>
    <s v="VB 7008"/>
    <s v="03DEC 15:05"/>
    <s v="Cancún"/>
    <n v="1"/>
    <n v="505"/>
    <s v="VB 7008"/>
    <s v="Oaxaca"/>
    <s v="03DEC 15:40"/>
    <s v="J"/>
    <e v="#VALUE!"/>
    <x v="0"/>
    <e v="#VALUE!"/>
    <x v="0"/>
    <s v="03DEC 15:05"/>
    <x v="0"/>
    <s v="03DEC 15:40"/>
    <x v="0"/>
  </r>
  <r>
    <n v="44"/>
    <s v="Flight scheduled"/>
    <x v="1"/>
    <s v="32Q"/>
    <s v="VB 9295"/>
    <s v="03DEC 14:10"/>
    <s v="Huatulco"/>
    <n v="1"/>
    <s v="107A"/>
    <s v="VB 7820"/>
    <s v="Monterrey"/>
    <s v="03DEC 15:55"/>
    <s v="J"/>
    <e v="#VALUE!"/>
    <x v="0"/>
    <e v="#VALUE!"/>
    <x v="0"/>
    <s v="03DEC 14:10"/>
    <x v="0"/>
    <s v="03DEC 15:55"/>
    <x v="0"/>
  </r>
  <r>
    <n v="45"/>
    <s v="Flight scheduled"/>
    <x v="1"/>
    <n v="321"/>
    <s v="VB 7429"/>
    <s v="03DEC 16:00"/>
    <s v="Tuxtla Gutiérrez"/>
    <n v="1"/>
    <s v="112A"/>
    <s v="VB 7429"/>
    <s v="Tijuana"/>
    <s v="03DEC 16:40"/>
    <s v="J"/>
    <e v="#VALUE!"/>
    <x v="0"/>
    <e v="#VALUE!"/>
    <x v="0"/>
    <s v="03DEC 16:00"/>
    <x v="0"/>
    <s v="03DEC 16:40"/>
    <x v="0"/>
  </r>
  <r>
    <n v="46"/>
    <s v="Flight scheduled"/>
    <x v="3"/>
    <s v="CNF"/>
    <s v="ZV 361"/>
    <s v="03DEC 16:40"/>
    <s v="Ciudad Victoria"/>
    <n v="1"/>
    <n v="501"/>
    <s v="ZV 340"/>
    <s v="San Luis Potosí"/>
    <s v="03DEC 17:10"/>
    <s v="J"/>
    <e v="#VALUE!"/>
    <x v="0"/>
    <e v="#VALUE!"/>
    <x v="0"/>
    <s v="03DEC 16:40"/>
    <x v="0"/>
    <s v="03DEC 17:10"/>
    <x v="0"/>
  </r>
  <r>
    <n v="47"/>
    <s v="Flight scheduled"/>
    <x v="0"/>
    <n v="320"/>
    <s v="Y4 3532"/>
    <s v="03DEC 16:20"/>
    <s v="Cancún"/>
    <n v="1"/>
    <s v="109A"/>
    <s v="Y4 1293"/>
    <s v="Guadalajara"/>
    <s v="03DEC 17:15"/>
    <s v="J"/>
    <e v="#VALUE!"/>
    <x v="0"/>
    <e v="#VALUE!"/>
    <x v="0"/>
    <s v="03DEC 16:20"/>
    <x v="0"/>
    <s v="03DEC 17:15"/>
    <x v="0"/>
  </r>
  <r>
    <n v="48"/>
    <s v="Flight scheduled"/>
    <x v="4"/>
    <s v="E90"/>
    <s v="AM 2469"/>
    <s v="03DEC 17:05"/>
    <s v="Durango"/>
    <n v="3"/>
    <s v="110A"/>
    <s v="AM 872"/>
    <s v="Veracruz"/>
    <s v="03DEC 17:41"/>
    <s v="J"/>
    <e v="#VALUE!"/>
    <x v="0"/>
    <e v="#VALUE!"/>
    <x v="0"/>
    <s v="03DEC 17:05"/>
    <x v="0"/>
    <s v="03DEC 17:41"/>
    <x v="0"/>
  </r>
  <r>
    <n v="49"/>
    <s v="Flight scheduled"/>
    <x v="0"/>
    <n v="320"/>
    <s v="Y4 7121"/>
    <s v="03DEC 17:04"/>
    <s v="Los Cabos"/>
    <n v="2"/>
    <s v="109B"/>
    <s v="Y4 7110"/>
    <s v="Mérida"/>
    <s v="03DEC 17:43"/>
    <s v="J"/>
    <e v="#VALUE!"/>
    <x v="0"/>
    <e v="#VALUE!"/>
    <x v="0"/>
    <s v="03DEC 17:04"/>
    <x v="0"/>
    <s v="03DEC 17:43"/>
    <x v="0"/>
  </r>
  <r>
    <n v="50"/>
    <s v="Flight scheduled"/>
    <x v="1"/>
    <n v="321"/>
    <s v="VB 7417"/>
    <s v="03DEC 17:10"/>
    <s v="Culiacán"/>
    <n v="1"/>
    <n v="504"/>
    <s v="VB 7417"/>
    <s v="Cancún"/>
    <s v="03DEC 17:50"/>
    <s v="J"/>
    <e v="#VALUE!"/>
    <x v="0"/>
    <e v="#VALUE!"/>
    <x v="0"/>
    <s v="03DEC 17:10"/>
    <x v="0"/>
    <s v="03DEC 17:50"/>
    <x v="0"/>
  </r>
  <r>
    <n v="51"/>
    <s v="Flight scheduled"/>
    <x v="1"/>
    <s v="32N"/>
    <s v="VB 7016"/>
    <s v="03DEC 17:20"/>
    <s v="Monterrey"/>
    <n v="2"/>
    <n v="503"/>
    <s v="VB 7016"/>
    <s v="Acapulco"/>
    <s v="03DEC 17:50"/>
    <s v="J"/>
    <e v="#VALUE!"/>
    <x v="0"/>
    <e v="#VALUE!"/>
    <x v="0"/>
    <s v="03DEC 17:20"/>
    <x v="0"/>
    <s v="03DEC 17:50"/>
    <x v="0"/>
  </r>
  <r>
    <n v="52"/>
    <s v="Flight scheduled"/>
    <x v="1"/>
    <s v="32A"/>
    <s v="VB 7370"/>
    <s v="03DEC 17:05"/>
    <s v="La Paz"/>
    <n v="2"/>
    <s v="106B"/>
    <s v="VB 7371"/>
    <s v="La Paz"/>
    <s v="03DEC 17:55"/>
    <s v="J"/>
    <e v="#VALUE!"/>
    <x v="0"/>
    <e v="#VALUE!"/>
    <x v="0"/>
    <s v="03DEC 17:05"/>
    <x v="0"/>
    <s v="03DEC 17:55"/>
    <x v="0"/>
  </r>
  <r>
    <n v="53"/>
    <s v="Flight scheduled"/>
    <x v="1"/>
    <s v="32N"/>
    <s v="VB 9395"/>
    <s v="03DEC 17:00"/>
    <s v="Saltillo"/>
    <n v="3"/>
    <s v="107A"/>
    <s v="VB 9304"/>
    <s v="Hermosillo"/>
    <s v="03DEC 18:05"/>
    <s v="J"/>
    <e v="#VALUE!"/>
    <x v="0"/>
    <e v="#VALUE!"/>
    <x v="0"/>
    <s v="03DEC 17:00"/>
    <x v="0"/>
    <s v="03DEC 18:05"/>
    <x v="0"/>
  </r>
  <r>
    <n v="54"/>
    <s v="Flight scheduled"/>
    <x v="1"/>
    <s v="32A"/>
    <s v="VB 3278"/>
    <s v="03DEC 17:40"/>
    <s v="Guadalajara"/>
    <n v="1"/>
    <n v="505"/>
    <s v="VB 3279"/>
    <s v="Guadalajara"/>
    <s v="03DEC 18:15"/>
    <s v="J"/>
    <e v="#VALUE!"/>
    <x v="0"/>
    <e v="#VALUE!"/>
    <x v="0"/>
    <s v="03DEC 17:40"/>
    <x v="0"/>
    <s v="03DEC 18:15"/>
    <x v="0"/>
  </r>
  <r>
    <n v="55"/>
    <s v="Flight scheduled"/>
    <x v="4"/>
    <s v="E90"/>
    <s v="AM 875"/>
    <s v="03DEC 16:45"/>
    <s v="Mérida"/>
    <n v="3"/>
    <s v="110B"/>
    <s v="AM 2042"/>
    <s v="Oaxaca"/>
    <s v="03DEC 18:17"/>
    <s v="J"/>
    <e v="#VALUE!"/>
    <x v="0"/>
    <e v="#VALUE!"/>
    <x v="0"/>
    <s v="03DEC 16:45"/>
    <x v="0"/>
    <s v="03DEC 18:17"/>
    <x v="0"/>
  </r>
  <r>
    <n v="56"/>
    <s v="Flight scheduled"/>
    <x v="5"/>
    <s v="7M8"/>
    <s v="DM 7100"/>
    <s v="03DEC 17:26"/>
    <s v="Punta Cana"/>
    <n v="6"/>
    <s v="114A"/>
    <s v="DM 7101"/>
    <s v="Punta Cana"/>
    <s v="03DEC 18:26"/>
    <s v="J"/>
    <e v="#VALUE!"/>
    <x v="0"/>
    <e v="#VALUE!"/>
    <x v="0"/>
    <s v="03DEC 17:26"/>
    <x v="0"/>
    <s v="03DEC 18:26"/>
    <x v="0"/>
  </r>
  <r>
    <n v="57"/>
    <s v="Flight scheduled"/>
    <x v="2"/>
    <n v="738"/>
    <s v="XN 1953"/>
    <s v="03DEC 17:45"/>
    <s v="Ixtapa Zihuatanejo"/>
    <n v="3"/>
    <s v="108A"/>
    <s v="XN 1104"/>
    <s v="Monterrey"/>
    <s v="03DEC 18:40"/>
    <s v="J"/>
    <e v="#VALUE!"/>
    <x v="0"/>
    <e v="#VALUE!"/>
    <x v="0"/>
    <s v="03DEC 17:45"/>
    <x v="0"/>
    <s v="03DEC 18:40"/>
    <x v="0"/>
  </r>
  <r>
    <n v="58"/>
    <s v="Flight scheduled"/>
    <x v="1"/>
    <n v="320"/>
    <s v="VB 7282"/>
    <s v="03DEC 18:10"/>
    <s v="Mérida"/>
    <n v="1"/>
    <n v="502"/>
    <s v="VB 7282"/>
    <s v="Puerto Escondido"/>
    <s v="03DEC 18:50"/>
    <s v="J"/>
    <e v="#VALUE!"/>
    <x v="0"/>
    <e v="#VALUE!"/>
    <x v="0"/>
    <s v="03DEC 18:10"/>
    <x v="0"/>
    <s v="03DEC 18:50"/>
    <x v="0"/>
  </r>
  <r>
    <n v="59"/>
    <s v="Flight scheduled"/>
    <x v="4"/>
    <s v="E90"/>
    <s v="AM 881"/>
    <s v="03DEC 18:11"/>
    <s v="Puerto Vallarta"/>
    <n v="3"/>
    <s v="111A"/>
    <s v="AM 284"/>
    <s v="Guadalajara"/>
    <s v="03DEC 18:51"/>
    <s v="J"/>
    <e v="#VALUE!"/>
    <x v="0"/>
    <e v="#VALUE!"/>
    <x v="0"/>
    <s v="03DEC 18:11"/>
    <x v="0"/>
    <s v="03DEC 18:51"/>
    <x v="0"/>
  </r>
  <r>
    <n v="60"/>
    <s v="Flight scheduled"/>
    <x v="1"/>
    <n v="320"/>
    <s v="VB 7434"/>
    <s v="03DEC 18:30"/>
    <s v="Ciudad Juárez"/>
    <n v="1"/>
    <s v="109A"/>
    <s v="VB 7434"/>
    <s v="Veracruz"/>
    <s v="03DEC 19:00"/>
    <s v="J"/>
    <e v="#VALUE!"/>
    <x v="0"/>
    <e v="#VALUE!"/>
    <x v="0"/>
    <s v="03DEC 18:30"/>
    <x v="0"/>
    <s v="03DEC 19:00"/>
    <x v="0"/>
  </r>
  <r>
    <n v="61"/>
    <s v="Flight scheduled"/>
    <x v="1"/>
    <s v="32N"/>
    <s v="VB 9381"/>
    <s v="03DEC 17:00"/>
    <s v="Reynosa"/>
    <n v="1"/>
    <s v="112B"/>
    <s v="VB 770"/>
    <s v="Bogotá"/>
    <s v="03DEC 19:00"/>
    <s v="J"/>
    <e v="#VALUE!"/>
    <x v="0"/>
    <e v="#VALUE!"/>
    <x v="0"/>
    <s v="03DEC 17:00"/>
    <x v="0"/>
    <s v="03DEC 19:00"/>
    <x v="0"/>
  </r>
  <r>
    <n v="62"/>
    <s v="Flight scheduled"/>
    <x v="1"/>
    <n v="320"/>
    <s v="VB 7009"/>
    <s v="03DEC 18:25"/>
    <s v="Oaxaca"/>
    <n v="2"/>
    <n v="504"/>
    <s v="VB 7009"/>
    <s v="Cancún"/>
    <s v="03DEC 19:00"/>
    <s v="J"/>
    <e v="#VALUE!"/>
    <x v="0"/>
    <e v="#VALUE!"/>
    <x v="0"/>
    <s v="03DEC 18:25"/>
    <x v="0"/>
    <s v="03DEC 19:00"/>
    <x v="0"/>
  </r>
  <r>
    <n v="63"/>
    <s v="Flight scheduled"/>
    <x v="2"/>
    <n v="738"/>
    <s v="XN 1781"/>
    <s v="03DEC 14:45"/>
    <s v="Tulum"/>
    <n v="2"/>
    <s v="108B"/>
    <s v="XN 1204"/>
    <s v="Tijuana"/>
    <s v="03DEC 19:40"/>
    <s v="J"/>
    <e v="#VALUE!"/>
    <x v="0"/>
    <e v="#VALUE!"/>
    <x v="0"/>
    <s v="03DEC 14:45"/>
    <x v="0"/>
    <s v="03DEC 19:40"/>
    <x v="0"/>
  </r>
  <r>
    <n v="64"/>
    <s v="Flight scheduled"/>
    <x v="1"/>
    <s v="32N"/>
    <s v="VB 9533"/>
    <s v="03DEC 18:20"/>
    <s v="Matamoros"/>
    <n v="1"/>
    <s v="106B"/>
    <s v="VB 9522"/>
    <s v="Guadalajara"/>
    <s v="03DEC 19:45"/>
    <s v="J"/>
    <e v="#VALUE!"/>
    <x v="0"/>
    <e v="#VALUE!"/>
    <x v="0"/>
    <s v="03DEC 18:20"/>
    <x v="0"/>
    <s v="03DEC 19:45"/>
    <x v="0"/>
  </r>
  <r>
    <n v="65"/>
    <s v="Flight scheduled"/>
    <x v="4"/>
    <s v="E90"/>
    <s v="AM 995"/>
    <s v="03DEC 19:55"/>
    <s v="Monterrey"/>
    <n v="3"/>
    <s v="110B"/>
    <s v="AM 998"/>
    <s v="Monterrey"/>
    <s v="03DEC 20:35"/>
    <s v="J"/>
    <e v="#VALUE!"/>
    <x v="0"/>
    <e v="#VALUE!"/>
    <x v="0"/>
    <s v="03DEC 19:55"/>
    <x v="0"/>
    <s v="03DEC 20:35"/>
    <x v="0"/>
  </r>
  <r>
    <n v="66"/>
    <s v="Flight scheduled"/>
    <x v="1"/>
    <s v="32A"/>
    <s v="VB 4412"/>
    <s v="03DEC 20:05"/>
    <s v="Monterrey"/>
    <n v="1"/>
    <s v="107A"/>
    <s v="VB 4413"/>
    <s v="Monterrey"/>
    <s v="03DEC 20:55"/>
    <s v="J"/>
    <e v="#VALUE!"/>
    <x v="0"/>
    <e v="#VALUE!"/>
    <x v="0"/>
    <s v="03DEC 20:05"/>
    <x v="0"/>
    <s v="03DEC 20:55"/>
    <x v="0"/>
  </r>
  <r>
    <n v="67"/>
    <s v="Flight scheduled"/>
    <x v="1"/>
    <s v="32N"/>
    <s v="VB 7017"/>
    <s v="03DEC 20:50"/>
    <s v="Acapulco"/>
    <n v="1"/>
    <n v="505"/>
    <s v="VB 7017"/>
    <s v="Monterrey"/>
    <s v="03DEC 21:20"/>
    <s v="J"/>
    <e v="#VALUE!"/>
    <x v="0"/>
    <e v="#VALUE!"/>
    <x v="0"/>
    <s v="03DEC 20:50"/>
    <x v="0"/>
    <s v="03DEC 21:20"/>
    <x v="0"/>
  </r>
  <r>
    <n v="68"/>
    <s v="Flight scheduled"/>
    <x v="1"/>
    <n v="320"/>
    <s v="VB 7435"/>
    <s v="03DEC 22:00"/>
    <s v="Veracruz"/>
    <n v="1"/>
    <n v="502"/>
    <s v="VB 7435"/>
    <s v="Ciudad Juárez"/>
    <s v="03DEC 22:30"/>
    <s v="J"/>
    <e v="#VALUE!"/>
    <x v="0"/>
    <e v="#VALUE!"/>
    <x v="0"/>
    <s v="03DEC 22:00"/>
    <x v="0"/>
    <s v="03DEC 22:30"/>
    <x v="0"/>
  </r>
  <r>
    <n v="69"/>
    <s v="Flight scheduled"/>
    <x v="1"/>
    <s v="32Q"/>
    <s v="VB 7283"/>
    <s v="03DEC 22:10"/>
    <s v="Puerto Escondido"/>
    <n v="1"/>
    <n v="504"/>
    <s v="VB 7283"/>
    <s v="Mérida"/>
    <s v="03DEC 22:50"/>
    <s v="J"/>
    <e v="#VALUE!"/>
    <x v="0"/>
    <e v="#VALUE!"/>
    <x v="0"/>
    <s v="03DEC 22:10"/>
    <x v="0"/>
    <s v="03DEC 22:50"/>
    <x v="0"/>
  </r>
  <r>
    <n v="70"/>
    <s v="Flight scheduled"/>
    <x v="0"/>
    <s v="32Q"/>
    <s v="Y4 3296"/>
    <s v="03DEC 22:37"/>
    <s v="Tijuana"/>
    <n v="2"/>
    <s v="108B"/>
    <s v="Y4 3297"/>
    <s v="Tijuana"/>
    <s v="03DEC 23:19"/>
    <s v="J"/>
    <e v="#VALUE!"/>
    <x v="0"/>
    <e v="#VALUE!"/>
    <x v="0"/>
    <s v="03DEC 22:37"/>
    <x v="0"/>
    <s v="03DEC 23:19"/>
    <x v="0"/>
  </r>
  <r>
    <n v="71"/>
    <s v="Flight scheduled"/>
    <x v="5"/>
    <s v="7M8"/>
    <s v="DM 4158"/>
    <s v="03DEC 22:44"/>
    <s v="Santo Domingo"/>
    <n v="6"/>
    <s v="114A"/>
    <s v="DM 4159"/>
    <s v="Santo Domingo"/>
    <s v="03DEC 23:44"/>
    <s v="J"/>
    <e v="#VALUE!"/>
    <x v="0"/>
    <e v="#VALUE!"/>
    <x v="0"/>
    <s v="03DEC 22:44"/>
    <x v="0"/>
    <s v="03DEC 23:44"/>
    <x v="0"/>
  </r>
  <r>
    <n v="72"/>
    <s v="Flight scheduled"/>
    <x v="1"/>
    <s v="32Q"/>
    <s v="VB 9235"/>
    <s v="03DEC 17:45"/>
    <s v="Mazatlán"/>
    <n v="2"/>
    <s v="112A"/>
    <s v="VB 7378"/>
    <s v="Monterrey"/>
    <s v="04DEC 06:00"/>
    <s v="J"/>
    <e v="#VALUE!"/>
    <x v="0"/>
    <e v="#VALUE!"/>
    <x v="0"/>
    <s v="03DEC 17:45"/>
    <x v="0"/>
    <s v="04DEC 06:00"/>
    <x v="0"/>
  </r>
  <r>
    <n v="73"/>
    <s v="Flight scheduled"/>
    <x v="1"/>
    <s v="32Q"/>
    <s v="VB 9413"/>
    <s v="03DEC 16:20"/>
    <s v="Mérida"/>
    <n v="2"/>
    <s v="106A"/>
    <s v="VB 9520"/>
    <s v="Guadalajara"/>
    <s v="04DEC 06:00"/>
    <s v="J"/>
    <e v="#VALUE!"/>
    <x v="0"/>
    <e v="#VALUE!"/>
    <x v="0"/>
    <s v="03DEC 16:20"/>
    <x v="0"/>
    <s v="04DEC 06:00"/>
    <x v="0"/>
  </r>
  <r>
    <n v="74"/>
    <s v="Flight scheduled"/>
    <x v="0"/>
    <n v="320"/>
    <s v="Y4 7111"/>
    <s v="03DEC 21:53"/>
    <s v="Mérida"/>
    <n v="2"/>
    <s v="109A"/>
    <s v="Y4 7110"/>
    <s v="Mérida"/>
    <s v="04DEC 06:09"/>
    <s v="J"/>
    <e v="#VALUE!"/>
    <x v="0"/>
    <e v="#VALUE!"/>
    <x v="0"/>
    <s v="03DEC 21:53"/>
    <x v="0"/>
    <s v="04DEC 06:09"/>
    <x v="0"/>
  </r>
  <r>
    <n v="75"/>
    <s v="Flight scheduled"/>
    <x v="0"/>
    <n v="320"/>
    <s v="Y4 1292"/>
    <s v="03DEC 20:28"/>
    <s v="Guadalajara"/>
    <n v="2"/>
    <s v="109B"/>
    <s v="Y4 1291"/>
    <s v="Guadalajara"/>
    <s v="04DEC 06:30"/>
    <s v="J"/>
    <e v="#VALUE!"/>
    <x v="0"/>
    <e v="#VALUE!"/>
    <x v="0"/>
    <s v="03DEC 20:28"/>
    <x v="0"/>
    <s v="04DEC 06:30"/>
    <x v="0"/>
  </r>
  <r>
    <n v="76"/>
    <s v="Flight scheduled"/>
    <x v="1"/>
    <n v="321"/>
    <s v="VB 2288"/>
    <s v="03DEC 23:30"/>
    <s v="Cancún"/>
    <n v="1"/>
    <n v="502"/>
    <s v="VB 9222"/>
    <s v="Puerto Escondido"/>
    <s v="04DEC 06:40"/>
    <s v="J"/>
    <e v="#VALUE!"/>
    <x v="0"/>
    <e v="#VALUE!"/>
    <x v="0"/>
    <s v="03DEC 23:30"/>
    <x v="0"/>
    <s v="04DEC 06:40"/>
    <x v="0"/>
  </r>
  <r>
    <n v="77"/>
    <s v="Flight scheduled"/>
    <x v="1"/>
    <s v="32N"/>
    <s v="VB 9305"/>
    <s v="03DEC 23:45"/>
    <s v="Hermosillo"/>
    <n v="2"/>
    <s v="106B"/>
    <s v="VB 9428"/>
    <s v="Tepic"/>
    <s v="04DEC 08:30"/>
    <s v="J"/>
    <e v="#VALUE!"/>
    <x v="0"/>
    <e v="#VALUE!"/>
    <x v="0"/>
    <s v="03DEC 23:45"/>
    <x v="0"/>
    <s v="04DEC 08:30"/>
    <x v="0"/>
  </r>
  <r>
    <n v="78"/>
    <s v="Flight scheduled"/>
    <x v="4"/>
    <s v="E90"/>
    <s v="AM 871"/>
    <s v="03DEC 21:20"/>
    <s v="Veracruz"/>
    <n v="3"/>
    <s v="110A"/>
    <s v="AM 592"/>
    <s v="Tulum"/>
    <s v="04DEC 08:31"/>
    <s v="J"/>
    <e v="#VALUE!"/>
    <x v="0"/>
    <e v="#VALUE!"/>
    <x v="0"/>
    <s v="03DEC 21:20"/>
    <x v="0"/>
    <s v="04DEC 08:31"/>
    <x v="0"/>
  </r>
  <r>
    <n v="79"/>
    <s v="Flight scheduled"/>
    <x v="2"/>
    <n v="738"/>
    <s v="XN 1105"/>
    <s v="03DEC 22:20"/>
    <s v="Monterrey"/>
    <n v="3"/>
    <s v="108A"/>
    <s v="XN 1780"/>
    <s v="Tulum"/>
    <s v="04DEC 10:00"/>
    <s v="J"/>
    <e v="#VALUE!"/>
    <x v="0"/>
    <e v="#VALUE!"/>
    <x v="0"/>
    <s v="03DEC 22:20"/>
    <x v="0"/>
    <s v="04DEC 10:00"/>
    <x v="0"/>
  </r>
  <r>
    <n v="80"/>
    <s v="Flight scheduled"/>
    <x v="4"/>
    <s v="E90"/>
    <s v="AM 2041"/>
    <s v="03DEC 20:36"/>
    <s v="Oaxaca"/>
    <n v="3"/>
    <s v="113A"/>
    <s v="AM 878"/>
    <s v="Mérida"/>
    <s v="04DEC 12:15"/>
    <s v="J"/>
    <e v="#VALUE!"/>
    <x v="0"/>
    <e v="#VALUE!"/>
    <x v="0"/>
    <s v="03DEC 20:36"/>
    <x v="0"/>
    <s v="04DEC 12:15"/>
    <x v="0"/>
  </r>
  <r>
    <n v="81"/>
    <s v="Flight scheduled"/>
    <x v="1"/>
    <s v="32N"/>
    <s v="VB 9523"/>
    <s v="03DEC 23:15"/>
    <s v="Guadalajara"/>
    <n v="1"/>
    <n v="505"/>
    <s v="VB 9386"/>
    <s v="Reynosa"/>
    <s v="04DEC 13:50"/>
    <s v="J"/>
    <e v="#VALUE!"/>
    <x v="0"/>
    <e v="#VALUE!"/>
    <x v="0"/>
    <s v="03DEC 23:15"/>
    <x v="0"/>
    <s v="04DEC 13:50"/>
    <x v="0"/>
  </r>
  <r>
    <n v="82"/>
    <s v="Flight scheduled"/>
    <x v="1"/>
    <n v="321"/>
    <s v="VB 9481"/>
    <s v="03DEC 12:40"/>
    <s v="Ciudad Obregón"/>
    <n v="1"/>
    <s v="106B"/>
    <s v="VB 3281"/>
    <s v="Guadalajara"/>
    <s v="04DEC 15:45"/>
    <s v="J"/>
    <e v="#VALUE!"/>
    <x v="0"/>
    <e v="#VALUE!"/>
    <x v="0"/>
    <s v="03DEC 12:40"/>
    <x v="0"/>
    <s v="04DEC 15:45"/>
    <x v="0"/>
  </r>
  <r>
    <n v="8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8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9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0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1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2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3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4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5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6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7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8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19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0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1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2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3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4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5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6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7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8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29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0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1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2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3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4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5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6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7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8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39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0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1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2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3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4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5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6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7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8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0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1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2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3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4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5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6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7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8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  <r>
    <n v="499"/>
    <s v=""/>
    <x v="6"/>
    <s v=""/>
    <s v=""/>
    <s v=""/>
    <s v=""/>
    <s v=""/>
    <s v=""/>
    <s v=""/>
    <s v=""/>
    <s v=""/>
    <s v=""/>
    <e v="#VALUE!"/>
    <x v="0"/>
    <e v="#VALUE!"/>
    <x v="0"/>
    <s v=""/>
    <x v="0"/>
    <s v="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B22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4"/>
        <item m="1" x="20"/>
        <item x="5"/>
        <item m="1" x="7"/>
        <item m="1" x="11"/>
        <item m="1" x="17"/>
        <item m="1" x="10"/>
        <item x="0"/>
        <item m="1" x="12"/>
        <item m="1" x="22"/>
        <item m="1" x="15"/>
        <item m="1" x="21"/>
        <item x="3"/>
        <item m="1" x="19"/>
        <item m="1" x="18"/>
        <item m="1" x="16"/>
        <item m="1" x="13"/>
        <item m="1" x="14"/>
        <item x="2"/>
        <item x="1"/>
        <item m="1" x="9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m="1" x="2"/>
        <item m="1" x="6"/>
        <item m="1" x="3"/>
        <item m="1" x="5"/>
        <item m="1" x="8"/>
        <item m="1" x="4"/>
        <item m="1" x="1"/>
        <item m="1" x="12"/>
        <item m="1" x="13"/>
        <item m="1" x="11"/>
        <item m="1" x="15"/>
        <item m="1" x="10"/>
        <item m="1" x="16"/>
        <item m="1" x="17"/>
        <item m="1" x="14"/>
        <item m="1" x="19"/>
        <item h="1" x="0"/>
        <item h="1" m="1" x="7"/>
        <item h="1" m="1" x="9"/>
        <item h="1" m="1" x="18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0"/>
        <item m="1" x="1"/>
        <item t="default"/>
      </items>
    </pivotField>
  </pivotFields>
  <rowFields count="1">
    <field x="2"/>
  </rowFields>
  <rowItems count="1">
    <i t="grand">
      <x/>
    </i>
  </rowItems>
  <colFields count="1">
    <field x="16"/>
  </colFields>
  <colItems count="1"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16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2" type="button" dataOnly="0" labelOnly="1" outline="0" axis="axisRow" fieldPosition="0"/>
    </format>
    <format dxfId="48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1">
      <pivotArea dataOnly="0" labelOnly="1" grandRow="1" outline="0" fieldPosition="0"/>
    </format>
    <format dxfId="480">
      <pivotArea dataOnly="0" labelOnly="1" fieldPosition="0">
        <references count="1">
          <reference field="16" count="0"/>
        </references>
      </pivotArea>
    </format>
    <format dxfId="479">
      <pivotArea dataOnly="0" labelOnly="1" grandCol="1" outline="0" fieldPosition="0"/>
    </format>
    <format dxfId="478">
      <pivotArea field="16" type="button" dataOnly="0" labelOnly="1" outline="0" axis="axisCol" fieldPosition="0"/>
    </format>
    <format dxfId="477">
      <pivotArea type="origin" dataOnly="0" labelOnly="1" outline="0" fieldPosition="0"/>
    </format>
    <format dxfId="476">
      <pivotArea outline="0" collapsedLevelsAreSubtotals="1" fieldPosition="0"/>
    </format>
    <format dxfId="475">
      <pivotArea field="2" type="button" dataOnly="0" labelOnly="1" outline="0" axis="axisRow" fieldPosition="0"/>
    </format>
    <format dxfId="47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6" count="0"/>
        </references>
      </pivotArea>
    </format>
    <format dxfId="471">
      <pivotArea dataOnly="0" labelOnly="1" grandCol="1" outline="0" fieldPosition="0"/>
    </format>
    <format dxfId="470">
      <pivotArea type="topRight" dataOnly="0" labelOnly="1" outline="0" fieldPosition="0"/>
    </format>
    <format dxfId="469">
      <pivotArea dataOnly="0" labelOnly="1" fieldPosition="0">
        <references count="1">
          <reference field="16" count="0"/>
        </references>
      </pivotArea>
    </format>
    <format dxfId="468">
      <pivotArea dataOnly="0" labelOnly="1" grandCol="1" outline="0" fieldPosition="0"/>
    </format>
    <format dxfId="467">
      <pivotArea outline="0" collapsedLevelsAreSubtotals="1" fieldPosition="0"/>
    </format>
    <format dxfId="466">
      <pivotArea field="2" type="button" dataOnly="0" labelOnly="1" outline="0" axis="axisRow" fieldPosition="0"/>
    </format>
    <format dxfId="465">
      <pivotArea dataOnly="0" labelOnly="1" grandRow="1" outline="0" fieldPosition="0"/>
    </format>
    <format dxfId="464">
      <pivotArea dataOnly="0" labelOnly="1" fieldPosition="0">
        <references count="1">
          <reference field="16" count="0"/>
        </references>
      </pivotArea>
    </format>
    <format dxfId="463">
      <pivotArea dataOnly="0" labelOnly="1" grandCol="1" outline="0" fieldPosition="0"/>
    </format>
    <format dxfId="462">
      <pivotArea outline="0" collapsedLevelsAreSubtotals="1" fieldPosition="0"/>
    </format>
    <format dxfId="461">
      <pivotArea field="2" type="button" dataOnly="0" labelOnly="1" outline="0" axis="axisRow" fieldPosition="0"/>
    </format>
    <format dxfId="460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9">
      <pivotArea dataOnly="0" labelOnly="1" grandRow="1" outline="0" fieldPosition="0"/>
    </format>
    <format dxfId="458">
      <pivotArea dataOnly="0" labelOnly="1" fieldPosition="0">
        <references count="1">
          <reference field="16" count="0"/>
        </references>
      </pivotArea>
    </format>
    <format dxfId="457">
      <pivotArea dataOnly="0" labelOnly="1" grandCol="1" outline="0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field="2" type="button" dataOnly="0" labelOnly="1" outline="0" axis="axisRow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outline="0" collapsedLevelsAreSubtotals="1" fieldPosition="0"/>
    </format>
    <format dxfId="451">
      <pivotArea field="2" type="button" dataOnly="0" labelOnly="1" outline="0" axis="axisRow" fieldPosition="0"/>
    </format>
    <format dxfId="450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49">
      <pivotArea dataOnly="0" labelOnly="1" grandRow="1" outline="0" fieldPosition="0"/>
    </format>
    <format dxfId="448">
      <pivotArea dataOnly="0" labelOnly="1" fieldPosition="0">
        <references count="1">
          <reference field="16" count="0"/>
        </references>
      </pivotArea>
    </format>
    <format dxfId="447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25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B9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4"/>
        <item m="1" x="20"/>
        <item x="5"/>
        <item m="1" x="7"/>
        <item m="1" x="11"/>
        <item m="1" x="17"/>
        <item m="1" x="10"/>
        <item x="0"/>
        <item m="1" x="12"/>
        <item m="1" x="22"/>
        <item m="1" x="15"/>
        <item m="1" x="21"/>
        <item x="3"/>
        <item m="1" x="19"/>
        <item m="1" x="18"/>
        <item m="1" x="16"/>
        <item m="1" x="13"/>
        <item m="1" x="14"/>
        <item x="2"/>
        <item x="1"/>
        <item m="1" x="9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m="1" x="8"/>
        <item m="1" x="9"/>
        <item m="1" x="10"/>
        <item m="1" x="11"/>
        <item m="1" x="12"/>
        <item m="1" x="20"/>
        <item m="1" x="1"/>
        <item m="1" x="13"/>
        <item m="1" x="14"/>
        <item m="1" x="15"/>
        <item m="1" x="16"/>
        <item m="1" x="17"/>
        <item m="1" x="18"/>
        <item m="1" x="19"/>
        <item m="1" x="2"/>
        <item m="1" x="3"/>
        <item m="1" x="5"/>
        <item m="1" x="6"/>
        <item h="1" x="0"/>
        <item h="1" m="1" x="4"/>
        <item h="1" m="1" x="7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m="1" x="1"/>
        <item t="default"/>
      </items>
    </pivotField>
    <pivotField showAll="0"/>
    <pivotField showAll="0"/>
  </pivotFields>
  <rowFields count="1">
    <field x="2"/>
  </rowFields>
  <rowItems count="1">
    <i t="grand">
      <x/>
    </i>
  </rowItems>
  <colFields count="1">
    <field x="14"/>
  </colFields>
  <colItems count="1"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14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grandRow="1" outline="0" fieldPosition="0"/>
    </format>
    <format dxfId="521">
      <pivotArea dataOnly="0" labelOnly="1" fieldPosition="0">
        <references count="1">
          <reference field="14" count="0"/>
        </references>
      </pivotArea>
    </format>
    <format dxfId="520">
      <pivotArea dataOnly="0" labelOnly="1" grandCol="1" outline="0" fieldPosition="0"/>
    </format>
    <format dxfId="519">
      <pivotArea dataOnly="0" labelOnly="1" fieldPosition="0">
        <references count="1">
          <reference field="14" count="0"/>
        </references>
      </pivotArea>
    </format>
    <format dxfId="518">
      <pivotArea dataOnly="0" labelOnly="1" grandCol="1" outline="0" fieldPosition="0"/>
    </format>
    <format dxfId="517">
      <pivotArea dataOnly="0" labelOnly="1" fieldPosition="0">
        <references count="1">
          <reference field="14" count="0"/>
        </references>
      </pivotArea>
    </format>
    <format dxfId="516">
      <pivotArea dataOnly="0" labelOnly="1" grandCol="1" outline="0" fieldPosition="0"/>
    </format>
    <format dxfId="515">
      <pivotArea dataOnly="0" labelOnly="1" fieldPosition="0">
        <references count="1">
          <reference field="14" count="0"/>
        </references>
      </pivotArea>
    </format>
    <format dxfId="514">
      <pivotArea dataOnly="0" labelOnly="1" grandCol="1" outline="0" fieldPosition="0"/>
    </format>
    <format dxfId="513">
      <pivotArea dataOnly="0" labelOnly="1" fieldPosition="0">
        <references count="1">
          <reference field="14" count="0"/>
        </references>
      </pivotArea>
    </format>
    <format dxfId="512">
      <pivotArea dataOnly="0" labelOnly="1" grandCol="1" outline="0" fieldPosition="0"/>
    </format>
    <format dxfId="511">
      <pivotArea outline="0" collapsedLevelsAreSubtotals="1" fieldPosition="0"/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14" count="0"/>
        </references>
      </pivotArea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14" type="button" dataOnly="0" labelOnly="1" outline="0" axis="axisCol" fieldPosition="0"/>
    </format>
    <format dxfId="505">
      <pivotArea field="14" type="button" dataOnly="0" labelOnly="1" outline="0" axis="axisCol" fieldPosition="0"/>
    </format>
    <format dxfId="504">
      <pivotArea field="14" type="button" dataOnly="0" labelOnly="1" outline="0" axis="axisCol" fieldPosition="0"/>
    </format>
    <format dxfId="503">
      <pivotArea type="topRight" dataOnly="0" labelOnly="1" outline="0" fieldPosition="0"/>
    </format>
    <format dxfId="502">
      <pivotArea outline="0" collapsedLevelsAreSubtotals="1" fieldPosition="0"/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14" count="0"/>
        </references>
      </pivotArea>
    </format>
    <format dxfId="499">
      <pivotArea dataOnly="0" labelOnly="1" grandCol="1" outline="0" fieldPosition="0"/>
    </format>
    <format dxfId="498">
      <pivotArea outline="0" collapsedLevelsAreSubtotals="1" fieldPosition="0"/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14" count="0"/>
        </references>
      </pivotArea>
    </format>
    <format dxfId="495">
      <pivotArea dataOnly="0" labelOnly="1" grandCol="1" outline="0" fieldPosition="0"/>
    </format>
    <format dxfId="494">
      <pivotArea outline="0" collapsedLevelsAreSubtotals="1" fieldPosition="0"/>
    </format>
    <format dxfId="493">
      <pivotArea field="2" type="button" dataOnly="0" labelOnly="1" outline="0" axis="axisRow" fieldPosition="0"/>
    </format>
    <format dxfId="492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91">
      <pivotArea dataOnly="0" labelOnly="1" grandRow="1" outline="0" fieldPosition="0"/>
    </format>
    <format dxfId="490">
      <pivotArea dataOnly="0" labelOnly="1" fieldPosition="0">
        <references count="1">
          <reference field="14" count="0"/>
        </references>
      </pivotArea>
    </format>
    <format dxfId="489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38" firstHeaderRow="1" firstDataRow="1" firstDataCol="1" rowPageCount="1" colPageCount="1"/>
  <pivotFields count="21">
    <pivotField showAll="0"/>
    <pivotField showAll="0"/>
    <pivotField showAll="0">
      <items count="24">
        <item x="6"/>
        <item x="4"/>
        <item m="1" x="20"/>
        <item x="5"/>
        <item m="1" x="7"/>
        <item m="1" x="11"/>
        <item m="1" x="17"/>
        <item m="1" x="10"/>
        <item x="0"/>
        <item m="1" x="12"/>
        <item m="1" x="22"/>
        <item m="1" x="15"/>
        <item m="1" x="21"/>
        <item x="3"/>
        <item m="1" x="19"/>
        <item m="1" x="18"/>
        <item m="1" x="16"/>
        <item m="1" x="13"/>
        <item m="1" x="14"/>
        <item x="2"/>
        <item x="1"/>
        <item m="1" x="9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m="1" x="2"/>
        <item m="1" x="6"/>
        <item m="1" x="3"/>
        <item m="1" x="5"/>
        <item m="1" x="8"/>
        <item m="1" x="4"/>
        <item m="1" x="1"/>
        <item m="1" x="12"/>
        <item m="1" x="13"/>
        <item m="1" x="11"/>
        <item m="1" x="15"/>
        <item m="1" x="10"/>
        <item m="1" x="16"/>
        <item m="1" x="17"/>
        <item m="1" x="14"/>
        <item m="1" x="19"/>
        <item h="1" x="0"/>
        <item m="1" x="7"/>
        <item h="1" m="1" x="9"/>
        <item h="1" m="1" x="18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16"/>
  </rowFields>
  <rowItems count="1"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16">
      <pivotArea type="all" dataOnly="0" outline="0" fieldPosition="0"/>
    </format>
    <format dxfId="415">
      <pivotArea outline="0" collapsedLevelsAreSubtotals="1" fieldPosition="0"/>
    </format>
    <format dxfId="414">
      <pivotArea type="origin" dataOnly="0" labelOnly="1" outline="0" fieldPosition="0"/>
    </format>
    <format dxfId="413">
      <pivotArea field="16" type="button" dataOnly="0" labelOnly="1" outline="0" axis="axisRow" fieldPosition="0"/>
    </format>
    <format dxfId="412">
      <pivotArea type="topRight" dataOnly="0" labelOnly="1" outline="0" fieldPosition="0"/>
    </format>
    <format dxfId="411">
      <pivotArea field="2" type="button" dataOnly="0" labelOnly="1" outline="0"/>
    </format>
    <format dxfId="410">
      <pivotArea dataOnly="0" labelOnly="1" grandRow="1" outline="0" fieldPosition="0"/>
    </format>
    <format dxfId="409">
      <pivotArea dataOnly="0" labelOnly="1" fieldPosition="0">
        <references count="1">
          <reference field="16" count="0"/>
        </references>
      </pivotArea>
    </format>
    <format dxfId="408">
      <pivotArea dataOnly="0" labelOnly="1" grandCol="1" outline="0" fieldPosition="0"/>
    </format>
    <format dxfId="407">
      <pivotArea field="16" type="button" dataOnly="0" labelOnly="1" outline="0" axis="axisRow" fieldPosition="0"/>
    </format>
    <format dxfId="406">
      <pivotArea type="origin" dataOnly="0" labelOnly="1" outline="0" fieldPosition="0"/>
    </format>
    <format dxfId="405">
      <pivotArea outline="0" collapsedLevelsAreSubtotals="1" fieldPosition="0"/>
    </format>
    <format dxfId="404">
      <pivotArea field="2" type="button" dataOnly="0" labelOnly="1" outline="0"/>
    </format>
    <format dxfId="403">
      <pivotArea dataOnly="0" labelOnly="1" grandRow="1" outline="0" fieldPosition="0"/>
    </format>
    <format dxfId="402">
      <pivotArea dataOnly="0" labelOnly="1" fieldPosition="0">
        <references count="1">
          <reference field="16" count="0"/>
        </references>
      </pivotArea>
    </format>
    <format dxfId="401">
      <pivotArea dataOnly="0" labelOnly="1" grandCol="1" outline="0" fieldPosition="0"/>
    </format>
    <format dxfId="400">
      <pivotArea type="topRight" dataOnly="0" labelOnly="1" outline="0" fieldPosition="0"/>
    </format>
    <format dxfId="399">
      <pivotArea dataOnly="0" labelOnly="1" fieldPosition="0">
        <references count="1">
          <reference field="16" count="0"/>
        </references>
      </pivotArea>
    </format>
    <format dxfId="398">
      <pivotArea dataOnly="0" labelOnly="1" grandCol="1" outline="0" fieldPosition="0"/>
    </format>
    <format dxfId="397">
      <pivotArea outline="0" collapsedLevelsAreSubtotals="1" fieldPosition="0"/>
    </format>
    <format dxfId="396">
      <pivotArea field="2" type="button" dataOnly="0" labelOnly="1" outline="0"/>
    </format>
    <format dxfId="395">
      <pivotArea dataOnly="0" labelOnly="1" grandRow="1" outline="0" fieldPosition="0"/>
    </format>
    <format dxfId="394">
      <pivotArea dataOnly="0" labelOnly="1" fieldPosition="0">
        <references count="1">
          <reference field="16" count="0"/>
        </references>
      </pivotArea>
    </format>
    <format dxfId="393">
      <pivotArea dataOnly="0" labelOnly="1" grandCol="1" outline="0" fieldPosition="0"/>
    </format>
    <format dxfId="392">
      <pivotArea outline="0" collapsedLevelsAreSubtotals="1" fieldPosition="0"/>
    </format>
    <format dxfId="391">
      <pivotArea field="2" type="button" dataOnly="0" labelOnly="1" outline="0"/>
    </format>
    <format dxfId="390">
      <pivotArea dataOnly="0" labelOnly="1" grandRow="1" outline="0" fieldPosition="0"/>
    </format>
    <format dxfId="389">
      <pivotArea dataOnly="0" labelOnly="1" fieldPosition="0">
        <references count="1">
          <reference field="16" count="0"/>
        </references>
      </pivotArea>
    </format>
    <format dxfId="388">
      <pivotArea dataOnly="0" labelOnly="1" grandCol="1" outline="0" fieldPosition="0"/>
    </format>
    <format dxfId="387">
      <pivotArea field="2" type="button" dataOnly="0" labelOnly="1" outline="0"/>
    </format>
    <format dxfId="386">
      <pivotArea dataOnly="0" labelOnly="1" fieldPosition="0">
        <references count="1">
          <reference field="16" count="0"/>
        </references>
      </pivotArea>
    </format>
    <format dxfId="38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46">
      <pivotArea type="all" dataOnly="0" outline="0" fieldPosition="0"/>
    </format>
    <format dxfId="445">
      <pivotArea outline="0" collapsedLevelsAreSubtotals="1" fieldPosition="0"/>
    </format>
    <format dxfId="444">
      <pivotArea type="origin" dataOnly="0" labelOnly="1" outline="0" fieldPosition="0"/>
    </format>
    <format dxfId="443">
      <pivotArea field="14" type="button" dataOnly="0" labelOnly="1" outline="0"/>
    </format>
    <format dxfId="442">
      <pivotArea type="topRight" dataOnly="0" labelOnly="1" outline="0" fieldPosition="0"/>
    </format>
    <format dxfId="441">
      <pivotArea field="2" type="button" dataOnly="0" labelOnly="1" outline="0"/>
    </format>
    <format dxfId="440">
      <pivotArea dataOnly="0" labelOnly="1" grandRow="1" outline="0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dataOnly="0" labelOnly="1" grandCol="1" outline="0" fieldPosition="0"/>
    </format>
    <format dxfId="436">
      <pivotArea dataOnly="0" labelOnly="1" grandCol="1" outline="0" fieldPosition="0"/>
    </format>
    <format dxfId="435">
      <pivotArea field="2" type="button" dataOnly="0" labelOnly="1" outline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2" type="button" dataOnly="0" labelOnly="1" outline="0"/>
    </format>
    <format dxfId="431">
      <pivotArea dataOnly="0" labelOnly="1" grandRow="1" outline="0" fieldPosition="0"/>
    </format>
    <format dxfId="430">
      <pivotArea dataOnly="0" labelOnly="1" grandCol="1" outline="0" fieldPosition="0"/>
    </format>
    <format dxfId="429">
      <pivotArea type="origin" dataOnly="0" labelOnly="1" outline="0" fieldPosition="0"/>
    </format>
    <format dxfId="428">
      <pivotArea field="14" type="button" dataOnly="0" labelOnly="1" outline="0"/>
    </format>
    <format dxfId="427">
      <pivotArea field="14" type="button" dataOnly="0" labelOnly="1" outline="0"/>
    </format>
    <format dxfId="426">
      <pivotArea field="14" type="button" dataOnly="0" labelOnly="1" outline="0"/>
    </format>
    <format dxfId="425">
      <pivotArea type="topRight" dataOnly="0" labelOnly="1" outline="0" fieldPosition="0"/>
    </format>
    <format dxfId="424">
      <pivotArea outline="0" collapsedLevelsAreSubtotals="1" fieldPosition="0"/>
    </format>
    <format dxfId="423">
      <pivotArea field="2" type="button" dataOnly="0" labelOnly="1" outline="0"/>
    </format>
    <format dxfId="422">
      <pivotArea dataOnly="0" labelOnly="1" grandRow="1" outline="0" fieldPosition="0"/>
    </format>
    <format dxfId="421">
      <pivotArea dataOnly="0" labelOnly="1" grandCol="1" outline="0" fieldPosition="0"/>
    </format>
    <format dxfId="420">
      <pivotArea outline="0" collapsedLevelsAreSubtotals="1" fieldPosition="0"/>
    </format>
    <format dxfId="419">
      <pivotArea field="2" type="button" dataOnly="0" labelOnly="1" outline="0"/>
    </format>
    <format dxfId="418">
      <pivotArea dataOnly="0" labelOnly="1" grandRow="1" outline="0" fieldPosition="0"/>
    </format>
    <format dxfId="417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B6" firstHeaderRow="1" firstDataRow="2" firstDataCol="1" rowPageCount="1" colPageCount="1"/>
  <pivotFields count="21">
    <pivotField showAll="0"/>
    <pivotField showAll="0"/>
    <pivotField axis="axisRow" showAll="0" sortType="descending">
      <items count="41">
        <item h="1" x="20"/>
        <item x="13"/>
        <item x="18"/>
        <item x="10"/>
        <item m="1" x="28"/>
        <item x="15"/>
        <item m="1" x="23"/>
        <item x="16"/>
        <item x="0"/>
        <item x="14"/>
        <item x="5"/>
        <item x="17"/>
        <item m="1" x="21"/>
        <item x="3"/>
        <item x="6"/>
        <item x="4"/>
        <item x="7"/>
        <item x="11"/>
        <item x="12"/>
        <item x="19"/>
        <item h="1" x="2"/>
        <item h="1" x="9"/>
        <item h="1" m="1" x="26"/>
        <item h="1" x="1"/>
        <item h="1" x="8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m="1" x="22"/>
        <item h="1" m="1" x="30"/>
        <item h="1" m="1" x="24"/>
        <item h="1" m="1" x="29"/>
        <item h="1" m="1" x="25"/>
        <item h="1" m="1" x="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6"/>
        <item m="1" x="7"/>
        <item m="1" x="9"/>
        <item m="1" x="10"/>
        <item m="1" x="13"/>
        <item m="1" x="15"/>
        <item m="1" x="18"/>
        <item h="1" x="0"/>
        <item m="1" x="12"/>
        <item m="1" x="20"/>
        <item m="1" x="21"/>
        <item m="1" x="17"/>
        <item m="1" x="24"/>
        <item m="1" x="2"/>
        <item m="1" x="4"/>
        <item m="1" x="8"/>
        <item m="1" x="19"/>
        <item m="1" x="14"/>
        <item m="1" x="22"/>
        <item m="1" x="1"/>
        <item h="1" m="1" x="5"/>
        <item h="1" m="1" x="16"/>
        <item h="1" m="1" x="3"/>
        <item h="1" m="1" x="23"/>
        <item h="1" m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  <pivotField showAll="0"/>
    <pivotField showAll="0"/>
  </pivotFields>
  <rowFields count="1">
    <field x="2"/>
  </rowFields>
  <rowItems count="1">
    <i t="grand">
      <x/>
    </i>
  </rowItems>
  <colFields count="1">
    <field x="14"/>
  </colFields>
  <colItems count="1"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43">
      <pivotArea field="14" type="button" dataOnly="0" labelOnly="1" outline="0" axis="axisCol" fieldPosition="0"/>
    </format>
    <format dxfId="342">
      <pivotArea type="topRight" dataOnly="0" labelOnly="1" outline="0" fieldPosition="0"/>
    </format>
    <format dxfId="341">
      <pivotArea outline="0" collapsedLevelsAreSubtotals="1" fieldPosition="0"/>
    </format>
    <format dxfId="340">
      <pivotArea field="2" type="button" dataOnly="0" labelOnly="1" outline="0" axis="axisRow" fieldPosition="0"/>
    </format>
    <format dxfId="339">
      <pivotArea dataOnly="0" labelOnly="1" grandRow="1" outline="0" fieldPosition="0"/>
    </format>
    <format dxfId="338">
      <pivotArea dataOnly="0" labelOnly="1" fieldPosition="0">
        <references count="1">
          <reference field="14" count="0"/>
        </references>
      </pivotArea>
    </format>
    <format dxfId="337">
      <pivotArea dataOnly="0" labelOnly="1" grandCol="1" outline="0" fieldPosition="0"/>
    </format>
    <format dxfId="336">
      <pivotArea outline="0" collapsedLevelsAreSubtotals="1" fieldPosition="0"/>
    </format>
    <format dxfId="335">
      <pivotArea field="2" type="button" dataOnly="0" labelOnly="1" outline="0" axis="axisRow" fieldPosition="0"/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14" count="0"/>
        </references>
      </pivotArea>
    </format>
    <format dxfId="332">
      <pivotArea dataOnly="0" labelOnly="1" grandCol="1" outline="0" fieldPosition="0"/>
    </format>
    <format dxfId="331">
      <pivotArea outline="0" collapsedLevelsAreSubtotals="1" fieldPosition="0"/>
    </format>
    <format dxfId="330">
      <pivotArea field="2" type="button" dataOnly="0" labelOnly="1" outline="0" axis="axisRow" fieldPosition="0"/>
    </format>
    <format dxfId="329">
      <pivotArea dataOnly="0" labelOnly="1" grandRow="1" outline="0" fieldPosition="0"/>
    </format>
    <format dxfId="328">
      <pivotArea dataOnly="0" labelOnly="1" fieldPosition="0">
        <references count="1">
          <reference field="14" count="0"/>
        </references>
      </pivotArea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type="origin" dataOnly="0" labelOnly="1" outline="0" fieldPosition="0"/>
    </format>
    <format dxfId="324">
      <pivotArea type="origin" dataOnly="0" labelOnly="1" outline="0" fieldPosition="0"/>
    </format>
    <format dxfId="323">
      <pivotArea dataOnly="0" labelOnly="1" fieldPosition="0">
        <references count="1">
          <reference field="14" count="0"/>
        </references>
      </pivotArea>
    </format>
    <format dxfId="322">
      <pivotArea dataOnly="0" labelOnly="1" grandCol="1" outline="0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14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" type="button" dataOnly="0" labelOnly="1" outline="0" axis="axisRow" fieldPosition="0"/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14" count="0"/>
        </references>
      </pivotArea>
    </format>
    <format dxfId="313">
      <pivotArea dataOnly="0" labelOnly="1" grandCol="1" outline="0" fieldPosition="0"/>
    </format>
    <format dxfId="312">
      <pivotArea field="2" type="button" dataOnly="0" labelOnly="1" outline="0" axis="axisRow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grandRow="1" grandCol="1" outline="0" collapsedLevelsAreSubtotals="1" fieldPosition="0"/>
    </format>
    <format dxfId="308">
      <pivotArea collapsedLevelsAreSubtotals="1" fieldPosition="0">
        <references count="1">
          <reference field="2" count="0"/>
        </references>
      </pivotArea>
    </format>
    <format dxfId="307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B30" firstHeaderRow="1" firstDataRow="2" firstDataCol="1" rowPageCount="1" colPageCount="1"/>
  <pivotFields count="21">
    <pivotField showAll="0"/>
    <pivotField showAll="0"/>
    <pivotField axis="axisRow" showAll="0" sortType="descending">
      <items count="41">
        <item h="1" x="20"/>
        <item x="13"/>
        <item x="18"/>
        <item x="10"/>
        <item m="1" x="28"/>
        <item x="15"/>
        <item m="1" x="23"/>
        <item x="16"/>
        <item x="0"/>
        <item x="14"/>
        <item x="5"/>
        <item x="17"/>
        <item m="1" x="21"/>
        <item x="3"/>
        <item x="6"/>
        <item x="4"/>
        <item x="7"/>
        <item x="11"/>
        <item x="12"/>
        <item x="19"/>
        <item h="1" x="2"/>
        <item h="1" x="9"/>
        <item h="1" m="1" x="26"/>
        <item h="1" x="1"/>
        <item h="1" x="8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m="1" x="22"/>
        <item h="1" m="1" x="30"/>
        <item h="1" m="1" x="24"/>
        <item h="1" m="1" x="29"/>
        <item h="1" m="1" x="25"/>
        <item h="1" m="1" x="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5"/>
        <item m="1" x="2"/>
        <item m="1" x="4"/>
        <item m="1" x="24"/>
        <item m="1" x="8"/>
        <item m="1" x="12"/>
        <item m="1" x="3"/>
        <item m="1" x="6"/>
        <item m="1" x="7"/>
        <item h="1" x="0"/>
        <item m="1" x="16"/>
        <item m="1" x="17"/>
        <item m="1" x="19"/>
        <item m="1" x="14"/>
        <item m="1" x="5"/>
        <item m="1" x="18"/>
        <item m="1" x="10"/>
        <item m="1" x="22"/>
        <item m="1" x="13"/>
        <item h="1" m="1" x="23"/>
        <item h="1" m="1" x="11"/>
        <item h="1" m="1" x="20"/>
        <item h="1" m="1" x="1"/>
        <item h="1" m="1" x="9"/>
        <item h="1" m="1" x="2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2"/>
  </rowFields>
  <rowItems count="1">
    <i t="grand">
      <x/>
    </i>
  </rowItems>
  <colFields count="1">
    <field x="16"/>
  </colFields>
  <colItems count="1"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84">
      <pivotArea field="16" type="button" dataOnly="0" labelOnly="1" outline="0" axis="axisCol" fieldPosition="0"/>
    </format>
    <format dxfId="383">
      <pivotArea type="topRight" dataOnly="0" labelOnly="1" outline="0" fieldPosition="0"/>
    </format>
    <format dxfId="382">
      <pivotArea outline="0" collapsedLevelsAreSubtotals="1" fieldPosition="0"/>
    </format>
    <format dxfId="381">
      <pivotArea field="2" type="button" dataOnly="0" labelOnly="1" outline="0" axis="axisRow" fieldPosition="0"/>
    </format>
    <format dxfId="380">
      <pivotArea dataOnly="0" labelOnly="1" fieldPosition="0">
        <references count="1">
          <reference field="2" count="0"/>
        </references>
      </pivotArea>
    </format>
    <format dxfId="379">
      <pivotArea dataOnly="0" labelOnly="1" grandRow="1" outline="0" fieldPosition="0"/>
    </format>
    <format dxfId="378">
      <pivotArea dataOnly="0" labelOnly="1" fieldPosition="0">
        <references count="1">
          <reference field="16" count="0"/>
        </references>
      </pivotArea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 axis="axisRow" fieldPosition="0"/>
    </format>
    <format dxfId="374">
      <pivotArea dataOnly="0" labelOnly="1" fieldPosition="0">
        <references count="1">
          <reference field="2" count="0"/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1">
          <reference field="16" count="0"/>
        </references>
      </pivotArea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type="origin" dataOnly="0" labelOnly="1" outline="0" fieldPosition="0"/>
    </format>
    <format dxfId="363">
      <pivotArea type="origin" dataOnly="0" labelOnly="1" outline="0" fieldPosition="0"/>
    </format>
    <format dxfId="362">
      <pivotArea dataOnly="0" labelOnly="1" fieldPosition="0">
        <references count="1">
          <reference field="16" count="0"/>
        </references>
      </pivotArea>
    </format>
    <format dxfId="361">
      <pivotArea dataOnly="0" labelOnly="1" grandCol="1" outline="0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type="origin" dataOnly="0" labelOnly="1" outline="0" fieldPosition="0"/>
    </format>
    <format dxfId="357">
      <pivotArea field="16" type="button" dataOnly="0" labelOnly="1" outline="0" axis="axisCol" fieldPosition="0"/>
    </format>
    <format dxfId="356">
      <pivotArea type="topRight" dataOnly="0" labelOnly="1" outline="0" fieldPosition="0"/>
    </format>
    <format dxfId="355">
      <pivotArea field="2" type="button" dataOnly="0" labelOnly="1" outline="0" axis="axisRow" fieldPosition="0"/>
    </format>
    <format dxfId="354">
      <pivotArea dataOnly="0" labelOnly="1" fieldPosition="0">
        <references count="1">
          <reference field="2" count="0"/>
        </references>
      </pivotArea>
    </format>
    <format dxfId="353">
      <pivotArea dataOnly="0" labelOnly="1" grandRow="1" outline="0" fieldPosition="0"/>
    </format>
    <format dxfId="352">
      <pivotArea dataOnly="0" labelOnly="1" fieldPosition="0">
        <references count="1">
          <reference field="16" count="0"/>
        </references>
      </pivotArea>
    </format>
    <format dxfId="351">
      <pivotArea dataOnly="0" labelOnly="1" grandCol="1" outline="0" fieldPosition="0"/>
    </format>
    <format dxfId="350">
      <pivotArea type="origin" dataOnly="0" labelOnly="1" outline="0" fieldPosition="0"/>
    </format>
    <format dxfId="349">
      <pivotArea field="2" type="button" dataOnly="0" labelOnly="1" outline="0" axis="axisRow" fieldPosition="0"/>
    </format>
    <format dxfId="348">
      <pivotArea dataOnly="0" labelOnly="1" fieldPosition="0">
        <references count="1">
          <reference field="16" count="0"/>
        </references>
      </pivotArea>
    </format>
    <format dxfId="347">
      <pivotArea dataOnly="0" labelOnly="1" grandCol="1" outline="0" fieldPosition="0"/>
    </format>
    <format dxfId="346">
      <pivotArea grandRow="1" grandCol="1" outline="0" collapsedLevelsAreSubtotals="1" fieldPosition="0"/>
    </format>
    <format dxfId="345">
      <pivotArea dataOnly="0" labelOnly="1" fieldPosition="0">
        <references count="1">
          <reference field="16" count="0"/>
        </references>
      </pivotArea>
    </format>
    <format dxfId="344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1" firstHeaderRow="1" firstDataRow="1" firstDataCol="1" rowPageCount="1" colPageCount="1"/>
  <pivotFields count="21">
    <pivotField showAll="0"/>
    <pivotField showAll="0"/>
    <pivotField showAll="0">
      <items count="41">
        <item h="1" x="20"/>
        <item x="10"/>
        <item x="15"/>
        <item m="1" x="23"/>
        <item x="16"/>
        <item x="0"/>
        <item x="14"/>
        <item x="5"/>
        <item x="17"/>
        <item h="1" x="3"/>
        <item h="1" x="6"/>
        <item h="1" x="4"/>
        <item h="1" x="7"/>
        <item h="1" x="11"/>
        <item h="1" x="12"/>
        <item h="1" x="19"/>
        <item h="1" m="1" x="21"/>
        <item h="1" x="13"/>
        <item h="1" x="2"/>
        <item h="1" x="9"/>
        <item h="1" m="1" x="26"/>
        <item h="1" x="1"/>
        <item h="1" m="1" x="28"/>
        <item h="1" x="8"/>
        <item h="1" m="1" x="31"/>
        <item h="1" m="1" x="38"/>
        <item h="1" m="1" x="39"/>
        <item h="1" x="18"/>
        <item h="1" m="1" x="32"/>
        <item h="1" m="1" x="37"/>
        <item h="1" m="1" x="36"/>
        <item h="1" m="1" x="35"/>
        <item h="1" m="1" x="34"/>
        <item h="1" m="1" x="33"/>
        <item h="1" m="1" x="22"/>
        <item h="1" m="1" x="30"/>
        <item h="1" m="1" x="24"/>
        <item h="1" m="1" x="29"/>
        <item h="1" m="1" x="25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5"/>
        <item m="1" x="2"/>
        <item m="1" x="4"/>
        <item m="1" x="24"/>
        <item m="1" x="12"/>
        <item m="1" x="6"/>
        <item m="1" x="7"/>
        <item h="1" x="0"/>
        <item m="1" x="16"/>
        <item m="1" x="17"/>
        <item m="1" x="14"/>
        <item m="1" x="5"/>
        <item m="1" x="18"/>
        <item m="1" x="10"/>
        <item m="1" x="22"/>
        <item m="1" x="13"/>
        <item h="1" m="1" x="8"/>
        <item h="1" m="1" x="23"/>
        <item h="1" m="1" x="11"/>
        <item h="1" m="1" x="20"/>
        <item h="1" m="1" x="1"/>
        <item h="1" m="1" x="3"/>
        <item h="1" m="1" x="9"/>
        <item h="1" m="1" x="21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16"/>
  </rowFields>
  <rowItems count="1"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77">
      <pivotArea field="16" type="button" dataOnly="0" labelOnly="1" outline="0" axis="axisRow" fieldPosition="0"/>
    </format>
    <format dxfId="276">
      <pivotArea type="topRight" dataOnly="0" labelOnly="1" outline="0" fieldPosition="0"/>
    </format>
    <format dxfId="275">
      <pivotArea outline="0" collapsedLevelsAreSubtotals="1" fieldPosition="0"/>
    </format>
    <format dxfId="274">
      <pivotArea field="2" type="button" dataOnly="0" labelOnly="1" outline="0"/>
    </format>
    <format dxfId="273">
      <pivotArea dataOnly="0" labelOnly="1" grandRow="1" outline="0" fieldPosition="0"/>
    </format>
    <format dxfId="272">
      <pivotArea dataOnly="0" labelOnly="1" grandCol="1" outline="0" fieldPosition="0"/>
    </format>
    <format dxfId="271">
      <pivotArea outline="0" collapsedLevelsAreSubtotals="1" fieldPosition="0"/>
    </format>
    <format dxfId="270">
      <pivotArea field="2" type="button" dataOnly="0" labelOnly="1" outline="0"/>
    </format>
    <format dxfId="269">
      <pivotArea dataOnly="0" labelOnly="1" grandRow="1" outline="0" fieldPosition="0"/>
    </format>
    <format dxfId="268">
      <pivotArea dataOnly="0" labelOnly="1" grandCol="1" outline="0" fieldPosition="0"/>
    </format>
    <format dxfId="267">
      <pivotArea outline="0" collapsedLevelsAreSubtotals="1" fieldPosition="0"/>
    </format>
    <format dxfId="266">
      <pivotArea field="2" type="button" dataOnly="0" labelOnly="1" outline="0"/>
    </format>
    <format dxfId="265">
      <pivotArea dataOnly="0" labelOnly="1" grandRow="1" outline="0" fieldPosition="0"/>
    </format>
    <format dxfId="264">
      <pivotArea dataOnly="0" labelOnly="1" grandCol="1" outline="0" fieldPosition="0"/>
    </format>
    <format dxfId="263">
      <pivotArea type="origin" dataOnly="0" labelOnly="1" outline="0" fieldPosition="0"/>
    </format>
    <format dxfId="262">
      <pivotArea type="origin" dataOnly="0" labelOnly="1" outline="0" fieldPosition="0"/>
    </format>
    <format dxfId="261">
      <pivotArea dataOnly="0" labelOnly="1" grandCol="1" outline="0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16" type="button" dataOnly="0" labelOnly="1" outline="0" axis="axisRow" fieldPosition="0"/>
    </format>
    <format dxfId="256">
      <pivotArea type="topRight" dataOnly="0" labelOnly="1" outline="0" fieldPosition="0"/>
    </format>
    <format dxfId="255">
      <pivotArea field="2" type="button" dataOnly="0" labelOnly="1" outline="0"/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2" type="button" dataOnly="0" labelOnly="1" outline="0"/>
    </format>
    <format dxfId="250">
      <pivotArea dataOnly="0" labelOnly="1" grandCol="1" outline="0" fieldPosition="0"/>
    </format>
    <format dxfId="249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5" firstHeaderRow="1" firstDataRow="1" firstDataCol="1" rowPageCount="1" colPageCount="1"/>
  <pivotFields count="21">
    <pivotField showAll="0"/>
    <pivotField showAll="0"/>
    <pivotField showAll="0">
      <items count="41">
        <item h="1" x="20"/>
        <item x="13"/>
        <item x="18"/>
        <item x="10"/>
        <item m="1" x="28"/>
        <item x="15"/>
        <item m="1" x="23"/>
        <item x="16"/>
        <item x="0"/>
        <item x="14"/>
        <item x="5"/>
        <item x="17"/>
        <item m="1" x="21"/>
        <item h="1" x="3"/>
        <item h="1" x="6"/>
        <item h="1" x="4"/>
        <item h="1" x="7"/>
        <item h="1" x="11"/>
        <item h="1" x="12"/>
        <item h="1" x="19"/>
        <item h="1" x="2"/>
        <item h="1" x="9"/>
        <item h="1" m="1" x="26"/>
        <item h="1" x="1"/>
        <item h="1" x="8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m="1" x="22"/>
        <item h="1" m="1" x="30"/>
        <item h="1" m="1" x="24"/>
        <item h="1" m="1" x="29"/>
        <item h="1" m="1" x="25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6"/>
        <item m="1" x="7"/>
        <item m="1" x="9"/>
        <item m="1" x="10"/>
        <item m="1" x="13"/>
        <item m="1" x="15"/>
        <item m="1" x="18"/>
        <item h="1" x="0"/>
        <item m="1" x="12"/>
        <item m="1" x="20"/>
        <item m="1" x="21"/>
        <item m="1" x="17"/>
        <item m="1" x="24"/>
        <item m="1" x="2"/>
        <item m="1" x="4"/>
        <item m="1" x="8"/>
        <item m="1" x="19"/>
        <item m="1" x="14"/>
        <item m="1" x="22"/>
        <item m="1" x="1"/>
        <item h="1" m="1" x="5"/>
        <item h="1" m="1" x="16"/>
        <item h="1" m="1" x="3"/>
        <item h="1" m="1" x="23"/>
        <item h="1" m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  <pivotField showAll="0"/>
    <pivotField showAll="0"/>
  </pivotFields>
  <rowFields count="1">
    <field x="14"/>
  </rowFields>
  <rowItems count="1"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306">
      <pivotArea field="14" type="button" dataOnly="0" labelOnly="1" outline="0" axis="axisRow" fieldPosition="0"/>
    </format>
    <format dxfId="305">
      <pivotArea type="topRight" dataOnly="0" labelOnly="1" outline="0" fieldPosition="0"/>
    </format>
    <format dxfId="304">
      <pivotArea outline="0" collapsedLevelsAreSubtotals="1" fieldPosition="0"/>
    </format>
    <format dxfId="303">
      <pivotArea field="2" type="button" dataOnly="0" labelOnly="1" outline="0"/>
    </format>
    <format dxfId="302">
      <pivotArea dataOnly="0" labelOnly="1" grandRow="1" outline="0" fieldPosition="0"/>
    </format>
    <format dxfId="301">
      <pivotArea dataOnly="0" labelOnly="1" grandCol="1" outline="0" fieldPosition="0"/>
    </format>
    <format dxfId="300">
      <pivotArea outline="0" collapsedLevelsAreSubtotals="1" fieldPosition="0"/>
    </format>
    <format dxfId="299">
      <pivotArea field="2" type="button" dataOnly="0" labelOnly="1" outline="0"/>
    </format>
    <format dxfId="298">
      <pivotArea dataOnly="0" labelOnly="1" grandRow="1" outline="0" fieldPosition="0"/>
    </format>
    <format dxfId="297">
      <pivotArea dataOnly="0" labelOnly="1" grandCol="1" outline="0" fieldPosition="0"/>
    </format>
    <format dxfId="296">
      <pivotArea outline="0" collapsedLevelsAreSubtotals="1" fieldPosition="0"/>
    </format>
    <format dxfId="295">
      <pivotArea field="2" type="button" dataOnly="0" labelOnly="1" outline="0"/>
    </format>
    <format dxfId="294">
      <pivotArea dataOnly="0" labelOnly="1" grandRow="1" outline="0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type="origin" dataOnly="0" labelOnly="1" outline="0" fieldPosition="0"/>
    </format>
    <format dxfId="290">
      <pivotArea type="origin" dataOnly="0" labelOnly="1" outline="0" fieldPosition="0"/>
    </format>
    <format dxfId="289">
      <pivotArea dataOnly="0" labelOnly="1" grandCol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field="14" type="button" dataOnly="0" labelOnly="1" outline="0" axis="axisRow" fieldPosition="0"/>
    </format>
    <format dxfId="284">
      <pivotArea type="topRight" dataOnly="0" labelOnly="1" outline="0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field="2" type="button" dataOnly="0" labelOnly="1" outline="0"/>
    </format>
    <format dxfId="279">
      <pivotArea dataOnly="0" labelOnly="1" grandCol="1" outline="0" fieldPosition="0"/>
    </format>
    <format dxfId="278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990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991</v>
      </c>
      <c r="F13" s="14"/>
      <c r="G13" s="2" t="s">
        <v>73</v>
      </c>
      <c r="H13" s="3" t="s">
        <v>991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992</v>
      </c>
      <c r="F14" s="14"/>
      <c r="G14" s="2" t="s">
        <v>77</v>
      </c>
      <c r="H14" s="3" t="s">
        <v>992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993</v>
      </c>
      <c r="F20" s="14"/>
      <c r="G20" s="2" t="s">
        <v>106</v>
      </c>
      <c r="H20" s="3" t="s">
        <v>993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994</v>
      </c>
      <c r="F21" s="14"/>
      <c r="G21" s="2" t="s">
        <v>110</v>
      </c>
      <c r="H21" s="3" t="s">
        <v>994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995</v>
      </c>
      <c r="F22" s="14"/>
      <c r="G22" s="2" t="s">
        <v>114</v>
      </c>
      <c r="H22" s="3" t="s">
        <v>995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996</v>
      </c>
      <c r="F29" s="14"/>
      <c r="G29" s="2" t="s">
        <v>148</v>
      </c>
      <c r="H29" s="3" t="s">
        <v>996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997</v>
      </c>
      <c r="F30" s="14"/>
      <c r="G30" s="2" t="s">
        <v>152</v>
      </c>
      <c r="H30" s="3" t="s">
        <v>997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998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999</v>
      </c>
      <c r="F56" s="14"/>
      <c r="G56" s="2" t="s">
        <v>277</v>
      </c>
      <c r="H56" s="2" t="s">
        <v>999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1000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1001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967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1002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1003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1069</v>
      </c>
      <c r="B92" s="1" t="s">
        <v>1004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1005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1070</v>
      </c>
      <c r="B94" s="1" t="s">
        <v>1006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1007</v>
      </c>
      <c r="C95" s="14"/>
      <c r="D95" s="2" t="s">
        <v>459</v>
      </c>
      <c r="E95" s="3" t="s">
        <v>1008</v>
      </c>
      <c r="F95" s="14"/>
      <c r="G95" s="2" t="s">
        <v>460</v>
      </c>
      <c r="H95" s="3" t="s">
        <v>1008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1009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1071</v>
      </c>
      <c r="B97" s="1" t="s">
        <v>1010</v>
      </c>
      <c r="C97" s="14"/>
      <c r="D97" s="2" t="s">
        <v>467</v>
      </c>
      <c r="E97" s="3" t="s">
        <v>1011</v>
      </c>
      <c r="F97" s="14"/>
      <c r="G97" s="2" t="s">
        <v>468</v>
      </c>
      <c r="H97" s="3" t="s">
        <v>1011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1072</v>
      </c>
      <c r="B101" s="14" t="s">
        <v>1012</v>
      </c>
      <c r="C101" s="14"/>
      <c r="D101" s="2" t="s">
        <v>481</v>
      </c>
      <c r="E101" s="3" t="s">
        <v>1013</v>
      </c>
      <c r="F101" s="14"/>
      <c r="G101" s="2" t="s">
        <v>482</v>
      </c>
      <c r="H101" s="3" t="s">
        <v>1013</v>
      </c>
      <c r="I101" s="14"/>
      <c r="J101" s="14"/>
      <c r="K101" s="14"/>
      <c r="L101" s="14"/>
    </row>
    <row r="102" spans="1:12" x14ac:dyDescent="0.25">
      <c r="A102" s="7" t="s">
        <v>1073</v>
      </c>
      <c r="B102" s="14" t="s">
        <v>1014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1015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952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1074</v>
      </c>
      <c r="B105" s="14" t="s">
        <v>1016</v>
      </c>
      <c r="C105" s="14"/>
      <c r="D105" s="2" t="s">
        <v>497</v>
      </c>
      <c r="E105" s="3" t="s">
        <v>1017</v>
      </c>
      <c r="F105" s="14"/>
      <c r="G105" s="2" t="s">
        <v>498</v>
      </c>
      <c r="H105" s="3" t="s">
        <v>1017</v>
      </c>
      <c r="I105" s="14"/>
      <c r="J105" s="14"/>
      <c r="K105" s="14"/>
      <c r="L105" s="14"/>
    </row>
    <row r="106" spans="1:12" x14ac:dyDescent="0.25">
      <c r="A106" s="7" t="s">
        <v>944</v>
      </c>
      <c r="B106" s="14" t="s">
        <v>1018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1019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1075</v>
      </c>
      <c r="B108" s="14" t="s">
        <v>1020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1021</v>
      </c>
      <c r="F109" s="14"/>
      <c r="G109" s="2" t="s">
        <v>509</v>
      </c>
      <c r="H109" s="3" t="s">
        <v>1021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1022</v>
      </c>
      <c r="F113" s="14"/>
      <c r="G113" s="2" t="s">
        <v>519</v>
      </c>
      <c r="H113" s="3" t="s">
        <v>1023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1024</v>
      </c>
      <c r="F149" s="14"/>
      <c r="G149" s="2" t="s">
        <v>623</v>
      </c>
      <c r="H149" s="3" t="s">
        <v>1024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1025</v>
      </c>
      <c r="F150" s="14"/>
      <c r="G150" s="2" t="s">
        <v>625</v>
      </c>
      <c r="H150" s="3" t="s">
        <v>1025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1026</v>
      </c>
      <c r="F153" s="14"/>
      <c r="G153" s="2" t="s">
        <v>635</v>
      </c>
      <c r="H153" s="3" t="s">
        <v>1026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1027</v>
      </c>
      <c r="F159" s="14"/>
      <c r="G159" s="2" t="s">
        <v>652</v>
      </c>
      <c r="H159" s="3" t="s">
        <v>1027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1028</v>
      </c>
      <c r="F163" s="14"/>
      <c r="G163" s="2" t="s">
        <v>663</v>
      </c>
      <c r="H163" s="3" t="s">
        <v>1028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88" t="s">
        <v>1029</v>
      </c>
      <c r="E181" s="89" t="s">
        <v>1030</v>
      </c>
      <c r="F181" s="14"/>
      <c r="G181" s="1" t="s">
        <v>716</v>
      </c>
      <c r="H181" s="6" t="s">
        <v>1031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1032</v>
      </c>
      <c r="F183" s="14"/>
      <c r="G183" s="1" t="s">
        <v>727</v>
      </c>
      <c r="H183" s="6" t="s">
        <v>1032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1033</v>
      </c>
      <c r="E184" s="1" t="s">
        <v>1034</v>
      </c>
      <c r="F184" s="14"/>
      <c r="G184" s="1" t="s">
        <v>1035</v>
      </c>
      <c r="H184" s="1" t="s">
        <v>1034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1036</v>
      </c>
      <c r="E185" s="6" t="s">
        <v>1037</v>
      </c>
      <c r="F185" s="14"/>
      <c r="G185" s="1" t="s">
        <v>1038</v>
      </c>
      <c r="H185" s="6" t="s">
        <v>1037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1039</v>
      </c>
      <c r="E186" s="6" t="s">
        <v>1040</v>
      </c>
      <c r="F186" s="14"/>
      <c r="G186" s="1" t="s">
        <v>1041</v>
      </c>
      <c r="H186" s="6" t="s">
        <v>1040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1042</v>
      </c>
      <c r="E187" s="1" t="s">
        <v>1043</v>
      </c>
      <c r="F187" s="14"/>
      <c r="G187" s="1" t="s">
        <v>1044</v>
      </c>
      <c r="H187" s="1" t="s">
        <v>1043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1045</v>
      </c>
      <c r="F188" s="14"/>
      <c r="G188" s="1" t="s">
        <v>721</v>
      </c>
      <c r="H188" s="6" t="s">
        <v>1045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1046</v>
      </c>
      <c r="F189" s="14"/>
      <c r="G189" s="1" t="s">
        <v>722</v>
      </c>
      <c r="H189" s="6" t="s">
        <v>1046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1047</v>
      </c>
      <c r="E190" s="1" t="s">
        <v>1048</v>
      </c>
      <c r="F190" s="14"/>
      <c r="G190" s="1" t="s">
        <v>1049</v>
      </c>
      <c r="H190" s="1" t="s">
        <v>1048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1050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1051</v>
      </c>
      <c r="F192" s="14"/>
      <c r="G192" s="1" t="s">
        <v>1052</v>
      </c>
      <c r="H192" s="1" t="s">
        <v>1051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1053</v>
      </c>
      <c r="F193" s="14"/>
      <c r="G193" s="1" t="s">
        <v>756</v>
      </c>
      <c r="H193" s="1" t="s">
        <v>1053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1054</v>
      </c>
      <c r="E196" s="1" t="s">
        <v>1055</v>
      </c>
      <c r="F196" s="14"/>
      <c r="G196" s="1" t="s">
        <v>1056</v>
      </c>
      <c r="H196" s="1" t="s">
        <v>1055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1057</v>
      </c>
      <c r="E197" s="1" t="s">
        <v>1058</v>
      </c>
      <c r="F197" s="14"/>
      <c r="G197" s="1" t="s">
        <v>1059</v>
      </c>
      <c r="H197" s="1" t="s">
        <v>1058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1060</v>
      </c>
      <c r="E198" s="1" t="s">
        <v>1061</v>
      </c>
      <c r="F198" s="14"/>
      <c r="G198" s="1" t="s">
        <v>1062</v>
      </c>
      <c r="H198" s="1" t="s">
        <v>1061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1063</v>
      </c>
      <c r="F201" s="14"/>
      <c r="G201" s="1" t="s">
        <v>630</v>
      </c>
      <c r="H201" s="1" t="s">
        <v>1063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1031</v>
      </c>
      <c r="F202" s="14"/>
      <c r="G202" s="1" t="s">
        <v>716</v>
      </c>
      <c r="H202" s="1" t="s">
        <v>1031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1064</v>
      </c>
      <c r="F208" s="1"/>
      <c r="G208" s="1" t="s">
        <v>758</v>
      </c>
      <c r="H208" s="1" t="s">
        <v>1064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1065</v>
      </c>
      <c r="F209" s="1"/>
      <c r="G209" s="1" t="s">
        <v>735</v>
      </c>
      <c r="H209" s="1" t="s">
        <v>1065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939</v>
      </c>
      <c r="E212" s="1" t="s">
        <v>940</v>
      </c>
      <c r="F212" s="1"/>
      <c r="G212" s="1" t="s">
        <v>941</v>
      </c>
      <c r="H212" s="1" t="s">
        <v>940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942</v>
      </c>
      <c r="E213" s="1" t="s">
        <v>943</v>
      </c>
      <c r="F213" s="1"/>
      <c r="G213" s="1" t="s">
        <v>938</v>
      </c>
      <c r="H213" s="1" t="s">
        <v>943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945</v>
      </c>
      <c r="E214" s="87" t="s">
        <v>1066</v>
      </c>
      <c r="F214" s="1"/>
      <c r="G214" s="1" t="s">
        <v>946</v>
      </c>
      <c r="H214" s="87" t="s">
        <v>1066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1067</v>
      </c>
      <c r="F216" s="1"/>
      <c r="G216" s="1" t="s">
        <v>760</v>
      </c>
      <c r="H216" s="1" t="s">
        <v>1067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959</v>
      </c>
      <c r="E217" s="1" t="s">
        <v>1068</v>
      </c>
      <c r="F217" s="1"/>
      <c r="G217" s="1" t="s">
        <v>958</v>
      </c>
      <c r="H217" s="1" t="s">
        <v>1068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939</v>
      </c>
      <c r="E218" s="1" t="s">
        <v>940</v>
      </c>
      <c r="F218" s="1"/>
      <c r="G218" s="1" t="s">
        <v>941</v>
      </c>
      <c r="H218" s="1" t="s">
        <v>940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942</v>
      </c>
      <c r="E219" s="1" t="s">
        <v>943</v>
      </c>
      <c r="F219" s="1"/>
      <c r="G219" s="1" t="s">
        <v>938</v>
      </c>
      <c r="H219" s="1" t="s">
        <v>943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945</v>
      </c>
      <c r="E220" s="17" t="s">
        <v>614</v>
      </c>
      <c r="F220" s="14"/>
      <c r="G220" s="17" t="s">
        <v>946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957</v>
      </c>
      <c r="E221" s="1" t="s">
        <v>591</v>
      </c>
      <c r="F221" s="1"/>
      <c r="G221" s="1" t="s">
        <v>956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959</v>
      </c>
      <c r="E222" s="1" t="s">
        <v>960</v>
      </c>
      <c r="F222" s="1"/>
      <c r="G222" s="1" t="s">
        <v>958</v>
      </c>
      <c r="H222" s="1" t="s">
        <v>960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06"/>
  <sheetViews>
    <sheetView topLeftCell="A94" zoomScaleNormal="100" workbookViewId="0">
      <selection activeCell="D125" sqref="D125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877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929</v>
      </c>
      <c r="Q1" t="s">
        <v>930</v>
      </c>
    </row>
    <row r="2" spans="1:27" x14ac:dyDescent="0.25">
      <c r="A2" t="s">
        <v>1181</v>
      </c>
      <c r="B2" t="s">
        <v>387</v>
      </c>
      <c r="C2" t="s">
        <v>1179</v>
      </c>
      <c r="D2" t="s">
        <v>1208</v>
      </c>
      <c r="E2" s="13">
        <v>45993.506944444445</v>
      </c>
      <c r="F2" t="s">
        <v>659</v>
      </c>
      <c r="G2">
        <v>1</v>
      </c>
      <c r="H2">
        <v>502</v>
      </c>
      <c r="I2" t="s">
        <v>1209</v>
      </c>
      <c r="J2" t="s">
        <v>152</v>
      </c>
      <c r="K2" s="13">
        <v>45995.416666666664</v>
      </c>
      <c r="L2" t="s">
        <v>29</v>
      </c>
      <c r="M2">
        <f>VLOOKUP(L2,Data!$J$1:$K$13,2,0)</f>
        <v>1</v>
      </c>
      <c r="N2" t="str">
        <f>TEXT(E2,"dd/mm/aaaa")</f>
        <v>02/12/2025</v>
      </c>
      <c r="O2" t="str">
        <f>TEXT(K2,"dd/mm/aaaa")</f>
        <v>04/12/2025</v>
      </c>
      <c r="P2">
        <f>COUNTIFS($R$2,"="&amp;N2)</f>
        <v>0</v>
      </c>
      <c r="Q2">
        <f>COUNTIFS($R$2,"="&amp;O2)</f>
        <v>0</v>
      </c>
      <c r="R2" s="68" cm="1">
        <f t="array" ref="R2:AA2">'Itinerario pasajeros'!A1:J1</f>
        <v>45994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1181</v>
      </c>
      <c r="B3" t="s">
        <v>264</v>
      </c>
      <c r="C3" t="s">
        <v>1183</v>
      </c>
      <c r="D3" t="s">
        <v>1137</v>
      </c>
      <c r="E3" s="13">
        <v>45994.402777777781</v>
      </c>
      <c r="F3" t="s">
        <v>345</v>
      </c>
      <c r="G3">
        <v>2</v>
      </c>
      <c r="H3" t="s">
        <v>781</v>
      </c>
      <c r="I3" t="s">
        <v>1210</v>
      </c>
      <c r="J3" t="s">
        <v>167</v>
      </c>
      <c r="K3" s="13">
        <v>45995.333333333336</v>
      </c>
      <c r="L3" t="s">
        <v>29</v>
      </c>
      <c r="M3">
        <f>VLOOKUP(L3,Data!$J$1:$K$13,2,0)</f>
        <v>1</v>
      </c>
      <c r="N3" t="str">
        <f t="shared" ref="N3:N64" si="0">TEXT(E3,"dd/mm/aaaa")</f>
        <v>03/12/2025</v>
      </c>
      <c r="O3" t="str">
        <f t="shared" ref="O3:O64" si="1">TEXT(K3,"dd/mm/aaaa")</f>
        <v>04/12/2025</v>
      </c>
      <c r="P3">
        <f t="shared" ref="P3:P64" si="2">COUNTIFS($R$2,"="&amp;N3)</f>
        <v>1</v>
      </c>
      <c r="Q3">
        <f t="shared" ref="Q3:Q64" si="3">COUNTIFS($R$2,"="&amp;O3)</f>
        <v>0</v>
      </c>
    </row>
    <row r="4" spans="1:27" x14ac:dyDescent="0.25">
      <c r="A4" t="s">
        <v>791</v>
      </c>
      <c r="B4" t="s">
        <v>387</v>
      </c>
      <c r="C4">
        <v>321</v>
      </c>
      <c r="D4" t="s">
        <v>1103</v>
      </c>
      <c r="E4" s="13">
        <v>45994.527777777781</v>
      </c>
      <c r="F4" t="s">
        <v>109</v>
      </c>
      <c r="G4">
        <v>1</v>
      </c>
      <c r="H4" t="s">
        <v>984</v>
      </c>
      <c r="I4" t="s">
        <v>1206</v>
      </c>
      <c r="J4" t="s">
        <v>253</v>
      </c>
      <c r="K4" s="13">
        <v>45995.65625</v>
      </c>
      <c r="L4" t="s">
        <v>29</v>
      </c>
      <c r="M4">
        <f>VLOOKUP(L4,Data!$J$1:$K$13,2,0)</f>
        <v>1</v>
      </c>
      <c r="N4" t="str">
        <f t="shared" si="0"/>
        <v>03/12/2025</v>
      </c>
      <c r="O4" t="str">
        <f t="shared" si="1"/>
        <v>04/12/2025</v>
      </c>
      <c r="P4">
        <f t="shared" si="2"/>
        <v>1</v>
      </c>
      <c r="Q4">
        <f t="shared" si="3"/>
        <v>0</v>
      </c>
    </row>
    <row r="5" spans="1:27" x14ac:dyDescent="0.25">
      <c r="A5" t="s">
        <v>791</v>
      </c>
      <c r="B5" t="s">
        <v>387</v>
      </c>
      <c r="C5" t="s">
        <v>788</v>
      </c>
      <c r="D5" t="s">
        <v>1204</v>
      </c>
      <c r="E5" s="13">
        <v>45994.680555555555</v>
      </c>
      <c r="F5" t="s">
        <v>481</v>
      </c>
      <c r="G5">
        <v>2</v>
      </c>
      <c r="H5" t="s">
        <v>949</v>
      </c>
      <c r="I5" t="s">
        <v>793</v>
      </c>
      <c r="J5" t="s">
        <v>253</v>
      </c>
      <c r="K5" s="13">
        <v>45995.25</v>
      </c>
      <c r="L5" t="s">
        <v>29</v>
      </c>
      <c r="M5">
        <f>VLOOKUP(L5,Data!$J$1:$K$13,2,0)</f>
        <v>1</v>
      </c>
      <c r="N5" t="str">
        <f t="shared" si="0"/>
        <v>03/12/2025</v>
      </c>
      <c r="O5" t="str">
        <f t="shared" si="1"/>
        <v>04/12/2025</v>
      </c>
      <c r="P5">
        <f t="shared" si="2"/>
        <v>1</v>
      </c>
      <c r="Q5">
        <f t="shared" si="3"/>
        <v>0</v>
      </c>
    </row>
    <row r="6" spans="1:27" x14ac:dyDescent="0.25">
      <c r="A6" t="s">
        <v>791</v>
      </c>
      <c r="B6" t="s">
        <v>387</v>
      </c>
      <c r="C6" t="s">
        <v>788</v>
      </c>
      <c r="D6" t="s">
        <v>1091</v>
      </c>
      <c r="E6" s="13">
        <v>45994.739583333336</v>
      </c>
      <c r="F6" t="s">
        <v>508</v>
      </c>
      <c r="G6">
        <v>2</v>
      </c>
      <c r="H6">
        <v>503</v>
      </c>
      <c r="I6" t="s">
        <v>1184</v>
      </c>
      <c r="J6" t="s">
        <v>501</v>
      </c>
      <c r="K6" s="13">
        <v>45995.25</v>
      </c>
      <c r="L6" t="s">
        <v>29</v>
      </c>
      <c r="M6">
        <f>VLOOKUP(L6,Data!$J$1:$K$13,2,0)</f>
        <v>1</v>
      </c>
      <c r="N6" t="str">
        <f t="shared" si="0"/>
        <v>03/12/2025</v>
      </c>
      <c r="O6" t="str">
        <f t="shared" si="1"/>
        <v>04/12/2025</v>
      </c>
      <c r="P6">
        <f t="shared" si="2"/>
        <v>1</v>
      </c>
      <c r="Q6">
        <f t="shared" si="3"/>
        <v>0</v>
      </c>
    </row>
    <row r="7" spans="1:27" x14ac:dyDescent="0.25">
      <c r="A7" t="s">
        <v>791</v>
      </c>
      <c r="B7" t="s">
        <v>435</v>
      </c>
      <c r="C7">
        <v>320</v>
      </c>
      <c r="D7" t="s">
        <v>981</v>
      </c>
      <c r="E7" s="13">
        <v>45994.852777777778</v>
      </c>
      <c r="F7" t="s">
        <v>251</v>
      </c>
      <c r="G7">
        <v>2</v>
      </c>
      <c r="H7" t="s">
        <v>964</v>
      </c>
      <c r="I7" t="s">
        <v>982</v>
      </c>
      <c r="J7" t="s">
        <v>253</v>
      </c>
      <c r="K7" s="13">
        <v>45995.270833333336</v>
      </c>
      <c r="L7" t="s">
        <v>29</v>
      </c>
      <c r="M7">
        <f>VLOOKUP(L7,Data!$J$1:$K$13,2,0)</f>
        <v>1</v>
      </c>
      <c r="N7" t="str">
        <f t="shared" si="0"/>
        <v>03/12/2025</v>
      </c>
      <c r="O7" t="str">
        <f t="shared" si="1"/>
        <v>04/12/2025</v>
      </c>
      <c r="P7">
        <f t="shared" si="2"/>
        <v>1</v>
      </c>
      <c r="Q7">
        <f t="shared" si="3"/>
        <v>0</v>
      </c>
    </row>
    <row r="8" spans="1:27" x14ac:dyDescent="0.25">
      <c r="A8" t="s">
        <v>791</v>
      </c>
      <c r="B8" t="s">
        <v>65</v>
      </c>
      <c r="C8" t="s">
        <v>797</v>
      </c>
      <c r="D8" t="s">
        <v>905</v>
      </c>
      <c r="E8" s="13">
        <v>45994.85833333333</v>
      </c>
      <c r="F8" t="s">
        <v>526</v>
      </c>
      <c r="G8">
        <v>3</v>
      </c>
      <c r="H8" t="s">
        <v>1205</v>
      </c>
      <c r="I8" t="s">
        <v>811</v>
      </c>
      <c r="J8" t="s">
        <v>482</v>
      </c>
      <c r="K8" s="13">
        <v>45995.510416666664</v>
      </c>
      <c r="L8" t="s">
        <v>29</v>
      </c>
      <c r="M8">
        <f>VLOOKUP(L8,Data!$J$1:$K$13,2,0)</f>
        <v>1</v>
      </c>
      <c r="N8" t="str">
        <f t="shared" si="0"/>
        <v>03/12/2025</v>
      </c>
      <c r="O8" t="str">
        <f t="shared" si="1"/>
        <v>04/12/2025</v>
      </c>
      <c r="P8">
        <f t="shared" si="2"/>
        <v>1</v>
      </c>
      <c r="Q8">
        <f t="shared" si="3"/>
        <v>0</v>
      </c>
    </row>
    <row r="9" spans="1:27" x14ac:dyDescent="0.25">
      <c r="A9" t="s">
        <v>791</v>
      </c>
      <c r="B9" t="s">
        <v>65</v>
      </c>
      <c r="C9" t="s">
        <v>797</v>
      </c>
      <c r="D9" t="s">
        <v>906</v>
      </c>
      <c r="E9" s="13">
        <v>45994.888888888891</v>
      </c>
      <c r="F9" t="s">
        <v>676</v>
      </c>
      <c r="G9">
        <v>3</v>
      </c>
      <c r="H9" t="s">
        <v>1093</v>
      </c>
      <c r="I9" t="s">
        <v>799</v>
      </c>
      <c r="J9" t="s">
        <v>719</v>
      </c>
      <c r="K9" s="13">
        <v>45995.354861111111</v>
      </c>
      <c r="L9" t="s">
        <v>29</v>
      </c>
      <c r="M9">
        <f>VLOOKUP(L9,Data!$J$1:$K$13,2,0)</f>
        <v>1</v>
      </c>
      <c r="N9" t="str">
        <f t="shared" si="0"/>
        <v>03/12/2025</v>
      </c>
      <c r="O9" t="str">
        <f t="shared" si="1"/>
        <v>04/12/2025</v>
      </c>
      <c r="P9">
        <f t="shared" si="2"/>
        <v>1</v>
      </c>
      <c r="Q9">
        <f t="shared" si="3"/>
        <v>0</v>
      </c>
    </row>
    <row r="10" spans="1:27" x14ac:dyDescent="0.25">
      <c r="A10" t="s">
        <v>827</v>
      </c>
      <c r="B10" t="s">
        <v>435</v>
      </c>
      <c r="C10">
        <v>320</v>
      </c>
      <c r="D10" t="s">
        <v>980</v>
      </c>
      <c r="E10" s="13">
        <v>45994.911805555559</v>
      </c>
      <c r="F10" t="s">
        <v>481</v>
      </c>
      <c r="G10">
        <v>2</v>
      </c>
      <c r="H10" t="s">
        <v>950</v>
      </c>
      <c r="I10" t="s">
        <v>787</v>
      </c>
      <c r="J10" t="s">
        <v>482</v>
      </c>
      <c r="K10" s="13">
        <v>45995.256249999999</v>
      </c>
      <c r="L10" t="s">
        <v>29</v>
      </c>
      <c r="M10">
        <f>VLOOKUP(L10,Data!$J$1:$K$13,2,0)</f>
        <v>1</v>
      </c>
      <c r="N10" t="str">
        <f t="shared" si="0"/>
        <v>03/12/2025</v>
      </c>
      <c r="O10" t="str">
        <f t="shared" si="1"/>
        <v>04/12/2025</v>
      </c>
      <c r="P10">
        <f t="shared" si="2"/>
        <v>1</v>
      </c>
      <c r="Q10">
        <f t="shared" si="3"/>
        <v>0</v>
      </c>
    </row>
    <row r="11" spans="1:27" x14ac:dyDescent="0.25">
      <c r="A11" t="s">
        <v>827</v>
      </c>
      <c r="B11" t="s">
        <v>36</v>
      </c>
      <c r="C11" t="s">
        <v>818</v>
      </c>
      <c r="D11" t="s">
        <v>1200</v>
      </c>
      <c r="E11" s="13">
        <v>45994.920138888891</v>
      </c>
      <c r="F11" t="s">
        <v>350</v>
      </c>
      <c r="G11" t="s">
        <v>780</v>
      </c>
      <c r="H11">
        <v>604</v>
      </c>
      <c r="I11" t="s">
        <v>1201</v>
      </c>
      <c r="J11" t="s">
        <v>705</v>
      </c>
      <c r="K11" s="13">
        <v>45995.003472222219</v>
      </c>
      <c r="L11" t="s">
        <v>23</v>
      </c>
      <c r="M11">
        <f>VLOOKUP(L11,Data!$J$1:$K$13,2,0)</f>
        <v>2</v>
      </c>
      <c r="N11" t="str">
        <f t="shared" si="0"/>
        <v>03/12/2025</v>
      </c>
      <c r="O11" t="str">
        <f t="shared" si="1"/>
        <v>04/12/2025</v>
      </c>
      <c r="P11">
        <f t="shared" si="2"/>
        <v>1</v>
      </c>
      <c r="Q11">
        <f t="shared" si="3"/>
        <v>0</v>
      </c>
    </row>
    <row r="12" spans="1:27" x14ac:dyDescent="0.25">
      <c r="A12" t="s">
        <v>827</v>
      </c>
      <c r="B12" t="s">
        <v>264</v>
      </c>
      <c r="C12" t="s">
        <v>1183</v>
      </c>
      <c r="D12" t="s">
        <v>1156</v>
      </c>
      <c r="E12" s="13">
        <v>45994.930555555555</v>
      </c>
      <c r="F12" t="s">
        <v>499</v>
      </c>
      <c r="G12">
        <v>3</v>
      </c>
      <c r="H12" t="s">
        <v>948</v>
      </c>
      <c r="I12" t="s">
        <v>1178</v>
      </c>
      <c r="J12" t="s">
        <v>719</v>
      </c>
      <c r="K12" s="13">
        <v>45995.416666666664</v>
      </c>
      <c r="L12" t="s">
        <v>29</v>
      </c>
      <c r="M12">
        <f>VLOOKUP(L12,Data!$J$1:$K$13,2,0)</f>
        <v>1</v>
      </c>
      <c r="N12" t="str">
        <f t="shared" si="0"/>
        <v>03/12/2025</v>
      </c>
      <c r="O12" t="str">
        <f t="shared" si="1"/>
        <v>04/12/2025</v>
      </c>
      <c r="P12">
        <f t="shared" si="2"/>
        <v>1</v>
      </c>
      <c r="Q12">
        <f t="shared" si="3"/>
        <v>0</v>
      </c>
    </row>
    <row r="13" spans="1:27" x14ac:dyDescent="0.25">
      <c r="A13" t="s">
        <v>827</v>
      </c>
      <c r="B13" t="s">
        <v>387</v>
      </c>
      <c r="C13" t="s">
        <v>786</v>
      </c>
      <c r="D13" t="s">
        <v>988</v>
      </c>
      <c r="E13" s="13">
        <v>45994.96875</v>
      </c>
      <c r="F13" t="s">
        <v>251</v>
      </c>
      <c r="G13">
        <v>1</v>
      </c>
      <c r="H13" t="s">
        <v>1076</v>
      </c>
      <c r="I13" t="s">
        <v>1211</v>
      </c>
      <c r="J13" t="s">
        <v>277</v>
      </c>
      <c r="K13" s="13">
        <v>45995.25</v>
      </c>
      <c r="L13" t="s">
        <v>29</v>
      </c>
      <c r="M13">
        <f>VLOOKUP(L13,Data!$J$1:$K$13,2,0)</f>
        <v>1</v>
      </c>
      <c r="N13" t="str">
        <f t="shared" si="0"/>
        <v>03/12/2025</v>
      </c>
      <c r="O13" t="str">
        <f t="shared" si="1"/>
        <v>04/12/2025</v>
      </c>
      <c r="P13">
        <f t="shared" si="2"/>
        <v>1</v>
      </c>
      <c r="Q13">
        <f t="shared" si="3"/>
        <v>0</v>
      </c>
    </row>
    <row r="14" spans="1:27" x14ac:dyDescent="0.25">
      <c r="A14" t="s">
        <v>827</v>
      </c>
      <c r="B14" t="s">
        <v>387</v>
      </c>
      <c r="C14">
        <v>321</v>
      </c>
      <c r="D14" t="s">
        <v>907</v>
      </c>
      <c r="E14" s="13">
        <v>45994.979166666664</v>
      </c>
      <c r="F14" t="s">
        <v>151</v>
      </c>
      <c r="G14">
        <v>1</v>
      </c>
      <c r="H14">
        <v>505</v>
      </c>
      <c r="I14" t="s">
        <v>782</v>
      </c>
      <c r="J14" t="s">
        <v>574</v>
      </c>
      <c r="K14" s="13">
        <v>45995.277777777781</v>
      </c>
      <c r="L14" t="s">
        <v>29</v>
      </c>
      <c r="M14">
        <f>VLOOKUP(L14,Data!$J$1:$K$13,2,0)</f>
        <v>1</v>
      </c>
      <c r="N14" t="str">
        <f t="shared" si="0"/>
        <v>03/12/2025</v>
      </c>
      <c r="O14" t="str">
        <f t="shared" si="1"/>
        <v>04/12/2025</v>
      </c>
      <c r="P14">
        <f t="shared" si="2"/>
        <v>1</v>
      </c>
      <c r="Q14">
        <f t="shared" si="3"/>
        <v>0</v>
      </c>
    </row>
    <row r="15" spans="1:27" x14ac:dyDescent="0.25">
      <c r="A15" t="s">
        <v>826</v>
      </c>
      <c r="B15" t="s">
        <v>254</v>
      </c>
      <c r="C15">
        <v>333</v>
      </c>
      <c r="D15" t="s">
        <v>1202</v>
      </c>
      <c r="E15" s="13">
        <v>45994.982638888891</v>
      </c>
      <c r="F15" t="s">
        <v>76</v>
      </c>
      <c r="G15" t="s">
        <v>780</v>
      </c>
      <c r="H15">
        <v>601</v>
      </c>
      <c r="I15" t="s">
        <v>1203</v>
      </c>
      <c r="J15" t="s">
        <v>381</v>
      </c>
      <c r="K15" s="13">
        <v>45995.065972222219</v>
      </c>
      <c r="L15" t="s">
        <v>23</v>
      </c>
      <c r="M15">
        <f>VLOOKUP(L15,Data!$J$1:$K$13,2,0)</f>
        <v>2</v>
      </c>
      <c r="N15" t="str">
        <f t="shared" si="0"/>
        <v>03/12/2025</v>
      </c>
      <c r="O15" t="str">
        <f t="shared" si="1"/>
        <v>04/12/2025</v>
      </c>
      <c r="P15">
        <f t="shared" si="2"/>
        <v>1</v>
      </c>
      <c r="Q15">
        <f t="shared" si="3"/>
        <v>0</v>
      </c>
    </row>
    <row r="16" spans="1:27" x14ac:dyDescent="0.25">
      <c r="A16" t="s">
        <v>827</v>
      </c>
      <c r="B16" t="s">
        <v>387</v>
      </c>
      <c r="C16" t="s">
        <v>786</v>
      </c>
      <c r="D16" t="s">
        <v>979</v>
      </c>
      <c r="E16" s="13">
        <v>45994.989583333336</v>
      </c>
      <c r="F16" t="s">
        <v>290</v>
      </c>
      <c r="G16">
        <v>2</v>
      </c>
      <c r="H16" t="s">
        <v>792</v>
      </c>
      <c r="I16" t="s">
        <v>1177</v>
      </c>
      <c r="J16" t="s">
        <v>661</v>
      </c>
      <c r="K16" s="13">
        <v>45995.354166666664</v>
      </c>
      <c r="L16" t="s">
        <v>29</v>
      </c>
      <c r="M16">
        <f>VLOOKUP(L16,Data!$J$1:$K$13,2,0)</f>
        <v>1</v>
      </c>
      <c r="N16" t="str">
        <f t="shared" si="0"/>
        <v>03/12/2025</v>
      </c>
      <c r="O16" t="str">
        <f t="shared" si="1"/>
        <v>04/12/2025</v>
      </c>
      <c r="P16">
        <f t="shared" si="2"/>
        <v>1</v>
      </c>
      <c r="Q16">
        <f t="shared" si="3"/>
        <v>0</v>
      </c>
    </row>
    <row r="17" spans="1:17" x14ac:dyDescent="0.25">
      <c r="A17" t="s">
        <v>826</v>
      </c>
      <c r="B17" t="s">
        <v>387</v>
      </c>
      <c r="C17" t="s">
        <v>788</v>
      </c>
      <c r="D17" t="s">
        <v>908</v>
      </c>
      <c r="E17" s="13">
        <v>45995.013888888891</v>
      </c>
      <c r="F17" t="s">
        <v>499</v>
      </c>
      <c r="G17">
        <v>2</v>
      </c>
      <c r="H17">
        <v>502</v>
      </c>
      <c r="I17" t="s">
        <v>789</v>
      </c>
      <c r="J17" t="s">
        <v>152</v>
      </c>
      <c r="K17" s="13">
        <v>45995.263888888891</v>
      </c>
      <c r="L17" t="s">
        <v>29</v>
      </c>
      <c r="M17">
        <f>VLOOKUP(L17,Data!$J$1:$K$13,2,0)</f>
        <v>1</v>
      </c>
      <c r="N17" t="str">
        <f t="shared" si="0"/>
        <v>04/12/2025</v>
      </c>
      <c r="O17" t="str">
        <f t="shared" si="1"/>
        <v>04/12/2025</v>
      </c>
      <c r="P17">
        <f t="shared" si="2"/>
        <v>0</v>
      </c>
      <c r="Q17">
        <f t="shared" si="3"/>
        <v>0</v>
      </c>
    </row>
    <row r="18" spans="1:17" x14ac:dyDescent="0.25">
      <c r="A18" t="s">
        <v>826</v>
      </c>
      <c r="B18" t="s">
        <v>125</v>
      </c>
      <c r="C18">
        <v>734</v>
      </c>
      <c r="D18" t="s">
        <v>1182</v>
      </c>
      <c r="E18" s="13">
        <v>45995.017361111109</v>
      </c>
      <c r="F18" t="s">
        <v>679</v>
      </c>
      <c r="G18" t="s">
        <v>780</v>
      </c>
      <c r="H18" t="s">
        <v>1180</v>
      </c>
      <c r="I18" t="s">
        <v>1182</v>
      </c>
      <c r="J18" t="s">
        <v>635</v>
      </c>
      <c r="K18" s="13">
        <v>45995.041666666664</v>
      </c>
      <c r="L18" t="s">
        <v>23</v>
      </c>
      <c r="M18">
        <f>VLOOKUP(L18,Data!$J$1:$K$13,2,0)</f>
        <v>2</v>
      </c>
      <c r="N18" t="str">
        <f t="shared" si="0"/>
        <v>04/12/2025</v>
      </c>
      <c r="O18" t="str">
        <f t="shared" si="1"/>
        <v>04/12/2025</v>
      </c>
      <c r="P18">
        <f t="shared" si="2"/>
        <v>0</v>
      </c>
      <c r="Q18">
        <f t="shared" si="3"/>
        <v>0</v>
      </c>
    </row>
    <row r="19" spans="1:17" x14ac:dyDescent="0.25">
      <c r="A19" t="s">
        <v>827</v>
      </c>
      <c r="B19" t="s">
        <v>274</v>
      </c>
      <c r="C19" t="s">
        <v>779</v>
      </c>
      <c r="D19" t="s">
        <v>1212</v>
      </c>
      <c r="E19" s="13">
        <v>45995.045138888891</v>
      </c>
      <c r="F19" t="s">
        <v>350</v>
      </c>
      <c r="G19" t="s">
        <v>780</v>
      </c>
      <c r="H19">
        <v>603</v>
      </c>
      <c r="I19" t="s">
        <v>1213</v>
      </c>
      <c r="J19" t="s">
        <v>334</v>
      </c>
      <c r="K19" s="13">
        <v>45995.149305555555</v>
      </c>
      <c r="L19" t="s">
        <v>23</v>
      </c>
      <c r="M19">
        <f>VLOOKUP(L19,Data!$J$1:$K$13,2,0)</f>
        <v>2</v>
      </c>
      <c r="N19" t="str">
        <f t="shared" si="0"/>
        <v>04/12/2025</v>
      </c>
      <c r="O19" t="str">
        <f t="shared" si="1"/>
        <v>04/12/2025</v>
      </c>
      <c r="P19">
        <f t="shared" si="2"/>
        <v>0</v>
      </c>
      <c r="Q19">
        <f t="shared" si="3"/>
        <v>0</v>
      </c>
    </row>
    <row r="20" spans="1:17" x14ac:dyDescent="0.25">
      <c r="A20" t="s">
        <v>827</v>
      </c>
      <c r="B20" t="s">
        <v>36</v>
      </c>
      <c r="C20" t="s">
        <v>1214</v>
      </c>
      <c r="D20" t="s">
        <v>1215</v>
      </c>
      <c r="E20" s="13">
        <v>45995.069444444445</v>
      </c>
      <c r="F20" t="s">
        <v>703</v>
      </c>
      <c r="G20" t="s">
        <v>780</v>
      </c>
      <c r="H20">
        <v>604</v>
      </c>
      <c r="I20" t="s">
        <v>1200</v>
      </c>
      <c r="J20" t="s">
        <v>381</v>
      </c>
      <c r="K20" s="13">
        <v>45995.152777777781</v>
      </c>
      <c r="L20" t="s">
        <v>23</v>
      </c>
      <c r="M20">
        <f>VLOOKUP(L20,Data!$J$1:$K$13,2,0)</f>
        <v>2</v>
      </c>
      <c r="N20" t="str">
        <f t="shared" si="0"/>
        <v>04/12/2025</v>
      </c>
      <c r="O20" t="str">
        <f t="shared" si="1"/>
        <v>04/12/2025</v>
      </c>
      <c r="P20">
        <f t="shared" si="2"/>
        <v>0</v>
      </c>
      <c r="Q20">
        <f t="shared" si="3"/>
        <v>0</v>
      </c>
    </row>
    <row r="21" spans="1:17" x14ac:dyDescent="0.25">
      <c r="A21" t="s">
        <v>791</v>
      </c>
      <c r="B21" t="s">
        <v>135</v>
      </c>
      <c r="C21" t="s">
        <v>783</v>
      </c>
      <c r="D21" t="s">
        <v>1216</v>
      </c>
      <c r="E21" s="13">
        <v>45995.086805555555</v>
      </c>
      <c r="F21" t="s">
        <v>703</v>
      </c>
      <c r="G21" t="s">
        <v>780</v>
      </c>
      <c r="H21">
        <v>602</v>
      </c>
      <c r="I21" t="s">
        <v>1216</v>
      </c>
      <c r="J21" t="s">
        <v>669</v>
      </c>
      <c r="K21" s="13">
        <v>45995.222222222219</v>
      </c>
      <c r="L21" t="s">
        <v>23</v>
      </c>
      <c r="M21">
        <f>VLOOKUP(L21,Data!$J$1:$K$13,2,0)</f>
        <v>2</v>
      </c>
      <c r="N21" t="str">
        <f t="shared" si="0"/>
        <v>04/12/2025</v>
      </c>
      <c r="O21" t="str">
        <f t="shared" si="1"/>
        <v>04/12/2025</v>
      </c>
      <c r="P21">
        <f t="shared" si="2"/>
        <v>0</v>
      </c>
      <c r="Q21">
        <f t="shared" si="3"/>
        <v>0</v>
      </c>
    </row>
    <row r="22" spans="1:17" x14ac:dyDescent="0.25">
      <c r="A22" t="s">
        <v>826</v>
      </c>
      <c r="B22" t="s">
        <v>264</v>
      </c>
      <c r="C22">
        <v>738</v>
      </c>
      <c r="D22" t="s">
        <v>1185</v>
      </c>
      <c r="E22" s="13">
        <v>45995.134722222225</v>
      </c>
      <c r="F22" t="s">
        <v>653</v>
      </c>
      <c r="G22">
        <v>3</v>
      </c>
      <c r="H22" t="s">
        <v>781</v>
      </c>
      <c r="I22" t="s">
        <v>1124</v>
      </c>
      <c r="J22" t="s">
        <v>253</v>
      </c>
      <c r="K22" s="13">
        <v>45995.4375</v>
      </c>
      <c r="L22" t="s">
        <v>29</v>
      </c>
      <c r="M22">
        <f>VLOOKUP(L22,Data!$J$1:$K$13,2,0)</f>
        <v>1</v>
      </c>
      <c r="N22" t="str">
        <f t="shared" si="0"/>
        <v>04/12/2025</v>
      </c>
      <c r="O22" t="str">
        <f t="shared" si="1"/>
        <v>04/12/2025</v>
      </c>
      <c r="P22">
        <f t="shared" si="2"/>
        <v>0</v>
      </c>
      <c r="Q22">
        <f t="shared" si="3"/>
        <v>0</v>
      </c>
    </row>
    <row r="23" spans="1:17" x14ac:dyDescent="0.25">
      <c r="A23" t="s">
        <v>827</v>
      </c>
      <c r="B23" t="s">
        <v>107</v>
      </c>
      <c r="C23" t="s">
        <v>1214</v>
      </c>
      <c r="D23" t="s">
        <v>1153</v>
      </c>
      <c r="E23" s="13">
        <v>45995.145833333336</v>
      </c>
      <c r="F23" t="s">
        <v>32</v>
      </c>
      <c r="G23" t="s">
        <v>780</v>
      </c>
      <c r="H23" t="s">
        <v>955</v>
      </c>
      <c r="I23" t="s">
        <v>1110</v>
      </c>
      <c r="J23" t="s">
        <v>253</v>
      </c>
      <c r="K23" s="13">
        <v>45995.229166666664</v>
      </c>
      <c r="L23" t="s">
        <v>23</v>
      </c>
      <c r="M23">
        <f>VLOOKUP(L23,Data!$J$1:$K$13,2,0)</f>
        <v>2</v>
      </c>
      <c r="N23" t="str">
        <f t="shared" si="0"/>
        <v>04/12/2025</v>
      </c>
      <c r="O23" t="str">
        <f t="shared" si="1"/>
        <v>04/12/2025</v>
      </c>
      <c r="P23">
        <f t="shared" si="2"/>
        <v>0</v>
      </c>
      <c r="Q23">
        <f t="shared" si="3"/>
        <v>0</v>
      </c>
    </row>
    <row r="24" spans="1:17" x14ac:dyDescent="0.25">
      <c r="A24" t="s">
        <v>826</v>
      </c>
      <c r="B24" t="s">
        <v>125</v>
      </c>
      <c r="C24">
        <v>734</v>
      </c>
      <c r="D24" t="s">
        <v>1186</v>
      </c>
      <c r="E24" s="13">
        <v>45995.208333333336</v>
      </c>
      <c r="F24" t="s">
        <v>634</v>
      </c>
      <c r="G24" t="s">
        <v>780</v>
      </c>
      <c r="H24" t="s">
        <v>961</v>
      </c>
      <c r="I24" t="s">
        <v>1186</v>
      </c>
      <c r="J24" t="s">
        <v>482</v>
      </c>
      <c r="K24" s="13">
        <v>45995.229166666664</v>
      </c>
      <c r="L24" t="s">
        <v>23</v>
      </c>
      <c r="M24">
        <f>VLOOKUP(L24,Data!$J$1:$K$13,2,0)</f>
        <v>2</v>
      </c>
      <c r="N24" t="str">
        <f t="shared" si="0"/>
        <v>04/12/2025</v>
      </c>
      <c r="O24" t="str">
        <f t="shared" si="1"/>
        <v>04/12/2025</v>
      </c>
      <c r="P24">
        <f t="shared" si="2"/>
        <v>0</v>
      </c>
      <c r="Q24">
        <f t="shared" si="3"/>
        <v>0</v>
      </c>
    </row>
    <row r="25" spans="1:17" x14ac:dyDescent="0.25">
      <c r="A25" t="s">
        <v>826</v>
      </c>
      <c r="B25" t="s">
        <v>387</v>
      </c>
      <c r="C25" t="s">
        <v>786</v>
      </c>
      <c r="D25" t="s">
        <v>884</v>
      </c>
      <c r="E25" s="13">
        <v>45995.215277777781</v>
      </c>
      <c r="F25" t="s">
        <v>76</v>
      </c>
      <c r="G25">
        <v>6</v>
      </c>
      <c r="H25" t="s">
        <v>1079</v>
      </c>
      <c r="I25" t="s">
        <v>807</v>
      </c>
      <c r="J25" t="s">
        <v>655</v>
      </c>
      <c r="K25" s="13">
        <v>45995.260416666664</v>
      </c>
      <c r="L25" t="s">
        <v>29</v>
      </c>
      <c r="M25">
        <f>VLOOKUP(L25,Data!$J$1:$K$13,2,0)</f>
        <v>1</v>
      </c>
      <c r="N25" t="str">
        <f t="shared" si="0"/>
        <v>04/12/2025</v>
      </c>
      <c r="O25" t="str">
        <f t="shared" si="1"/>
        <v>04/12/2025</v>
      </c>
      <c r="P25">
        <f t="shared" si="2"/>
        <v>0</v>
      </c>
      <c r="Q25">
        <f t="shared" si="3"/>
        <v>0</v>
      </c>
    </row>
    <row r="26" spans="1:17" x14ac:dyDescent="0.25">
      <c r="A26" t="s">
        <v>826</v>
      </c>
      <c r="B26" t="s">
        <v>42</v>
      </c>
      <c r="C26">
        <v>333</v>
      </c>
      <c r="D26" t="s">
        <v>1133</v>
      </c>
      <c r="E26" s="13">
        <v>45995.220833333333</v>
      </c>
      <c r="F26" t="s">
        <v>76</v>
      </c>
      <c r="G26" t="s">
        <v>780</v>
      </c>
      <c r="H26">
        <v>603</v>
      </c>
      <c r="I26" t="s">
        <v>1133</v>
      </c>
      <c r="J26" t="s">
        <v>480</v>
      </c>
      <c r="K26" s="13">
        <v>45995.283333333333</v>
      </c>
      <c r="L26" t="s">
        <v>23</v>
      </c>
      <c r="M26">
        <f>VLOOKUP(L26,Data!$J$1:$K$13,2,0)</f>
        <v>2</v>
      </c>
      <c r="N26" t="str">
        <f t="shared" si="0"/>
        <v>04/12/2025</v>
      </c>
      <c r="O26" t="str">
        <f t="shared" si="1"/>
        <v>04/12/2025</v>
      </c>
      <c r="P26">
        <f t="shared" si="2"/>
        <v>0</v>
      </c>
      <c r="Q26">
        <f t="shared" si="3"/>
        <v>0</v>
      </c>
    </row>
    <row r="27" spans="1:17" x14ac:dyDescent="0.25">
      <c r="A27" t="s">
        <v>826</v>
      </c>
      <c r="B27" t="s">
        <v>125</v>
      </c>
      <c r="C27">
        <v>734</v>
      </c>
      <c r="D27" t="s">
        <v>1187</v>
      </c>
      <c r="E27" s="13">
        <v>45995.232638888891</v>
      </c>
      <c r="F27" t="s">
        <v>634</v>
      </c>
      <c r="G27" t="s">
        <v>780</v>
      </c>
      <c r="H27" t="s">
        <v>1078</v>
      </c>
      <c r="I27" t="s">
        <v>1187</v>
      </c>
      <c r="J27" t="s">
        <v>681</v>
      </c>
      <c r="K27" s="13">
        <v>45995.253472222219</v>
      </c>
      <c r="L27" t="s">
        <v>23</v>
      </c>
      <c r="M27">
        <f>VLOOKUP(L27,Data!$J$1:$K$13,2,0)</f>
        <v>2</v>
      </c>
      <c r="N27" t="str">
        <f t="shared" si="0"/>
        <v>04/12/2025</v>
      </c>
      <c r="O27" t="str">
        <f t="shared" si="1"/>
        <v>04/12/2025</v>
      </c>
      <c r="P27">
        <f t="shared" si="2"/>
        <v>0</v>
      </c>
      <c r="Q27">
        <f t="shared" si="3"/>
        <v>0</v>
      </c>
    </row>
    <row r="28" spans="1:17" x14ac:dyDescent="0.25">
      <c r="A28" t="s">
        <v>791</v>
      </c>
      <c r="B28" t="s">
        <v>140</v>
      </c>
      <c r="C28" t="s">
        <v>954</v>
      </c>
      <c r="D28" t="s">
        <v>1199</v>
      </c>
      <c r="E28" s="13">
        <v>45995.263888888891</v>
      </c>
      <c r="F28" t="s">
        <v>703</v>
      </c>
      <c r="G28" t="s">
        <v>780</v>
      </c>
      <c r="H28">
        <v>604</v>
      </c>
      <c r="I28" t="s">
        <v>1199</v>
      </c>
      <c r="J28" t="s">
        <v>77</v>
      </c>
      <c r="K28" s="13">
        <v>45995.347222222219</v>
      </c>
      <c r="L28" t="s">
        <v>23</v>
      </c>
      <c r="M28">
        <f>VLOOKUP(L28,Data!$J$1:$K$13,2,0)</f>
        <v>2</v>
      </c>
      <c r="N28" t="str">
        <f t="shared" si="0"/>
        <v>04/12/2025</v>
      </c>
      <c r="O28" t="str">
        <f t="shared" si="1"/>
        <v>04/12/2025</v>
      </c>
      <c r="P28">
        <f t="shared" si="2"/>
        <v>0</v>
      </c>
      <c r="Q28">
        <f t="shared" si="3"/>
        <v>0</v>
      </c>
    </row>
    <row r="29" spans="1:17" x14ac:dyDescent="0.25">
      <c r="A29" t="s">
        <v>826</v>
      </c>
      <c r="B29" t="s">
        <v>411</v>
      </c>
      <c r="C29" t="s">
        <v>1188</v>
      </c>
      <c r="D29" t="s">
        <v>1189</v>
      </c>
      <c r="E29" s="13">
        <v>45995.288194444445</v>
      </c>
      <c r="F29" t="s">
        <v>160</v>
      </c>
      <c r="G29" t="s">
        <v>780</v>
      </c>
      <c r="H29" t="s">
        <v>961</v>
      </c>
      <c r="I29" t="s">
        <v>1190</v>
      </c>
      <c r="J29" t="s">
        <v>162</v>
      </c>
      <c r="K29" s="13">
        <v>45995.798611111109</v>
      </c>
      <c r="L29" t="s">
        <v>23</v>
      </c>
      <c r="M29">
        <f>VLOOKUP(L29,Data!$J$1:$K$13,2,0)</f>
        <v>2</v>
      </c>
      <c r="N29" t="str">
        <f t="shared" si="0"/>
        <v>04/12/2025</v>
      </c>
      <c r="O29" t="str">
        <f t="shared" si="1"/>
        <v>04/12/2025</v>
      </c>
      <c r="P29">
        <f t="shared" si="2"/>
        <v>0</v>
      </c>
      <c r="Q29">
        <f t="shared" si="3"/>
        <v>0</v>
      </c>
    </row>
    <row r="30" spans="1:17" x14ac:dyDescent="0.25">
      <c r="A30" t="s">
        <v>826</v>
      </c>
      <c r="B30" t="s">
        <v>30</v>
      </c>
      <c r="C30">
        <v>763</v>
      </c>
      <c r="D30" t="s">
        <v>885</v>
      </c>
      <c r="E30" s="13">
        <v>45995.302083333336</v>
      </c>
      <c r="F30" t="s">
        <v>602</v>
      </c>
      <c r="G30" t="s">
        <v>780</v>
      </c>
      <c r="H30" t="s">
        <v>1180</v>
      </c>
      <c r="I30" t="s">
        <v>794</v>
      </c>
      <c r="J30" t="s">
        <v>604</v>
      </c>
      <c r="K30" s="13">
        <v>45995.853472222225</v>
      </c>
      <c r="L30" t="s">
        <v>23</v>
      </c>
      <c r="M30">
        <f>VLOOKUP(L30,Data!$J$1:$K$13,2,0)</f>
        <v>2</v>
      </c>
      <c r="N30" t="str">
        <f t="shared" si="0"/>
        <v>04/12/2025</v>
      </c>
      <c r="O30" t="str">
        <f t="shared" si="1"/>
        <v>04/12/2025</v>
      </c>
      <c r="P30">
        <f t="shared" si="2"/>
        <v>0</v>
      </c>
      <c r="Q30">
        <f t="shared" si="3"/>
        <v>0</v>
      </c>
    </row>
    <row r="31" spans="1:17" x14ac:dyDescent="0.25">
      <c r="A31" t="s">
        <v>826</v>
      </c>
      <c r="B31" t="s">
        <v>387</v>
      </c>
      <c r="C31" t="s">
        <v>1179</v>
      </c>
      <c r="D31" t="s">
        <v>795</v>
      </c>
      <c r="E31" s="13">
        <v>45995.302083333336</v>
      </c>
      <c r="F31" t="s">
        <v>251</v>
      </c>
      <c r="G31">
        <v>2</v>
      </c>
      <c r="H31">
        <v>502</v>
      </c>
      <c r="I31" t="s">
        <v>795</v>
      </c>
      <c r="J31" t="s">
        <v>719</v>
      </c>
      <c r="K31" s="13">
        <v>45995.322916666664</v>
      </c>
      <c r="L31" t="s">
        <v>29</v>
      </c>
      <c r="M31">
        <f>VLOOKUP(L31,Data!$J$1:$K$13,2,0)</f>
        <v>1</v>
      </c>
      <c r="N31" t="str">
        <f t="shared" si="0"/>
        <v>04/12/2025</v>
      </c>
      <c r="O31" t="str">
        <f t="shared" si="1"/>
        <v>04/12/2025</v>
      </c>
      <c r="P31">
        <f t="shared" si="2"/>
        <v>0</v>
      </c>
      <c r="Q31">
        <f t="shared" si="3"/>
        <v>0</v>
      </c>
    </row>
    <row r="32" spans="1:17" x14ac:dyDescent="0.25">
      <c r="A32" t="s">
        <v>826</v>
      </c>
      <c r="B32" t="s">
        <v>495</v>
      </c>
      <c r="C32" t="s">
        <v>804</v>
      </c>
      <c r="D32" t="s">
        <v>892</v>
      </c>
      <c r="E32" s="13">
        <v>45995.3125</v>
      </c>
      <c r="F32" t="s">
        <v>634</v>
      </c>
      <c r="G32">
        <v>1</v>
      </c>
      <c r="H32">
        <v>501</v>
      </c>
      <c r="I32" t="s">
        <v>1217</v>
      </c>
      <c r="J32" t="s">
        <v>635</v>
      </c>
      <c r="K32" s="13">
        <v>45995.333333333336</v>
      </c>
      <c r="L32" t="s">
        <v>29</v>
      </c>
      <c r="M32">
        <f>VLOOKUP(L32,Data!$J$1:$K$13,2,0)</f>
        <v>1</v>
      </c>
      <c r="N32" t="str">
        <f t="shared" si="0"/>
        <v>04/12/2025</v>
      </c>
      <c r="O32" t="str">
        <f t="shared" si="1"/>
        <v>04/12/2025</v>
      </c>
      <c r="P32">
        <f t="shared" si="2"/>
        <v>0</v>
      </c>
      <c r="Q32">
        <f t="shared" si="3"/>
        <v>0</v>
      </c>
    </row>
    <row r="33" spans="1:17" x14ac:dyDescent="0.25">
      <c r="A33" t="s">
        <v>826</v>
      </c>
      <c r="B33" t="s">
        <v>387</v>
      </c>
      <c r="C33">
        <v>320</v>
      </c>
      <c r="D33" t="s">
        <v>796</v>
      </c>
      <c r="E33" s="13">
        <v>45995.3125</v>
      </c>
      <c r="F33" t="s">
        <v>72</v>
      </c>
      <c r="G33">
        <v>1</v>
      </c>
      <c r="H33">
        <v>505</v>
      </c>
      <c r="I33" t="s">
        <v>796</v>
      </c>
      <c r="J33" t="s">
        <v>157</v>
      </c>
      <c r="K33" s="13">
        <v>45995.333333333336</v>
      </c>
      <c r="L33" t="s">
        <v>29</v>
      </c>
      <c r="M33">
        <f>VLOOKUP(L33,Data!$J$1:$K$13,2,0)</f>
        <v>1</v>
      </c>
      <c r="N33" t="str">
        <f t="shared" si="0"/>
        <v>04/12/2025</v>
      </c>
      <c r="O33" t="str">
        <f t="shared" si="1"/>
        <v>04/12/2025</v>
      </c>
      <c r="P33">
        <f t="shared" si="2"/>
        <v>0</v>
      </c>
      <c r="Q33">
        <f t="shared" si="3"/>
        <v>0</v>
      </c>
    </row>
    <row r="34" spans="1:17" x14ac:dyDescent="0.25">
      <c r="A34" t="s">
        <v>826</v>
      </c>
      <c r="B34" t="s">
        <v>387</v>
      </c>
      <c r="C34" t="s">
        <v>1179</v>
      </c>
      <c r="D34" t="s">
        <v>890</v>
      </c>
      <c r="E34" s="13">
        <v>45995.3125</v>
      </c>
      <c r="F34" t="s">
        <v>151</v>
      </c>
      <c r="G34">
        <v>2</v>
      </c>
      <c r="H34" t="s">
        <v>1218</v>
      </c>
      <c r="I34" t="s">
        <v>802</v>
      </c>
      <c r="J34" t="s">
        <v>152</v>
      </c>
      <c r="K34" s="13">
        <v>45995.354166666664</v>
      </c>
      <c r="L34" t="s">
        <v>29</v>
      </c>
      <c r="M34">
        <f>VLOOKUP(L34,Data!$J$1:$K$13,2,0)</f>
        <v>1</v>
      </c>
      <c r="N34" t="str">
        <f t="shared" si="0"/>
        <v>04/12/2025</v>
      </c>
      <c r="O34" t="str">
        <f t="shared" si="1"/>
        <v>04/12/2025</v>
      </c>
      <c r="P34">
        <f t="shared" si="2"/>
        <v>0</v>
      </c>
      <c r="Q34">
        <f t="shared" si="3"/>
        <v>0</v>
      </c>
    </row>
    <row r="35" spans="1:17" x14ac:dyDescent="0.25">
      <c r="A35" t="s">
        <v>826</v>
      </c>
      <c r="B35" t="s">
        <v>387</v>
      </c>
      <c r="C35" t="s">
        <v>1179</v>
      </c>
      <c r="D35" t="s">
        <v>800</v>
      </c>
      <c r="E35" s="13">
        <v>45995.315972222219</v>
      </c>
      <c r="F35" t="s">
        <v>499</v>
      </c>
      <c r="G35">
        <v>2</v>
      </c>
      <c r="H35" t="s">
        <v>949</v>
      </c>
      <c r="I35" t="s">
        <v>800</v>
      </c>
      <c r="J35" t="s">
        <v>681</v>
      </c>
      <c r="K35" s="13">
        <v>45995.336805555555</v>
      </c>
      <c r="L35" t="s">
        <v>29</v>
      </c>
      <c r="M35">
        <f>VLOOKUP(L35,Data!$J$1:$K$13,2,0)</f>
        <v>1</v>
      </c>
      <c r="N35" t="str">
        <f t="shared" si="0"/>
        <v>04/12/2025</v>
      </c>
      <c r="O35" t="str">
        <f t="shared" si="1"/>
        <v>04/12/2025</v>
      </c>
      <c r="P35">
        <f t="shared" si="2"/>
        <v>0</v>
      </c>
      <c r="Q35">
        <f t="shared" si="3"/>
        <v>0</v>
      </c>
    </row>
    <row r="36" spans="1:17" x14ac:dyDescent="0.25">
      <c r="A36" t="s">
        <v>826</v>
      </c>
      <c r="B36" t="s">
        <v>387</v>
      </c>
      <c r="C36">
        <v>321</v>
      </c>
      <c r="D36" t="s">
        <v>810</v>
      </c>
      <c r="E36" s="13">
        <v>45995.329861111109</v>
      </c>
      <c r="F36" t="s">
        <v>481</v>
      </c>
      <c r="G36">
        <v>1</v>
      </c>
      <c r="H36" t="s">
        <v>947</v>
      </c>
      <c r="I36" t="s">
        <v>810</v>
      </c>
      <c r="J36" t="s">
        <v>571</v>
      </c>
      <c r="K36" s="13">
        <v>45995.357638888891</v>
      </c>
      <c r="L36" t="s">
        <v>29</v>
      </c>
      <c r="M36">
        <f>VLOOKUP(L36,Data!$J$1:$K$13,2,0)</f>
        <v>1</v>
      </c>
      <c r="N36" t="str">
        <f t="shared" si="0"/>
        <v>04/12/2025</v>
      </c>
      <c r="O36" t="str">
        <f t="shared" si="1"/>
        <v>04/12/2025</v>
      </c>
      <c r="P36">
        <f t="shared" si="2"/>
        <v>0</v>
      </c>
      <c r="Q36">
        <f t="shared" si="3"/>
        <v>0</v>
      </c>
    </row>
    <row r="37" spans="1:17" x14ac:dyDescent="0.25">
      <c r="A37" t="s">
        <v>826</v>
      </c>
      <c r="B37" t="s">
        <v>88</v>
      </c>
      <c r="C37" t="s">
        <v>954</v>
      </c>
      <c r="D37" t="s">
        <v>1219</v>
      </c>
      <c r="E37" s="13">
        <v>45995.368055555555</v>
      </c>
      <c r="F37" t="s">
        <v>32</v>
      </c>
      <c r="G37" t="s">
        <v>780</v>
      </c>
      <c r="H37" t="s">
        <v>955</v>
      </c>
      <c r="I37" t="s">
        <v>1220</v>
      </c>
      <c r="J37" t="s">
        <v>381</v>
      </c>
      <c r="K37" s="13">
        <v>45995.472222222219</v>
      </c>
      <c r="L37" t="s">
        <v>23</v>
      </c>
      <c r="M37">
        <f>VLOOKUP(L37,Data!$J$1:$K$13,2,0)</f>
        <v>2</v>
      </c>
      <c r="N37" t="str">
        <f t="shared" si="0"/>
        <v>04/12/2025</v>
      </c>
      <c r="O37" t="str">
        <f t="shared" si="1"/>
        <v>04/12/2025</v>
      </c>
      <c r="P37">
        <f t="shared" si="2"/>
        <v>0</v>
      </c>
      <c r="Q37">
        <f t="shared" si="3"/>
        <v>0</v>
      </c>
    </row>
    <row r="38" spans="1:17" x14ac:dyDescent="0.25">
      <c r="A38" t="s">
        <v>826</v>
      </c>
      <c r="B38" t="s">
        <v>65</v>
      </c>
      <c r="C38" t="s">
        <v>797</v>
      </c>
      <c r="D38" t="s">
        <v>886</v>
      </c>
      <c r="E38" s="13">
        <v>45995.371527777781</v>
      </c>
      <c r="F38" t="s">
        <v>251</v>
      </c>
      <c r="G38">
        <v>3</v>
      </c>
      <c r="H38" t="s">
        <v>1109</v>
      </c>
      <c r="I38" t="s">
        <v>798</v>
      </c>
      <c r="J38" t="s">
        <v>119</v>
      </c>
      <c r="K38" s="13">
        <v>45995.399305555555</v>
      </c>
      <c r="L38" t="s">
        <v>29</v>
      </c>
      <c r="M38">
        <f>VLOOKUP(L38,Data!$J$1:$K$13,2,0)</f>
        <v>1</v>
      </c>
      <c r="N38" t="str">
        <f t="shared" si="0"/>
        <v>04/12/2025</v>
      </c>
      <c r="O38" t="str">
        <f t="shared" si="1"/>
        <v>04/12/2025</v>
      </c>
      <c r="P38">
        <f t="shared" si="2"/>
        <v>0</v>
      </c>
      <c r="Q38">
        <f t="shared" si="3"/>
        <v>0</v>
      </c>
    </row>
    <row r="39" spans="1:17" x14ac:dyDescent="0.25">
      <c r="A39" t="s">
        <v>826</v>
      </c>
      <c r="B39" t="s">
        <v>120</v>
      </c>
      <c r="C39" t="s">
        <v>806</v>
      </c>
      <c r="D39" t="s">
        <v>1221</v>
      </c>
      <c r="E39" s="13">
        <v>45995.379166666666</v>
      </c>
      <c r="F39" t="s">
        <v>563</v>
      </c>
      <c r="G39">
        <v>6</v>
      </c>
      <c r="H39" t="s">
        <v>1079</v>
      </c>
      <c r="I39" t="s">
        <v>1222</v>
      </c>
      <c r="J39" t="s">
        <v>565</v>
      </c>
      <c r="K39" s="13">
        <v>45995.42083333333</v>
      </c>
      <c r="L39" t="s">
        <v>29</v>
      </c>
      <c r="M39">
        <f>VLOOKUP(L39,Data!$J$1:$K$13,2,0)</f>
        <v>1</v>
      </c>
      <c r="N39" t="str">
        <f t="shared" si="0"/>
        <v>04/12/2025</v>
      </c>
      <c r="O39" t="str">
        <f t="shared" si="1"/>
        <v>04/12/2025</v>
      </c>
      <c r="P39">
        <f t="shared" si="2"/>
        <v>0</v>
      </c>
      <c r="Q39">
        <f t="shared" si="3"/>
        <v>0</v>
      </c>
    </row>
    <row r="40" spans="1:17" x14ac:dyDescent="0.25">
      <c r="A40" t="s">
        <v>826</v>
      </c>
      <c r="B40" t="s">
        <v>387</v>
      </c>
      <c r="C40" t="s">
        <v>788</v>
      </c>
      <c r="D40" t="s">
        <v>893</v>
      </c>
      <c r="E40" s="13">
        <v>45995.385416666664</v>
      </c>
      <c r="F40" t="s">
        <v>251</v>
      </c>
      <c r="G40">
        <v>1</v>
      </c>
      <c r="H40" t="s">
        <v>953</v>
      </c>
      <c r="I40" t="s">
        <v>969</v>
      </c>
      <c r="J40" t="s">
        <v>711</v>
      </c>
      <c r="K40" s="13">
        <v>45995.416666666664</v>
      </c>
      <c r="L40" t="s">
        <v>29</v>
      </c>
      <c r="M40">
        <f>VLOOKUP(L40,Data!$J$1:$K$13,2,0)</f>
        <v>1</v>
      </c>
      <c r="N40" t="str">
        <f t="shared" si="0"/>
        <v>04/12/2025</v>
      </c>
      <c r="O40" t="str">
        <f t="shared" si="1"/>
        <v>04/12/2025</v>
      </c>
      <c r="P40">
        <f t="shared" si="2"/>
        <v>0</v>
      </c>
      <c r="Q40">
        <f t="shared" si="3"/>
        <v>0</v>
      </c>
    </row>
    <row r="41" spans="1:17" x14ac:dyDescent="0.25">
      <c r="A41" t="s">
        <v>826</v>
      </c>
      <c r="B41" t="s">
        <v>103</v>
      </c>
      <c r="C41" t="s">
        <v>818</v>
      </c>
      <c r="D41" t="s">
        <v>1223</v>
      </c>
      <c r="E41" s="13">
        <v>45995.385416666664</v>
      </c>
      <c r="F41" t="s">
        <v>32</v>
      </c>
      <c r="G41" t="s">
        <v>780</v>
      </c>
      <c r="H41">
        <v>604</v>
      </c>
      <c r="I41" t="s">
        <v>1224</v>
      </c>
      <c r="J41" t="s">
        <v>253</v>
      </c>
      <c r="K41" s="13">
        <v>45995.46875</v>
      </c>
      <c r="L41" t="s">
        <v>23</v>
      </c>
      <c r="M41">
        <f>VLOOKUP(L41,Data!$J$1:$K$13,2,0)</f>
        <v>2</v>
      </c>
      <c r="N41" t="str">
        <f t="shared" si="0"/>
        <v>04/12/2025</v>
      </c>
      <c r="O41" t="str">
        <f t="shared" si="1"/>
        <v>04/12/2025</v>
      </c>
      <c r="P41">
        <f t="shared" si="2"/>
        <v>0</v>
      </c>
      <c r="Q41">
        <f t="shared" si="3"/>
        <v>0</v>
      </c>
    </row>
    <row r="42" spans="1:17" x14ac:dyDescent="0.25">
      <c r="A42" t="s">
        <v>791</v>
      </c>
      <c r="B42" t="s">
        <v>435</v>
      </c>
      <c r="C42">
        <v>320</v>
      </c>
      <c r="D42" t="s">
        <v>889</v>
      </c>
      <c r="E42" s="13">
        <v>45995.404861111114</v>
      </c>
      <c r="F42" t="s">
        <v>251</v>
      </c>
      <c r="G42">
        <v>1</v>
      </c>
      <c r="H42" t="s">
        <v>950</v>
      </c>
      <c r="I42" t="s">
        <v>801</v>
      </c>
      <c r="J42" t="s">
        <v>152</v>
      </c>
      <c r="K42" s="13">
        <v>45995.447222222225</v>
      </c>
      <c r="L42" t="s">
        <v>29</v>
      </c>
      <c r="M42">
        <f>VLOOKUP(L42,Data!$J$1:$K$13,2,0)</f>
        <v>1</v>
      </c>
      <c r="N42" t="str">
        <f t="shared" si="0"/>
        <v>04/12/2025</v>
      </c>
      <c r="O42" t="str">
        <f t="shared" si="1"/>
        <v>04/12/2025</v>
      </c>
      <c r="P42">
        <f t="shared" si="2"/>
        <v>0</v>
      </c>
      <c r="Q42">
        <f t="shared" si="3"/>
        <v>0</v>
      </c>
    </row>
    <row r="43" spans="1:17" x14ac:dyDescent="0.25">
      <c r="A43" t="s">
        <v>826</v>
      </c>
      <c r="B43" t="s">
        <v>411</v>
      </c>
      <c r="C43" t="s">
        <v>1077</v>
      </c>
      <c r="D43" t="s">
        <v>891</v>
      </c>
      <c r="E43" s="13">
        <v>45995.40625</v>
      </c>
      <c r="F43" t="s">
        <v>160</v>
      </c>
      <c r="G43" t="s">
        <v>780</v>
      </c>
      <c r="H43" t="s">
        <v>961</v>
      </c>
      <c r="I43" t="s">
        <v>1225</v>
      </c>
      <c r="J43" t="s">
        <v>253</v>
      </c>
      <c r="K43" s="13">
        <v>45995.736111111109</v>
      </c>
      <c r="L43" t="s">
        <v>23</v>
      </c>
      <c r="M43">
        <f>VLOOKUP(L43,Data!$J$1:$K$13,2,0)</f>
        <v>2</v>
      </c>
      <c r="N43" t="str">
        <f t="shared" si="0"/>
        <v>04/12/2025</v>
      </c>
      <c r="O43" t="str">
        <f t="shared" si="1"/>
        <v>04/12/2025</v>
      </c>
      <c r="P43">
        <f t="shared" si="2"/>
        <v>0</v>
      </c>
      <c r="Q43">
        <f t="shared" si="3"/>
        <v>0</v>
      </c>
    </row>
    <row r="44" spans="1:17" x14ac:dyDescent="0.25">
      <c r="A44" t="s">
        <v>826</v>
      </c>
      <c r="B44" t="s">
        <v>387</v>
      </c>
      <c r="C44" t="s">
        <v>786</v>
      </c>
      <c r="D44" t="s">
        <v>1080</v>
      </c>
      <c r="E44" s="13">
        <v>45995.409722222219</v>
      </c>
      <c r="F44" t="s">
        <v>499</v>
      </c>
      <c r="G44">
        <v>2</v>
      </c>
      <c r="H44" t="s">
        <v>792</v>
      </c>
      <c r="I44" t="s">
        <v>1081</v>
      </c>
      <c r="J44" t="s">
        <v>501</v>
      </c>
      <c r="K44" s="13">
        <v>45995.447916666664</v>
      </c>
      <c r="L44" t="s">
        <v>29</v>
      </c>
      <c r="M44">
        <f>VLOOKUP(L44,Data!$J$1:$K$13,2,0)</f>
        <v>1</v>
      </c>
      <c r="N44" t="str">
        <f t="shared" si="0"/>
        <v>04/12/2025</v>
      </c>
      <c r="O44" t="str">
        <f t="shared" si="1"/>
        <v>04/12/2025</v>
      </c>
      <c r="P44">
        <f t="shared" si="2"/>
        <v>0</v>
      </c>
      <c r="Q44">
        <f t="shared" si="3"/>
        <v>0</v>
      </c>
    </row>
    <row r="45" spans="1:17" x14ac:dyDescent="0.25">
      <c r="A45" t="s">
        <v>826</v>
      </c>
      <c r="B45" t="s">
        <v>387</v>
      </c>
      <c r="C45">
        <v>321</v>
      </c>
      <c r="D45" t="s">
        <v>894</v>
      </c>
      <c r="E45" s="13">
        <v>45995.409722222219</v>
      </c>
      <c r="F45" t="s">
        <v>572</v>
      </c>
      <c r="G45">
        <v>2</v>
      </c>
      <c r="H45" t="s">
        <v>1218</v>
      </c>
      <c r="I45" t="s">
        <v>808</v>
      </c>
      <c r="J45" t="s">
        <v>317</v>
      </c>
      <c r="K45" s="13">
        <v>45995.447916666664</v>
      </c>
      <c r="L45" t="s">
        <v>29</v>
      </c>
      <c r="M45">
        <f>VLOOKUP(L45,Data!$J$1:$K$13,2,0)</f>
        <v>1</v>
      </c>
      <c r="N45" t="str">
        <f t="shared" si="0"/>
        <v>04/12/2025</v>
      </c>
      <c r="O45" t="str">
        <f t="shared" si="1"/>
        <v>04/12/2025</v>
      </c>
      <c r="P45">
        <f t="shared" si="2"/>
        <v>0</v>
      </c>
      <c r="Q45">
        <f t="shared" si="3"/>
        <v>0</v>
      </c>
    </row>
    <row r="46" spans="1:17" x14ac:dyDescent="0.25">
      <c r="A46" t="s">
        <v>826</v>
      </c>
      <c r="B46" t="s">
        <v>264</v>
      </c>
      <c r="C46">
        <v>738</v>
      </c>
      <c r="D46" t="s">
        <v>1226</v>
      </c>
      <c r="E46" s="13">
        <v>45995.458333333336</v>
      </c>
      <c r="F46" t="s">
        <v>165</v>
      </c>
      <c r="G46">
        <v>3</v>
      </c>
      <c r="H46" t="s">
        <v>948</v>
      </c>
      <c r="I46" t="s">
        <v>1227</v>
      </c>
      <c r="J46" t="s">
        <v>559</v>
      </c>
      <c r="K46" s="13">
        <v>45995.493055555555</v>
      </c>
      <c r="L46" t="s">
        <v>29</v>
      </c>
      <c r="M46">
        <f>VLOOKUP(L46,Data!$J$1:$K$13,2,0)</f>
        <v>1</v>
      </c>
      <c r="N46" t="str">
        <f t="shared" si="0"/>
        <v>04/12/2025</v>
      </c>
      <c r="O46" t="str">
        <f t="shared" si="1"/>
        <v>04/12/2025</v>
      </c>
      <c r="P46">
        <f t="shared" si="2"/>
        <v>0</v>
      </c>
      <c r="Q46">
        <f t="shared" si="3"/>
        <v>0</v>
      </c>
    </row>
    <row r="47" spans="1:17" x14ac:dyDescent="0.25">
      <c r="A47" t="s">
        <v>826</v>
      </c>
      <c r="B47" t="s">
        <v>387</v>
      </c>
      <c r="C47" t="s">
        <v>788</v>
      </c>
      <c r="D47" t="s">
        <v>809</v>
      </c>
      <c r="E47" s="13">
        <v>45995.46875</v>
      </c>
      <c r="F47" t="s">
        <v>653</v>
      </c>
      <c r="G47">
        <v>2</v>
      </c>
      <c r="H47" t="s">
        <v>953</v>
      </c>
      <c r="I47" t="s">
        <v>809</v>
      </c>
      <c r="J47" t="s">
        <v>652</v>
      </c>
      <c r="K47" s="13">
        <v>45995.496527777781</v>
      </c>
      <c r="L47" t="s">
        <v>29</v>
      </c>
      <c r="M47">
        <f>VLOOKUP(L47,Data!$J$1:$K$13,2,0)</f>
        <v>1</v>
      </c>
      <c r="N47" t="str">
        <f t="shared" si="0"/>
        <v>04/12/2025</v>
      </c>
      <c r="O47" t="str">
        <f t="shared" si="1"/>
        <v>04/12/2025</v>
      </c>
      <c r="P47">
        <f t="shared" si="2"/>
        <v>0</v>
      </c>
      <c r="Q47">
        <f t="shared" si="3"/>
        <v>0</v>
      </c>
    </row>
    <row r="48" spans="1:17" x14ac:dyDescent="0.25">
      <c r="A48" t="s">
        <v>826</v>
      </c>
      <c r="B48" t="s">
        <v>65</v>
      </c>
      <c r="C48" t="s">
        <v>806</v>
      </c>
      <c r="D48" t="s">
        <v>897</v>
      </c>
      <c r="E48" s="13">
        <v>45995.489583333336</v>
      </c>
      <c r="F48" t="s">
        <v>151</v>
      </c>
      <c r="G48">
        <v>3</v>
      </c>
      <c r="H48" t="s">
        <v>1228</v>
      </c>
      <c r="I48" t="s">
        <v>812</v>
      </c>
      <c r="J48" t="s">
        <v>152</v>
      </c>
      <c r="K48" s="13">
        <v>45995.565972222219</v>
      </c>
      <c r="L48" t="s">
        <v>29</v>
      </c>
      <c r="M48">
        <f>VLOOKUP(L48,Data!$J$1:$K$13,2,0)</f>
        <v>1</v>
      </c>
      <c r="N48" t="str">
        <f t="shared" si="0"/>
        <v>04/12/2025</v>
      </c>
      <c r="O48" t="str">
        <f t="shared" si="1"/>
        <v>04/12/2025</v>
      </c>
      <c r="P48">
        <f t="shared" si="2"/>
        <v>0</v>
      </c>
      <c r="Q48">
        <f t="shared" si="3"/>
        <v>0</v>
      </c>
    </row>
    <row r="49" spans="1:17" x14ac:dyDescent="0.25">
      <c r="A49" t="s">
        <v>826</v>
      </c>
      <c r="B49" t="s">
        <v>495</v>
      </c>
      <c r="C49" t="s">
        <v>804</v>
      </c>
      <c r="D49" t="s">
        <v>1229</v>
      </c>
      <c r="E49" s="13">
        <v>45995.489583333336</v>
      </c>
      <c r="F49" t="s">
        <v>634</v>
      </c>
      <c r="G49">
        <v>1</v>
      </c>
      <c r="H49">
        <v>501</v>
      </c>
      <c r="I49" t="s">
        <v>1085</v>
      </c>
      <c r="J49" t="s">
        <v>167</v>
      </c>
      <c r="K49" s="13">
        <v>45995.524305555555</v>
      </c>
      <c r="L49" t="s">
        <v>29</v>
      </c>
      <c r="M49">
        <f>VLOOKUP(L49,Data!$J$1:$K$13,2,0)</f>
        <v>1</v>
      </c>
      <c r="N49" t="str">
        <f t="shared" si="0"/>
        <v>04/12/2025</v>
      </c>
      <c r="O49" t="str">
        <f t="shared" si="1"/>
        <v>04/12/2025</v>
      </c>
      <c r="P49">
        <f t="shared" si="2"/>
        <v>0</v>
      </c>
      <c r="Q49">
        <f t="shared" si="3"/>
        <v>0</v>
      </c>
    </row>
    <row r="50" spans="1:17" x14ac:dyDescent="0.25">
      <c r="A50" t="s">
        <v>826</v>
      </c>
      <c r="B50" t="s">
        <v>387</v>
      </c>
      <c r="C50" t="s">
        <v>1179</v>
      </c>
      <c r="D50" t="s">
        <v>813</v>
      </c>
      <c r="E50" s="13">
        <v>45995.493055555555</v>
      </c>
      <c r="F50" t="s">
        <v>679</v>
      </c>
      <c r="G50">
        <v>2</v>
      </c>
      <c r="H50">
        <v>502</v>
      </c>
      <c r="I50" t="s">
        <v>813</v>
      </c>
      <c r="J50" t="s">
        <v>501</v>
      </c>
      <c r="K50" s="13">
        <v>45995.513888888891</v>
      </c>
      <c r="L50" t="s">
        <v>29</v>
      </c>
      <c r="M50">
        <f>VLOOKUP(L50,Data!$J$1:$K$13,2,0)</f>
        <v>1</v>
      </c>
      <c r="N50" t="str">
        <f t="shared" si="0"/>
        <v>04/12/2025</v>
      </c>
      <c r="O50" t="str">
        <f t="shared" si="1"/>
        <v>04/12/2025</v>
      </c>
      <c r="P50">
        <f t="shared" si="2"/>
        <v>0</v>
      </c>
      <c r="Q50">
        <f t="shared" si="3"/>
        <v>0</v>
      </c>
    </row>
    <row r="51" spans="1:17" x14ac:dyDescent="0.25">
      <c r="A51" t="s">
        <v>826</v>
      </c>
      <c r="B51" t="s">
        <v>411</v>
      </c>
      <c r="C51" t="s">
        <v>1077</v>
      </c>
      <c r="D51" t="s">
        <v>1230</v>
      </c>
      <c r="E51" s="13">
        <v>45995.498611111114</v>
      </c>
      <c r="F51" t="s">
        <v>251</v>
      </c>
      <c r="G51" t="s">
        <v>780</v>
      </c>
      <c r="H51" t="s">
        <v>1078</v>
      </c>
      <c r="I51" t="s">
        <v>803</v>
      </c>
      <c r="J51" t="s">
        <v>162</v>
      </c>
      <c r="K51" s="13">
        <v>45995.875</v>
      </c>
      <c r="L51" t="s">
        <v>23</v>
      </c>
      <c r="M51">
        <f>VLOOKUP(L51,Data!$J$1:$K$13,2,0)</f>
        <v>2</v>
      </c>
      <c r="N51" t="str">
        <f t="shared" si="0"/>
        <v>04/12/2025</v>
      </c>
      <c r="O51" t="str">
        <f t="shared" si="1"/>
        <v>04/12/2025</v>
      </c>
      <c r="P51">
        <f t="shared" si="2"/>
        <v>0</v>
      </c>
      <c r="Q51">
        <f t="shared" si="3"/>
        <v>0</v>
      </c>
    </row>
    <row r="52" spans="1:17" x14ac:dyDescent="0.25">
      <c r="A52" t="s">
        <v>826</v>
      </c>
      <c r="B52" t="s">
        <v>387</v>
      </c>
      <c r="C52" t="s">
        <v>788</v>
      </c>
      <c r="D52" t="s">
        <v>963</v>
      </c>
      <c r="E52" s="13">
        <v>45995.5</v>
      </c>
      <c r="F52" t="s">
        <v>151</v>
      </c>
      <c r="G52">
        <v>1</v>
      </c>
      <c r="H52" t="s">
        <v>1076</v>
      </c>
      <c r="I52" t="s">
        <v>963</v>
      </c>
      <c r="J52" t="s">
        <v>148</v>
      </c>
      <c r="K52" s="13">
        <v>45995.527777777781</v>
      </c>
      <c r="L52" t="s">
        <v>29</v>
      </c>
      <c r="M52">
        <f>VLOOKUP(L52,Data!$J$1:$K$13,2,0)</f>
        <v>1</v>
      </c>
      <c r="N52" t="str">
        <f t="shared" si="0"/>
        <v>04/12/2025</v>
      </c>
      <c r="O52" t="str">
        <f t="shared" si="1"/>
        <v>04/12/2025</v>
      </c>
      <c r="P52">
        <f t="shared" si="2"/>
        <v>0</v>
      </c>
      <c r="Q52">
        <f t="shared" si="3"/>
        <v>0</v>
      </c>
    </row>
    <row r="53" spans="1:17" x14ac:dyDescent="0.25">
      <c r="A53" t="s">
        <v>826</v>
      </c>
      <c r="B53" t="s">
        <v>387</v>
      </c>
      <c r="C53" t="s">
        <v>786</v>
      </c>
      <c r="D53" t="s">
        <v>1208</v>
      </c>
      <c r="E53" s="13">
        <v>45995.506944444445</v>
      </c>
      <c r="F53" t="s">
        <v>659</v>
      </c>
      <c r="G53">
        <v>1</v>
      </c>
      <c r="H53" t="s">
        <v>1218</v>
      </c>
      <c r="I53" t="s">
        <v>985</v>
      </c>
      <c r="J53" t="s">
        <v>638</v>
      </c>
      <c r="K53" s="13">
        <v>45995.555555555555</v>
      </c>
      <c r="L53" t="s">
        <v>29</v>
      </c>
      <c r="M53">
        <f>VLOOKUP(L53,Data!$J$1:$K$13,2,0)</f>
        <v>1</v>
      </c>
      <c r="N53" t="str">
        <f t="shared" si="0"/>
        <v>04/12/2025</v>
      </c>
      <c r="O53" t="str">
        <f t="shared" si="1"/>
        <v>04/12/2025</v>
      </c>
      <c r="P53">
        <f t="shared" si="2"/>
        <v>0</v>
      </c>
      <c r="Q53">
        <f t="shared" si="3"/>
        <v>0</v>
      </c>
    </row>
    <row r="54" spans="1:17" x14ac:dyDescent="0.25">
      <c r="A54" t="s">
        <v>826</v>
      </c>
      <c r="B54" t="s">
        <v>387</v>
      </c>
      <c r="C54">
        <v>321</v>
      </c>
      <c r="D54" t="s">
        <v>817</v>
      </c>
      <c r="E54" s="13">
        <v>45995.513888888891</v>
      </c>
      <c r="F54" t="s">
        <v>569</v>
      </c>
      <c r="G54">
        <v>2</v>
      </c>
      <c r="H54" t="s">
        <v>949</v>
      </c>
      <c r="I54" t="s">
        <v>817</v>
      </c>
      <c r="J54" t="s">
        <v>482</v>
      </c>
      <c r="K54" s="13">
        <v>45995.541666666664</v>
      </c>
      <c r="L54" t="s">
        <v>29</v>
      </c>
      <c r="M54">
        <f>VLOOKUP(L54,Data!$J$1:$K$13,2,0)</f>
        <v>1</v>
      </c>
      <c r="N54" t="str">
        <f t="shared" si="0"/>
        <v>04/12/2025</v>
      </c>
      <c r="O54" t="str">
        <f t="shared" si="1"/>
        <v>04/12/2025</v>
      </c>
      <c r="P54">
        <f t="shared" si="2"/>
        <v>0</v>
      </c>
      <c r="Q54">
        <f t="shared" si="3"/>
        <v>0</v>
      </c>
    </row>
    <row r="55" spans="1:17" x14ac:dyDescent="0.25">
      <c r="A55" t="s">
        <v>826</v>
      </c>
      <c r="B55" t="s">
        <v>387</v>
      </c>
      <c r="C55" t="s">
        <v>1179</v>
      </c>
      <c r="D55" t="s">
        <v>814</v>
      </c>
      <c r="E55" s="13">
        <v>45995.527777777781</v>
      </c>
      <c r="F55" t="s">
        <v>717</v>
      </c>
      <c r="G55">
        <v>2</v>
      </c>
      <c r="H55">
        <v>505</v>
      </c>
      <c r="I55" t="s">
        <v>814</v>
      </c>
      <c r="J55" t="s">
        <v>253</v>
      </c>
      <c r="K55" s="13">
        <v>45995.548611111109</v>
      </c>
      <c r="L55" t="s">
        <v>29</v>
      </c>
      <c r="M55">
        <f>VLOOKUP(L55,Data!$J$1:$K$13,2,0)</f>
        <v>1</v>
      </c>
      <c r="N55" t="str">
        <f t="shared" si="0"/>
        <v>04/12/2025</v>
      </c>
      <c r="O55" t="str">
        <f t="shared" si="1"/>
        <v>04/12/2025</v>
      </c>
      <c r="P55">
        <f t="shared" si="2"/>
        <v>0</v>
      </c>
      <c r="Q55">
        <f t="shared" si="3"/>
        <v>0</v>
      </c>
    </row>
    <row r="56" spans="1:17" x14ac:dyDescent="0.25">
      <c r="A56" t="s">
        <v>826</v>
      </c>
      <c r="B56" t="s">
        <v>387</v>
      </c>
      <c r="C56" t="s">
        <v>788</v>
      </c>
      <c r="D56" t="s">
        <v>970</v>
      </c>
      <c r="E56" s="13">
        <v>45995.534722222219</v>
      </c>
      <c r="F56" t="s">
        <v>709</v>
      </c>
      <c r="G56">
        <v>1</v>
      </c>
      <c r="H56" t="s">
        <v>953</v>
      </c>
      <c r="I56" t="s">
        <v>1087</v>
      </c>
      <c r="J56" t="s">
        <v>509</v>
      </c>
      <c r="K56" s="13">
        <v>45995.572916666664</v>
      </c>
      <c r="L56" t="s">
        <v>29</v>
      </c>
      <c r="M56">
        <f>VLOOKUP(L56,Data!$J$1:$K$13,2,0)</f>
        <v>1</v>
      </c>
      <c r="N56" t="str">
        <f t="shared" si="0"/>
        <v>04/12/2025</v>
      </c>
      <c r="O56" t="str">
        <f t="shared" si="1"/>
        <v>04/12/2025</v>
      </c>
      <c r="P56">
        <f t="shared" si="2"/>
        <v>0</v>
      </c>
      <c r="Q56">
        <f t="shared" si="3"/>
        <v>0</v>
      </c>
    </row>
    <row r="57" spans="1:17" x14ac:dyDescent="0.25">
      <c r="A57" t="s">
        <v>826</v>
      </c>
      <c r="B57" t="s">
        <v>387</v>
      </c>
      <c r="C57" t="s">
        <v>786</v>
      </c>
      <c r="D57" t="s">
        <v>1231</v>
      </c>
      <c r="E57" s="13">
        <v>45995.534722222219</v>
      </c>
      <c r="F57" t="s">
        <v>276</v>
      </c>
      <c r="G57">
        <v>6</v>
      </c>
      <c r="H57" t="s">
        <v>1079</v>
      </c>
      <c r="I57" t="s">
        <v>1082</v>
      </c>
      <c r="J57" t="s">
        <v>583</v>
      </c>
      <c r="K57" s="13">
        <v>45995.576388888891</v>
      </c>
      <c r="L57" t="s">
        <v>29</v>
      </c>
      <c r="M57">
        <f>VLOOKUP(L57,Data!$J$1:$K$13,2,0)</f>
        <v>1</v>
      </c>
      <c r="N57" t="str">
        <f t="shared" si="0"/>
        <v>04/12/2025</v>
      </c>
      <c r="O57" t="str">
        <f t="shared" si="1"/>
        <v>04/12/2025</v>
      </c>
      <c r="P57">
        <f t="shared" si="2"/>
        <v>0</v>
      </c>
      <c r="Q57">
        <f t="shared" si="3"/>
        <v>0</v>
      </c>
    </row>
    <row r="58" spans="1:17" x14ac:dyDescent="0.25">
      <c r="A58" t="s">
        <v>826</v>
      </c>
      <c r="B58" t="s">
        <v>65</v>
      </c>
      <c r="C58" t="s">
        <v>797</v>
      </c>
      <c r="D58" t="s">
        <v>896</v>
      </c>
      <c r="E58" s="13">
        <v>45995.534722222219</v>
      </c>
      <c r="F58" t="s">
        <v>117</v>
      </c>
      <c r="G58">
        <v>3</v>
      </c>
      <c r="H58" t="s">
        <v>1109</v>
      </c>
      <c r="I58" t="s">
        <v>830</v>
      </c>
      <c r="J58" t="s">
        <v>195</v>
      </c>
      <c r="K58" s="13">
        <v>45995.559027777781</v>
      </c>
      <c r="L58" t="s">
        <v>29</v>
      </c>
      <c r="M58">
        <f>VLOOKUP(L58,Data!$J$1:$K$13,2,0)</f>
        <v>1</v>
      </c>
      <c r="N58" t="str">
        <f t="shared" si="0"/>
        <v>04/12/2025</v>
      </c>
      <c r="O58" t="str">
        <f t="shared" si="1"/>
        <v>04/12/2025</v>
      </c>
      <c r="P58">
        <f t="shared" si="2"/>
        <v>0</v>
      </c>
      <c r="Q58">
        <f t="shared" si="3"/>
        <v>0</v>
      </c>
    </row>
    <row r="59" spans="1:17" x14ac:dyDescent="0.25">
      <c r="A59" t="s">
        <v>826</v>
      </c>
      <c r="B59" t="s">
        <v>382</v>
      </c>
      <c r="C59">
        <v>346</v>
      </c>
      <c r="D59" t="s">
        <v>1232</v>
      </c>
      <c r="E59" s="13">
        <v>45995.541666666664</v>
      </c>
      <c r="F59" t="s">
        <v>100</v>
      </c>
      <c r="G59">
        <v>7</v>
      </c>
      <c r="H59">
        <v>116</v>
      </c>
      <c r="I59" t="s">
        <v>1233</v>
      </c>
      <c r="J59" t="s">
        <v>102</v>
      </c>
      <c r="K59" s="13">
        <v>45995.666666666664</v>
      </c>
      <c r="L59" t="s">
        <v>29</v>
      </c>
      <c r="M59">
        <f>VLOOKUP(L59,Data!$J$1:$K$13,2,0)</f>
        <v>1</v>
      </c>
      <c r="N59" t="str">
        <f t="shared" si="0"/>
        <v>04/12/2025</v>
      </c>
      <c r="O59" t="str">
        <f t="shared" si="1"/>
        <v>04/12/2025</v>
      </c>
      <c r="P59">
        <f t="shared" si="2"/>
        <v>0</v>
      </c>
      <c r="Q59">
        <f t="shared" si="3"/>
        <v>0</v>
      </c>
    </row>
    <row r="60" spans="1:17" x14ac:dyDescent="0.25">
      <c r="A60" t="s">
        <v>826</v>
      </c>
      <c r="B60" t="s">
        <v>387</v>
      </c>
      <c r="C60">
        <v>320</v>
      </c>
      <c r="D60" t="s">
        <v>815</v>
      </c>
      <c r="E60" s="13">
        <v>45995.545138888891</v>
      </c>
      <c r="F60" t="s">
        <v>155</v>
      </c>
      <c r="G60">
        <v>1</v>
      </c>
      <c r="H60">
        <v>502</v>
      </c>
      <c r="I60" t="s">
        <v>815</v>
      </c>
      <c r="J60" t="s">
        <v>73</v>
      </c>
      <c r="K60" s="13">
        <v>45995.565972222219</v>
      </c>
      <c r="L60" t="s">
        <v>29</v>
      </c>
      <c r="M60">
        <f>VLOOKUP(L60,Data!$J$1:$K$13,2,0)</f>
        <v>1</v>
      </c>
      <c r="N60" t="str">
        <f t="shared" si="0"/>
        <v>04/12/2025</v>
      </c>
      <c r="O60" t="str">
        <f t="shared" si="1"/>
        <v>04/12/2025</v>
      </c>
      <c r="P60">
        <f t="shared" si="2"/>
        <v>0</v>
      </c>
      <c r="Q60">
        <f t="shared" si="3"/>
        <v>0</v>
      </c>
    </row>
    <row r="61" spans="1:17" x14ac:dyDescent="0.25">
      <c r="A61" t="s">
        <v>826</v>
      </c>
      <c r="B61" t="s">
        <v>416</v>
      </c>
      <c r="C61">
        <v>332</v>
      </c>
      <c r="D61" t="s">
        <v>1234</v>
      </c>
      <c r="E61" s="13">
        <v>45995.5625</v>
      </c>
      <c r="F61" t="s">
        <v>32</v>
      </c>
      <c r="G61" t="s">
        <v>780</v>
      </c>
      <c r="H61">
        <v>602</v>
      </c>
      <c r="I61" t="s">
        <v>1094</v>
      </c>
      <c r="J61" t="s">
        <v>601</v>
      </c>
      <c r="K61" s="13">
        <v>45995.881944444445</v>
      </c>
      <c r="L61" t="s">
        <v>23</v>
      </c>
      <c r="M61">
        <f>VLOOKUP(L61,Data!$J$1:$K$13,2,0)</f>
        <v>2</v>
      </c>
      <c r="N61" t="str">
        <f t="shared" si="0"/>
        <v>04/12/2025</v>
      </c>
      <c r="O61" t="str">
        <f t="shared" si="1"/>
        <v>04/12/2025</v>
      </c>
      <c r="P61">
        <f t="shared" si="2"/>
        <v>0</v>
      </c>
      <c r="Q61">
        <f t="shared" si="3"/>
        <v>0</v>
      </c>
    </row>
    <row r="62" spans="1:17" x14ac:dyDescent="0.25">
      <c r="A62" t="s">
        <v>826</v>
      </c>
      <c r="B62" t="s">
        <v>65</v>
      </c>
      <c r="C62" t="s">
        <v>797</v>
      </c>
      <c r="D62" t="s">
        <v>898</v>
      </c>
      <c r="E62" s="13">
        <v>45995.565972222219</v>
      </c>
      <c r="F62" t="s">
        <v>717</v>
      </c>
      <c r="G62">
        <v>3</v>
      </c>
      <c r="H62" t="s">
        <v>1084</v>
      </c>
      <c r="I62" t="s">
        <v>816</v>
      </c>
      <c r="J62" t="s">
        <v>571</v>
      </c>
      <c r="K62" s="13">
        <v>45995.597222222219</v>
      </c>
      <c r="L62" t="s">
        <v>29</v>
      </c>
      <c r="M62">
        <f>VLOOKUP(L62,Data!$J$1:$K$13,2,0)</f>
        <v>1</v>
      </c>
      <c r="N62" t="str">
        <f t="shared" si="0"/>
        <v>04/12/2025</v>
      </c>
      <c r="O62" t="str">
        <f t="shared" si="1"/>
        <v>04/12/2025</v>
      </c>
      <c r="P62">
        <f t="shared" si="2"/>
        <v>0</v>
      </c>
      <c r="Q62">
        <f t="shared" si="3"/>
        <v>0</v>
      </c>
    </row>
    <row r="63" spans="1:17" x14ac:dyDescent="0.25">
      <c r="A63" t="s">
        <v>791</v>
      </c>
      <c r="B63" t="s">
        <v>53</v>
      </c>
      <c r="C63">
        <v>763</v>
      </c>
      <c r="D63" t="s">
        <v>1141</v>
      </c>
      <c r="E63" s="13">
        <v>45995.569444444445</v>
      </c>
      <c r="F63" t="s">
        <v>700</v>
      </c>
      <c r="G63" t="s">
        <v>780</v>
      </c>
      <c r="H63" t="s">
        <v>1235</v>
      </c>
      <c r="I63" t="s">
        <v>1141</v>
      </c>
      <c r="J63" t="s">
        <v>190</v>
      </c>
      <c r="K63" s="13">
        <v>45995.620833333334</v>
      </c>
      <c r="L63" t="s">
        <v>23</v>
      </c>
      <c r="M63">
        <f>VLOOKUP(L63,Data!$J$1:$K$13,2,0)</f>
        <v>2</v>
      </c>
      <c r="N63" t="str">
        <f t="shared" si="0"/>
        <v>04/12/2025</v>
      </c>
      <c r="O63" t="str">
        <f t="shared" si="1"/>
        <v>04/12/2025</v>
      </c>
      <c r="P63">
        <f t="shared" si="2"/>
        <v>0</v>
      </c>
      <c r="Q63">
        <f t="shared" si="3"/>
        <v>0</v>
      </c>
    </row>
    <row r="64" spans="1:17" x14ac:dyDescent="0.25">
      <c r="A64" t="s">
        <v>826</v>
      </c>
      <c r="B64" t="s">
        <v>387</v>
      </c>
      <c r="C64" t="s">
        <v>786</v>
      </c>
      <c r="D64" t="s">
        <v>951</v>
      </c>
      <c r="E64" s="13">
        <v>45995.576388888891</v>
      </c>
      <c r="F64" t="s">
        <v>653</v>
      </c>
      <c r="G64">
        <v>1</v>
      </c>
      <c r="H64" t="s">
        <v>949</v>
      </c>
      <c r="I64" t="s">
        <v>785</v>
      </c>
      <c r="J64" t="s">
        <v>439</v>
      </c>
      <c r="K64" s="13">
        <v>45995.614583333336</v>
      </c>
      <c r="L64" t="s">
        <v>29</v>
      </c>
      <c r="M64">
        <f>VLOOKUP(L64,Data!$J$1:$K$13,2,0)</f>
        <v>1</v>
      </c>
      <c r="N64" t="str">
        <f t="shared" si="0"/>
        <v>04/12/2025</v>
      </c>
      <c r="O64" t="str">
        <f t="shared" si="1"/>
        <v>04/12/2025</v>
      </c>
      <c r="P64">
        <f t="shared" si="2"/>
        <v>0</v>
      </c>
      <c r="Q64">
        <f t="shared" si="3"/>
        <v>0</v>
      </c>
    </row>
    <row r="65" spans="1:17" x14ac:dyDescent="0.25">
      <c r="A65" t="s">
        <v>826</v>
      </c>
      <c r="B65" t="s">
        <v>387</v>
      </c>
      <c r="C65">
        <v>321</v>
      </c>
      <c r="D65" t="s">
        <v>900</v>
      </c>
      <c r="E65" s="13">
        <v>45995.586805555555</v>
      </c>
      <c r="F65" t="s">
        <v>315</v>
      </c>
      <c r="G65">
        <v>2</v>
      </c>
      <c r="H65" t="s">
        <v>1218</v>
      </c>
      <c r="I65" t="s">
        <v>1088</v>
      </c>
      <c r="J65" t="s">
        <v>719</v>
      </c>
      <c r="K65" s="13">
        <v>45995.625</v>
      </c>
      <c r="L65" t="s">
        <v>29</v>
      </c>
      <c r="M65">
        <f>VLOOKUP(L65,Data!$J$1:$K$13,2,0)</f>
        <v>1</v>
      </c>
      <c r="N65" t="str">
        <f t="shared" ref="N65:N87" si="4">TEXT(E65,"dd/mm/aaaa")</f>
        <v>04/12/2025</v>
      </c>
      <c r="O65" t="str">
        <f t="shared" ref="O65:O87" si="5">TEXT(K65,"dd/mm/aaaa")</f>
        <v>04/12/2025</v>
      </c>
      <c r="P65">
        <f t="shared" ref="P65:P87" si="6">COUNTIFS($R$2,"="&amp;N65)</f>
        <v>0</v>
      </c>
      <c r="Q65">
        <f t="shared" ref="Q65:Q87" si="7">COUNTIFS($R$2,"="&amp;O65)</f>
        <v>0</v>
      </c>
    </row>
    <row r="66" spans="1:17" x14ac:dyDescent="0.25">
      <c r="A66" t="s">
        <v>826</v>
      </c>
      <c r="B66" t="s">
        <v>107</v>
      </c>
      <c r="C66" t="s">
        <v>818</v>
      </c>
      <c r="D66" t="s">
        <v>1236</v>
      </c>
      <c r="E66" s="13">
        <v>45995.59375</v>
      </c>
      <c r="F66" t="s">
        <v>32</v>
      </c>
      <c r="G66" t="s">
        <v>780</v>
      </c>
      <c r="H66" t="s">
        <v>955</v>
      </c>
      <c r="I66" t="s">
        <v>1237</v>
      </c>
      <c r="J66" t="s">
        <v>381</v>
      </c>
      <c r="K66" s="13">
        <v>45995.684027777781</v>
      </c>
      <c r="L66" t="s">
        <v>23</v>
      </c>
      <c r="M66">
        <f>VLOOKUP(L66,Data!$J$1:$K$13,2,0)</f>
        <v>2</v>
      </c>
      <c r="N66" t="str">
        <f t="shared" si="4"/>
        <v>04/12/2025</v>
      </c>
      <c r="O66" t="str">
        <f t="shared" si="5"/>
        <v>04/12/2025</v>
      </c>
      <c r="P66">
        <f t="shared" si="6"/>
        <v>0</v>
      </c>
      <c r="Q66">
        <f t="shared" si="7"/>
        <v>0</v>
      </c>
    </row>
    <row r="67" spans="1:17" x14ac:dyDescent="0.25">
      <c r="A67" t="s">
        <v>826</v>
      </c>
      <c r="B67" t="s">
        <v>435</v>
      </c>
      <c r="C67">
        <v>320</v>
      </c>
      <c r="D67" t="s">
        <v>1238</v>
      </c>
      <c r="E67" s="13">
        <v>45995.611805555556</v>
      </c>
      <c r="F67" t="s">
        <v>481</v>
      </c>
      <c r="G67">
        <v>2</v>
      </c>
      <c r="H67" t="s">
        <v>950</v>
      </c>
      <c r="I67" t="s">
        <v>1239</v>
      </c>
      <c r="J67" t="s">
        <v>371</v>
      </c>
      <c r="K67" s="13">
        <v>45995.640277777777</v>
      </c>
      <c r="L67" t="s">
        <v>29</v>
      </c>
      <c r="M67">
        <f>VLOOKUP(L67,Data!$J$1:$K$13,2,0)</f>
        <v>1</v>
      </c>
      <c r="N67" t="str">
        <f t="shared" si="4"/>
        <v>04/12/2025</v>
      </c>
      <c r="O67" t="str">
        <f t="shared" si="5"/>
        <v>04/12/2025</v>
      </c>
      <c r="P67">
        <f t="shared" si="6"/>
        <v>0</v>
      </c>
      <c r="Q67">
        <f t="shared" si="7"/>
        <v>0</v>
      </c>
    </row>
    <row r="68" spans="1:17" x14ac:dyDescent="0.25">
      <c r="A68" t="s">
        <v>826</v>
      </c>
      <c r="B68" t="s">
        <v>264</v>
      </c>
      <c r="C68">
        <v>738</v>
      </c>
      <c r="D68" t="s">
        <v>1191</v>
      </c>
      <c r="E68" s="13">
        <v>45995.614583333336</v>
      </c>
      <c r="F68" t="s">
        <v>717</v>
      </c>
      <c r="G68">
        <v>3</v>
      </c>
      <c r="H68" t="s">
        <v>948</v>
      </c>
      <c r="I68" t="s">
        <v>1240</v>
      </c>
      <c r="J68" t="s">
        <v>482</v>
      </c>
      <c r="K68" s="13">
        <v>45995.649305555555</v>
      </c>
      <c r="L68" t="s">
        <v>29</v>
      </c>
      <c r="M68">
        <f>VLOOKUP(L68,Data!$J$1:$K$13,2,0)</f>
        <v>1</v>
      </c>
      <c r="N68" t="str">
        <f t="shared" si="4"/>
        <v>04/12/2025</v>
      </c>
      <c r="O68" t="str">
        <f t="shared" si="5"/>
        <v>04/12/2025</v>
      </c>
      <c r="P68">
        <f t="shared" si="6"/>
        <v>0</v>
      </c>
      <c r="Q68">
        <f t="shared" si="7"/>
        <v>0</v>
      </c>
    </row>
    <row r="69" spans="1:17" x14ac:dyDescent="0.25">
      <c r="A69" t="s">
        <v>826</v>
      </c>
      <c r="B69" t="s">
        <v>387</v>
      </c>
      <c r="C69" t="s">
        <v>788</v>
      </c>
      <c r="D69" t="s">
        <v>1241</v>
      </c>
      <c r="E69" s="13">
        <v>45995.614583333336</v>
      </c>
      <c r="F69" t="s">
        <v>499</v>
      </c>
      <c r="G69">
        <v>2</v>
      </c>
      <c r="H69" t="s">
        <v>1076</v>
      </c>
      <c r="I69" t="s">
        <v>1090</v>
      </c>
      <c r="J69" t="s">
        <v>501</v>
      </c>
      <c r="K69" s="13">
        <v>45995.663194444445</v>
      </c>
      <c r="L69" t="s">
        <v>29</v>
      </c>
      <c r="M69">
        <f>VLOOKUP(L69,Data!$J$1:$K$13,2,0)</f>
        <v>1</v>
      </c>
      <c r="N69" t="str">
        <f t="shared" si="4"/>
        <v>04/12/2025</v>
      </c>
      <c r="O69" t="str">
        <f t="shared" si="5"/>
        <v>04/12/2025</v>
      </c>
      <c r="P69">
        <f t="shared" si="6"/>
        <v>0</v>
      </c>
      <c r="Q69">
        <f t="shared" si="7"/>
        <v>0</v>
      </c>
    </row>
    <row r="70" spans="1:17" x14ac:dyDescent="0.25">
      <c r="A70" t="s">
        <v>826</v>
      </c>
      <c r="B70" t="s">
        <v>944</v>
      </c>
      <c r="C70">
        <v>747</v>
      </c>
      <c r="D70" t="s">
        <v>1242</v>
      </c>
      <c r="E70" s="13">
        <v>45995.621527777781</v>
      </c>
      <c r="F70" t="s">
        <v>32</v>
      </c>
      <c r="G70" t="s">
        <v>780</v>
      </c>
      <c r="H70">
        <v>604</v>
      </c>
      <c r="I70" t="s">
        <v>1243</v>
      </c>
      <c r="J70" t="s">
        <v>34</v>
      </c>
      <c r="K70" s="13">
        <v>45995.725694444445</v>
      </c>
      <c r="L70" t="s">
        <v>23</v>
      </c>
      <c r="M70">
        <f>VLOOKUP(L70,Data!$J$1:$K$13,2,0)</f>
        <v>2</v>
      </c>
      <c r="N70" t="str">
        <f t="shared" si="4"/>
        <v>04/12/2025</v>
      </c>
      <c r="O70" t="str">
        <f t="shared" si="5"/>
        <v>04/12/2025</v>
      </c>
      <c r="P70">
        <f t="shared" si="6"/>
        <v>0</v>
      </c>
      <c r="Q70">
        <f t="shared" si="7"/>
        <v>0</v>
      </c>
    </row>
    <row r="71" spans="1:17" x14ac:dyDescent="0.25">
      <c r="A71" t="s">
        <v>826</v>
      </c>
      <c r="B71" t="s">
        <v>454</v>
      </c>
      <c r="C71" t="s">
        <v>1244</v>
      </c>
      <c r="D71" t="s">
        <v>1245</v>
      </c>
      <c r="E71" s="13">
        <v>45995.625</v>
      </c>
      <c r="F71" t="s">
        <v>413</v>
      </c>
      <c r="G71">
        <v>4</v>
      </c>
      <c r="H71" t="s">
        <v>1246</v>
      </c>
      <c r="I71" t="s">
        <v>1247</v>
      </c>
      <c r="J71" t="s">
        <v>367</v>
      </c>
      <c r="K71" s="13">
        <v>45995.708333333336</v>
      </c>
      <c r="L71" t="s">
        <v>23</v>
      </c>
      <c r="M71">
        <f>VLOOKUP(L71,Data!$J$1:$K$13,2,0)</f>
        <v>2</v>
      </c>
      <c r="N71" t="str">
        <f t="shared" si="4"/>
        <v>04/12/2025</v>
      </c>
      <c r="O71" t="str">
        <f t="shared" si="5"/>
        <v>04/12/2025</v>
      </c>
      <c r="P71">
        <f t="shared" si="6"/>
        <v>0</v>
      </c>
      <c r="Q71">
        <f t="shared" si="7"/>
        <v>0</v>
      </c>
    </row>
    <row r="72" spans="1:17" x14ac:dyDescent="0.25">
      <c r="A72" t="s">
        <v>826</v>
      </c>
      <c r="B72" t="s">
        <v>387</v>
      </c>
      <c r="C72">
        <v>320</v>
      </c>
      <c r="D72" t="s">
        <v>972</v>
      </c>
      <c r="E72" s="13">
        <v>45995.628472222219</v>
      </c>
      <c r="F72" t="s">
        <v>151</v>
      </c>
      <c r="G72">
        <v>1</v>
      </c>
      <c r="H72">
        <v>503</v>
      </c>
      <c r="I72" t="s">
        <v>972</v>
      </c>
      <c r="J72" t="s">
        <v>528</v>
      </c>
      <c r="K72" s="13">
        <v>45995.652777777781</v>
      </c>
      <c r="L72" t="s">
        <v>29</v>
      </c>
      <c r="M72">
        <f>VLOOKUP(L72,Data!$J$1:$K$13,2,0)</f>
        <v>1</v>
      </c>
      <c r="N72" t="str">
        <f t="shared" si="4"/>
        <v>04/12/2025</v>
      </c>
      <c r="O72" t="str">
        <f t="shared" si="5"/>
        <v>04/12/2025</v>
      </c>
      <c r="P72">
        <f t="shared" si="6"/>
        <v>0</v>
      </c>
      <c r="Q72">
        <f t="shared" si="7"/>
        <v>0</v>
      </c>
    </row>
    <row r="73" spans="1:17" x14ac:dyDescent="0.25">
      <c r="A73" t="s">
        <v>826</v>
      </c>
      <c r="B73" t="s">
        <v>221</v>
      </c>
      <c r="C73" t="s">
        <v>1188</v>
      </c>
      <c r="D73" t="s">
        <v>1196</v>
      </c>
      <c r="E73" s="13">
        <v>45995.631944444445</v>
      </c>
      <c r="F73" t="s">
        <v>271</v>
      </c>
      <c r="G73" t="s">
        <v>780</v>
      </c>
      <c r="H73" t="s">
        <v>1078</v>
      </c>
      <c r="I73" t="s">
        <v>1197</v>
      </c>
      <c r="J73" t="s">
        <v>273</v>
      </c>
      <c r="K73" s="13">
        <v>45995.694444444445</v>
      </c>
      <c r="L73" t="s">
        <v>23</v>
      </c>
      <c r="M73">
        <f>VLOOKUP(L73,Data!$J$1:$K$13,2,0)</f>
        <v>2</v>
      </c>
      <c r="N73" t="str">
        <f t="shared" si="4"/>
        <v>04/12/2025</v>
      </c>
      <c r="O73" t="str">
        <f t="shared" si="5"/>
        <v>04/12/2025</v>
      </c>
      <c r="P73">
        <f t="shared" si="6"/>
        <v>0</v>
      </c>
      <c r="Q73">
        <f t="shared" si="7"/>
        <v>0</v>
      </c>
    </row>
    <row r="74" spans="1:17" x14ac:dyDescent="0.25">
      <c r="A74" t="s">
        <v>826</v>
      </c>
      <c r="B74" t="s">
        <v>387</v>
      </c>
      <c r="C74" t="s">
        <v>1179</v>
      </c>
      <c r="D74" t="s">
        <v>1248</v>
      </c>
      <c r="E74" s="13">
        <v>45995.638888888891</v>
      </c>
      <c r="F74" t="s">
        <v>151</v>
      </c>
      <c r="G74">
        <v>1</v>
      </c>
      <c r="H74">
        <v>505</v>
      </c>
      <c r="I74" t="s">
        <v>1249</v>
      </c>
      <c r="J74" t="s">
        <v>518</v>
      </c>
      <c r="K74" s="13">
        <v>45995.663194444445</v>
      </c>
      <c r="L74" t="s">
        <v>29</v>
      </c>
      <c r="M74">
        <f>VLOOKUP(L74,Data!$J$1:$K$13,2,0)</f>
        <v>1</v>
      </c>
      <c r="N74" t="str">
        <f t="shared" si="4"/>
        <v>04/12/2025</v>
      </c>
      <c r="O74" t="str">
        <f t="shared" si="5"/>
        <v>04/12/2025</v>
      </c>
      <c r="P74">
        <f t="shared" si="6"/>
        <v>0</v>
      </c>
      <c r="Q74">
        <f t="shared" si="7"/>
        <v>0</v>
      </c>
    </row>
    <row r="75" spans="1:17" x14ac:dyDescent="0.25">
      <c r="A75" t="s">
        <v>826</v>
      </c>
      <c r="B75" t="s">
        <v>264</v>
      </c>
      <c r="C75">
        <v>738</v>
      </c>
      <c r="D75" t="s">
        <v>1250</v>
      </c>
      <c r="E75" s="13">
        <v>45995.663194444445</v>
      </c>
      <c r="F75" t="s">
        <v>557</v>
      </c>
      <c r="G75">
        <v>3</v>
      </c>
      <c r="H75" t="s">
        <v>781</v>
      </c>
      <c r="I75" t="s">
        <v>825</v>
      </c>
      <c r="J75" t="s">
        <v>655</v>
      </c>
      <c r="K75" s="13">
        <v>45995.819444444445</v>
      </c>
      <c r="L75" t="s">
        <v>29</v>
      </c>
      <c r="M75">
        <f>VLOOKUP(L75,Data!$J$1:$K$13,2,0)</f>
        <v>1</v>
      </c>
      <c r="N75" t="str">
        <f t="shared" si="4"/>
        <v>04/12/2025</v>
      </c>
      <c r="O75" t="str">
        <f t="shared" si="5"/>
        <v>04/12/2025</v>
      </c>
      <c r="P75">
        <f t="shared" si="6"/>
        <v>0</v>
      </c>
      <c r="Q75">
        <f t="shared" si="7"/>
        <v>0</v>
      </c>
    </row>
    <row r="76" spans="1:17" x14ac:dyDescent="0.25">
      <c r="A76" t="s">
        <v>826</v>
      </c>
      <c r="B76" t="s">
        <v>387</v>
      </c>
      <c r="C76" t="s">
        <v>788</v>
      </c>
      <c r="D76" t="s">
        <v>821</v>
      </c>
      <c r="E76" s="13">
        <v>45995.666666666664</v>
      </c>
      <c r="F76" t="s">
        <v>651</v>
      </c>
      <c r="G76">
        <v>2</v>
      </c>
      <c r="H76" t="s">
        <v>949</v>
      </c>
      <c r="I76" t="s">
        <v>821</v>
      </c>
      <c r="J76" t="s">
        <v>655</v>
      </c>
      <c r="K76" s="13">
        <v>45995.694444444445</v>
      </c>
      <c r="L76" t="s">
        <v>29</v>
      </c>
      <c r="M76">
        <f>VLOOKUP(L76,Data!$J$1:$K$13,2,0)</f>
        <v>1</v>
      </c>
      <c r="N76" t="str">
        <f t="shared" si="4"/>
        <v>04/12/2025</v>
      </c>
      <c r="O76" t="str">
        <f t="shared" si="5"/>
        <v>04/12/2025</v>
      </c>
      <c r="P76">
        <f t="shared" si="6"/>
        <v>0</v>
      </c>
      <c r="Q76">
        <f t="shared" si="7"/>
        <v>0</v>
      </c>
    </row>
    <row r="77" spans="1:17" x14ac:dyDescent="0.25">
      <c r="A77" t="s">
        <v>826</v>
      </c>
      <c r="B77" t="s">
        <v>254</v>
      </c>
      <c r="C77">
        <v>332</v>
      </c>
      <c r="D77" t="s">
        <v>1251</v>
      </c>
      <c r="E77" s="13">
        <v>45995.666666666664</v>
      </c>
      <c r="F77" t="s">
        <v>32</v>
      </c>
      <c r="G77" t="s">
        <v>780</v>
      </c>
      <c r="H77">
        <v>602</v>
      </c>
      <c r="I77" t="s">
        <v>1252</v>
      </c>
      <c r="J77" t="s">
        <v>669</v>
      </c>
      <c r="K77" s="13">
        <v>45995.75</v>
      </c>
      <c r="L77" t="s">
        <v>23</v>
      </c>
      <c r="M77">
        <f>VLOOKUP(L77,Data!$J$1:$K$13,2,0)</f>
        <v>2</v>
      </c>
      <c r="N77" t="str">
        <f t="shared" si="4"/>
        <v>04/12/2025</v>
      </c>
      <c r="O77" t="str">
        <f t="shared" si="5"/>
        <v>04/12/2025</v>
      </c>
      <c r="P77">
        <f t="shared" si="6"/>
        <v>0</v>
      </c>
      <c r="Q77">
        <f t="shared" si="7"/>
        <v>0</v>
      </c>
    </row>
    <row r="78" spans="1:17" x14ac:dyDescent="0.25">
      <c r="A78" t="s">
        <v>826</v>
      </c>
      <c r="B78" t="s">
        <v>435</v>
      </c>
      <c r="C78">
        <v>320</v>
      </c>
      <c r="D78" t="s">
        <v>899</v>
      </c>
      <c r="E78" s="13">
        <v>45995.680555555555</v>
      </c>
      <c r="F78" t="s">
        <v>151</v>
      </c>
      <c r="G78">
        <v>1</v>
      </c>
      <c r="H78" t="s">
        <v>950</v>
      </c>
      <c r="I78" t="s">
        <v>828</v>
      </c>
      <c r="J78" t="s">
        <v>253</v>
      </c>
      <c r="K78" s="13">
        <v>45995.71875</v>
      </c>
      <c r="L78" t="s">
        <v>29</v>
      </c>
      <c r="M78">
        <f>VLOOKUP(L78,Data!$J$1:$K$13,2,0)</f>
        <v>1</v>
      </c>
      <c r="N78" t="str">
        <f t="shared" si="4"/>
        <v>04/12/2025</v>
      </c>
      <c r="O78" t="str">
        <f t="shared" si="5"/>
        <v>04/12/2025</v>
      </c>
      <c r="P78">
        <f t="shared" si="6"/>
        <v>0</v>
      </c>
      <c r="Q78">
        <f t="shared" si="7"/>
        <v>0</v>
      </c>
    </row>
    <row r="79" spans="1:17" x14ac:dyDescent="0.25">
      <c r="A79" t="s">
        <v>826</v>
      </c>
      <c r="B79" t="s">
        <v>495</v>
      </c>
      <c r="C79" t="s">
        <v>804</v>
      </c>
      <c r="D79" t="s">
        <v>1089</v>
      </c>
      <c r="E79" s="13">
        <v>45995.694444444445</v>
      </c>
      <c r="F79" t="s">
        <v>165</v>
      </c>
      <c r="G79">
        <v>1</v>
      </c>
      <c r="H79">
        <v>501</v>
      </c>
      <c r="I79" t="s">
        <v>805</v>
      </c>
      <c r="J79" t="s">
        <v>635</v>
      </c>
      <c r="K79" s="13">
        <v>45995.715277777781</v>
      </c>
      <c r="L79" t="s">
        <v>29</v>
      </c>
      <c r="M79">
        <f>VLOOKUP(L79,Data!$J$1:$K$13,2,0)</f>
        <v>1</v>
      </c>
      <c r="N79" t="str">
        <f t="shared" si="4"/>
        <v>04/12/2025</v>
      </c>
      <c r="O79" t="str">
        <f t="shared" si="5"/>
        <v>04/12/2025</v>
      </c>
      <c r="P79">
        <f t="shared" si="6"/>
        <v>0</v>
      </c>
      <c r="Q79">
        <f t="shared" si="7"/>
        <v>0</v>
      </c>
    </row>
    <row r="80" spans="1:17" x14ac:dyDescent="0.25">
      <c r="A80" t="s">
        <v>826</v>
      </c>
      <c r="B80" t="s">
        <v>65</v>
      </c>
      <c r="C80" t="s">
        <v>797</v>
      </c>
      <c r="D80" t="s">
        <v>901</v>
      </c>
      <c r="E80" s="13">
        <v>45995.697916666664</v>
      </c>
      <c r="F80" t="s">
        <v>481</v>
      </c>
      <c r="G80">
        <v>3</v>
      </c>
      <c r="H80" t="s">
        <v>1093</v>
      </c>
      <c r="I80" t="s">
        <v>822</v>
      </c>
      <c r="J80" t="s">
        <v>528</v>
      </c>
      <c r="K80" s="13">
        <v>45995.761805555558</v>
      </c>
      <c r="L80" t="s">
        <v>29</v>
      </c>
      <c r="M80">
        <f>VLOOKUP(L80,Data!$J$1:$K$13,2,0)</f>
        <v>1</v>
      </c>
      <c r="N80" t="str">
        <f t="shared" si="4"/>
        <v>04/12/2025</v>
      </c>
      <c r="O80" t="str">
        <f t="shared" si="5"/>
        <v>04/12/2025</v>
      </c>
      <c r="P80">
        <f t="shared" si="6"/>
        <v>0</v>
      </c>
      <c r="Q80">
        <f t="shared" si="7"/>
        <v>0</v>
      </c>
    </row>
    <row r="81" spans="1:17" x14ac:dyDescent="0.25">
      <c r="A81" t="s">
        <v>826</v>
      </c>
      <c r="B81" t="s">
        <v>387</v>
      </c>
      <c r="C81" t="s">
        <v>786</v>
      </c>
      <c r="D81" t="s">
        <v>987</v>
      </c>
      <c r="E81" s="13">
        <v>45995.708333333336</v>
      </c>
      <c r="F81" t="s">
        <v>636</v>
      </c>
      <c r="G81">
        <v>1</v>
      </c>
      <c r="H81" t="s">
        <v>1076</v>
      </c>
      <c r="I81" t="s">
        <v>820</v>
      </c>
      <c r="J81" t="s">
        <v>77</v>
      </c>
      <c r="K81" s="13">
        <v>45995.791666666664</v>
      </c>
      <c r="L81" t="s">
        <v>29</v>
      </c>
      <c r="M81">
        <f>VLOOKUP(L81,Data!$J$1:$K$13,2,0)</f>
        <v>1</v>
      </c>
      <c r="N81" t="str">
        <f t="shared" si="4"/>
        <v>04/12/2025</v>
      </c>
      <c r="O81" t="str">
        <f t="shared" si="5"/>
        <v>04/12/2025</v>
      </c>
      <c r="P81">
        <f t="shared" si="6"/>
        <v>0</v>
      </c>
      <c r="Q81">
        <f t="shared" si="7"/>
        <v>0</v>
      </c>
    </row>
    <row r="82" spans="1:17" x14ac:dyDescent="0.25">
      <c r="A82" t="s">
        <v>826</v>
      </c>
      <c r="B82" t="s">
        <v>65</v>
      </c>
      <c r="C82" t="s">
        <v>797</v>
      </c>
      <c r="D82" t="s">
        <v>887</v>
      </c>
      <c r="E82" s="13">
        <v>45995.711805555555</v>
      </c>
      <c r="F82" t="s">
        <v>193</v>
      </c>
      <c r="G82">
        <v>3</v>
      </c>
      <c r="H82" t="s">
        <v>1109</v>
      </c>
      <c r="I82" t="s">
        <v>823</v>
      </c>
      <c r="J82" t="s">
        <v>678</v>
      </c>
      <c r="K82" s="13">
        <v>45995.736805555556</v>
      </c>
      <c r="L82" t="s">
        <v>29</v>
      </c>
      <c r="M82">
        <f>VLOOKUP(L82,Data!$J$1:$K$13,2,0)</f>
        <v>1</v>
      </c>
      <c r="N82" t="str">
        <f t="shared" si="4"/>
        <v>04/12/2025</v>
      </c>
      <c r="O82" t="str">
        <f t="shared" si="5"/>
        <v>04/12/2025</v>
      </c>
      <c r="P82">
        <f t="shared" si="6"/>
        <v>0</v>
      </c>
      <c r="Q82">
        <f t="shared" si="7"/>
        <v>0</v>
      </c>
    </row>
    <row r="83" spans="1:17" x14ac:dyDescent="0.25">
      <c r="A83" t="s">
        <v>826</v>
      </c>
      <c r="B83" t="s">
        <v>111</v>
      </c>
      <c r="C83" t="s">
        <v>783</v>
      </c>
      <c r="D83" t="s">
        <v>1198</v>
      </c>
      <c r="E83" s="13">
        <v>45995.711805555555</v>
      </c>
      <c r="F83" t="s">
        <v>32</v>
      </c>
      <c r="G83" t="s">
        <v>780</v>
      </c>
      <c r="H83" t="s">
        <v>955</v>
      </c>
      <c r="I83" t="s">
        <v>1253</v>
      </c>
      <c r="J83" t="s">
        <v>381</v>
      </c>
      <c r="K83" s="13">
        <v>45995.837500000001</v>
      </c>
      <c r="L83" t="s">
        <v>23</v>
      </c>
      <c r="M83">
        <f>VLOOKUP(L83,Data!$J$1:$K$13,2,0)</f>
        <v>2</v>
      </c>
      <c r="N83" t="str">
        <f t="shared" si="4"/>
        <v>04/12/2025</v>
      </c>
      <c r="O83" t="str">
        <f t="shared" si="5"/>
        <v>04/12/2025</v>
      </c>
      <c r="P83">
        <f t="shared" si="6"/>
        <v>0</v>
      </c>
      <c r="Q83">
        <f t="shared" si="7"/>
        <v>0</v>
      </c>
    </row>
    <row r="84" spans="1:17" x14ac:dyDescent="0.25">
      <c r="A84" t="s">
        <v>826</v>
      </c>
      <c r="B84" t="s">
        <v>387</v>
      </c>
      <c r="C84" t="s">
        <v>788</v>
      </c>
      <c r="D84" t="s">
        <v>962</v>
      </c>
      <c r="E84" s="13">
        <v>45995.715277777781</v>
      </c>
      <c r="F84" t="s">
        <v>147</v>
      </c>
      <c r="G84">
        <v>2</v>
      </c>
      <c r="H84" t="s">
        <v>792</v>
      </c>
      <c r="I84" t="s">
        <v>962</v>
      </c>
      <c r="J84" t="s">
        <v>152</v>
      </c>
      <c r="K84" s="13">
        <v>45995.743055555555</v>
      </c>
      <c r="L84" t="s">
        <v>29</v>
      </c>
      <c r="M84">
        <f>VLOOKUP(L84,Data!$J$1:$K$13,2,0)</f>
        <v>1</v>
      </c>
      <c r="N84" t="str">
        <f t="shared" si="4"/>
        <v>04/12/2025</v>
      </c>
      <c r="O84" t="str">
        <f t="shared" si="5"/>
        <v>04/12/2025</v>
      </c>
      <c r="P84">
        <f t="shared" si="6"/>
        <v>0</v>
      </c>
      <c r="Q84">
        <f t="shared" si="7"/>
        <v>0</v>
      </c>
    </row>
    <row r="85" spans="1:17" x14ac:dyDescent="0.25">
      <c r="A85" t="s">
        <v>826</v>
      </c>
      <c r="B85" t="s">
        <v>387</v>
      </c>
      <c r="C85" t="s">
        <v>786</v>
      </c>
      <c r="D85" t="s">
        <v>1083</v>
      </c>
      <c r="E85" s="13">
        <v>45995.71875</v>
      </c>
      <c r="F85" t="s">
        <v>581</v>
      </c>
      <c r="G85">
        <v>2</v>
      </c>
      <c r="H85" t="s">
        <v>1218</v>
      </c>
      <c r="I85" t="s">
        <v>974</v>
      </c>
      <c r="J85" t="s">
        <v>292</v>
      </c>
      <c r="K85" s="13">
        <v>45995.753472222219</v>
      </c>
      <c r="L85" t="s">
        <v>29</v>
      </c>
      <c r="M85">
        <f>VLOOKUP(L85,Data!$J$1:$K$13,2,0)</f>
        <v>1</v>
      </c>
      <c r="N85" t="str">
        <f t="shared" si="4"/>
        <v>04/12/2025</v>
      </c>
      <c r="O85" t="str">
        <f t="shared" si="5"/>
        <v>04/12/2025</v>
      </c>
      <c r="P85">
        <f t="shared" si="6"/>
        <v>0</v>
      </c>
      <c r="Q85">
        <f t="shared" si="7"/>
        <v>0</v>
      </c>
    </row>
    <row r="86" spans="1:17" x14ac:dyDescent="0.25">
      <c r="A86" t="s">
        <v>826</v>
      </c>
      <c r="B86" t="s">
        <v>387</v>
      </c>
      <c r="C86" t="s">
        <v>786</v>
      </c>
      <c r="D86" t="s">
        <v>1192</v>
      </c>
      <c r="E86" s="13">
        <v>45995.722222222219</v>
      </c>
      <c r="F86" t="s">
        <v>499</v>
      </c>
      <c r="G86">
        <v>1</v>
      </c>
      <c r="H86">
        <v>502</v>
      </c>
      <c r="I86" t="s">
        <v>1192</v>
      </c>
      <c r="J86" t="s">
        <v>10</v>
      </c>
      <c r="K86" s="13">
        <v>45995.743055555555</v>
      </c>
      <c r="L86" t="s">
        <v>29</v>
      </c>
      <c r="M86">
        <f>VLOOKUP(L86,Data!$J$1:$K$13,2,0)</f>
        <v>1</v>
      </c>
      <c r="N86" t="str">
        <f t="shared" si="4"/>
        <v>04/12/2025</v>
      </c>
      <c r="O86" t="str">
        <f t="shared" si="5"/>
        <v>04/12/2025</v>
      </c>
      <c r="P86">
        <f t="shared" si="6"/>
        <v>0</v>
      </c>
      <c r="Q86">
        <f t="shared" si="7"/>
        <v>0</v>
      </c>
    </row>
    <row r="87" spans="1:17" x14ac:dyDescent="0.25">
      <c r="A87" t="s">
        <v>826</v>
      </c>
      <c r="B87" t="s">
        <v>264</v>
      </c>
      <c r="C87">
        <v>738</v>
      </c>
      <c r="D87" t="s">
        <v>1149</v>
      </c>
      <c r="E87" s="13">
        <v>45995.729166666664</v>
      </c>
      <c r="F87" t="s">
        <v>251</v>
      </c>
      <c r="G87">
        <v>3</v>
      </c>
      <c r="H87" t="s">
        <v>964</v>
      </c>
      <c r="I87" t="s">
        <v>1254</v>
      </c>
      <c r="J87" t="s">
        <v>509</v>
      </c>
      <c r="K87" s="13">
        <v>45996.357638888891</v>
      </c>
      <c r="L87" t="s">
        <v>29</v>
      </c>
      <c r="M87">
        <f>VLOOKUP(L87,Data!$J$1:$K$13,2,0)</f>
        <v>1</v>
      </c>
      <c r="N87" t="str">
        <f t="shared" si="4"/>
        <v>04/12/2025</v>
      </c>
      <c r="O87" t="str">
        <f t="shared" si="5"/>
        <v>05/12/2025</v>
      </c>
      <c r="P87">
        <f t="shared" si="6"/>
        <v>0</v>
      </c>
      <c r="Q87">
        <f t="shared" si="7"/>
        <v>0</v>
      </c>
    </row>
    <row r="88" spans="1:17" x14ac:dyDescent="0.25">
      <c r="A88" t="s">
        <v>826</v>
      </c>
      <c r="B88" t="s">
        <v>387</v>
      </c>
      <c r="C88" t="s">
        <v>1179</v>
      </c>
      <c r="D88" t="s">
        <v>1255</v>
      </c>
      <c r="E88" s="13">
        <v>45995.736111111109</v>
      </c>
      <c r="F88" t="s">
        <v>251</v>
      </c>
      <c r="G88">
        <v>1</v>
      </c>
      <c r="H88">
        <v>504</v>
      </c>
      <c r="I88" t="s">
        <v>1255</v>
      </c>
      <c r="J88" t="s">
        <v>647</v>
      </c>
      <c r="K88" s="13">
        <v>45995.756944444445</v>
      </c>
      <c r="L88" t="s">
        <v>29</v>
      </c>
      <c r="M88">
        <f>VLOOKUP(L88,Data!$J$1:$K$13,2,0)</f>
        <v>1</v>
      </c>
      <c r="N88" t="str">
        <f t="shared" ref="N88:N89" si="8">TEXT(E88,"dd/mm/aaaa")</f>
        <v>04/12/2025</v>
      </c>
      <c r="O88" t="str">
        <f t="shared" ref="O88:O89" si="9">TEXT(K88,"dd/mm/aaaa")</f>
        <v>04/12/2025</v>
      </c>
      <c r="P88">
        <f t="shared" ref="P88:P89" si="10">COUNTIFS($R$2,"="&amp;N88)</f>
        <v>0</v>
      </c>
      <c r="Q88">
        <f t="shared" ref="Q88:Q89" si="11">COUNTIFS($R$2,"="&amp;O88)</f>
        <v>0</v>
      </c>
    </row>
    <row r="89" spans="1:17" x14ac:dyDescent="0.25">
      <c r="A89" t="s">
        <v>826</v>
      </c>
      <c r="B89" t="s">
        <v>387</v>
      </c>
      <c r="C89" t="s">
        <v>788</v>
      </c>
      <c r="D89" t="s">
        <v>1091</v>
      </c>
      <c r="E89" s="13">
        <v>45995.739583333336</v>
      </c>
      <c r="F89" t="s">
        <v>508</v>
      </c>
      <c r="G89">
        <v>2</v>
      </c>
      <c r="H89" t="s">
        <v>949</v>
      </c>
      <c r="I89" t="s">
        <v>975</v>
      </c>
      <c r="J89" t="s">
        <v>623</v>
      </c>
      <c r="K89" s="13">
        <v>45995.770833333336</v>
      </c>
      <c r="L89" t="s">
        <v>29</v>
      </c>
      <c r="M89">
        <f>VLOOKUP(L89,Data!$J$1:$K$13,2,0)</f>
        <v>1</v>
      </c>
      <c r="N89" t="str">
        <f t="shared" si="8"/>
        <v>04/12/2025</v>
      </c>
      <c r="O89" t="str">
        <f t="shared" si="9"/>
        <v>04/12/2025</v>
      </c>
      <c r="P89">
        <f t="shared" si="10"/>
        <v>0</v>
      </c>
      <c r="Q89">
        <f t="shared" si="11"/>
        <v>0</v>
      </c>
    </row>
    <row r="90" spans="1:17" x14ac:dyDescent="0.25">
      <c r="A90" t="s">
        <v>826</v>
      </c>
      <c r="B90" t="s">
        <v>36</v>
      </c>
      <c r="C90" t="s">
        <v>783</v>
      </c>
      <c r="D90" t="s">
        <v>1256</v>
      </c>
      <c r="E90" s="13">
        <v>45995.753472222219</v>
      </c>
      <c r="F90" t="s">
        <v>32</v>
      </c>
      <c r="G90" t="s">
        <v>780</v>
      </c>
      <c r="H90">
        <v>604</v>
      </c>
      <c r="I90" t="s">
        <v>1256</v>
      </c>
      <c r="J90" t="s">
        <v>669</v>
      </c>
      <c r="K90" s="13">
        <v>45995.982638888891</v>
      </c>
      <c r="L90" t="s">
        <v>23</v>
      </c>
      <c r="M90">
        <f>VLOOKUP(L90,Data!$J$1:$K$13,2,0)</f>
        <v>2</v>
      </c>
      <c r="N90" t="str">
        <f t="shared" ref="N90:N101" si="12">TEXT(E90,"dd/mm/aaaa")</f>
        <v>04/12/2025</v>
      </c>
      <c r="O90" t="str">
        <f t="shared" ref="O90:O101" si="13">TEXT(K90,"dd/mm/aaaa")</f>
        <v>04/12/2025</v>
      </c>
      <c r="P90">
        <f t="shared" ref="P90:P101" si="14">COUNTIFS($R$2,"="&amp;N90)</f>
        <v>0</v>
      </c>
      <c r="Q90">
        <f t="shared" ref="Q90:Q101" si="15">COUNTIFS($R$2,"="&amp;O90)</f>
        <v>0</v>
      </c>
    </row>
    <row r="91" spans="1:17" x14ac:dyDescent="0.25">
      <c r="A91" t="s">
        <v>826</v>
      </c>
      <c r="B91" t="s">
        <v>387</v>
      </c>
      <c r="C91">
        <v>320</v>
      </c>
      <c r="D91" t="s">
        <v>819</v>
      </c>
      <c r="E91" s="13">
        <v>45995.756944444445</v>
      </c>
      <c r="F91" t="s">
        <v>481</v>
      </c>
      <c r="G91">
        <v>1</v>
      </c>
      <c r="H91" t="s">
        <v>948</v>
      </c>
      <c r="I91" t="s">
        <v>819</v>
      </c>
      <c r="J91" t="s">
        <v>574</v>
      </c>
      <c r="K91" s="13">
        <v>45995.784722222219</v>
      </c>
      <c r="L91" t="s">
        <v>29</v>
      </c>
      <c r="M91">
        <f>VLOOKUP(L91,Data!$J$1:$K$13,2,0)</f>
        <v>1</v>
      </c>
      <c r="N91" t="str">
        <f t="shared" si="12"/>
        <v>04/12/2025</v>
      </c>
      <c r="O91" t="str">
        <f t="shared" si="13"/>
        <v>04/12/2025</v>
      </c>
      <c r="P91">
        <f t="shared" si="14"/>
        <v>0</v>
      </c>
      <c r="Q91">
        <f t="shared" si="15"/>
        <v>0</v>
      </c>
    </row>
    <row r="92" spans="1:17" x14ac:dyDescent="0.25">
      <c r="A92" t="s">
        <v>826</v>
      </c>
      <c r="B92" t="s">
        <v>65</v>
      </c>
      <c r="C92" t="s">
        <v>797</v>
      </c>
      <c r="D92" t="s">
        <v>902</v>
      </c>
      <c r="E92" s="13">
        <v>45995.757638888892</v>
      </c>
      <c r="F92" t="s">
        <v>569</v>
      </c>
      <c r="G92">
        <v>3</v>
      </c>
      <c r="H92" t="s">
        <v>1084</v>
      </c>
      <c r="I92" t="s">
        <v>831</v>
      </c>
      <c r="J92" t="s">
        <v>253</v>
      </c>
      <c r="K92" s="13">
        <v>45995.785416666666</v>
      </c>
      <c r="L92" t="s">
        <v>29</v>
      </c>
      <c r="M92">
        <f>VLOOKUP(L92,Data!$J$1:$K$13,2,0)</f>
        <v>1</v>
      </c>
      <c r="N92" t="str">
        <f t="shared" si="12"/>
        <v>04/12/2025</v>
      </c>
      <c r="O92" t="str">
        <f t="shared" si="13"/>
        <v>04/12/2025</v>
      </c>
      <c r="P92">
        <f t="shared" si="14"/>
        <v>0</v>
      </c>
      <c r="Q92">
        <f t="shared" si="15"/>
        <v>0</v>
      </c>
    </row>
    <row r="93" spans="1:17" x14ac:dyDescent="0.25">
      <c r="A93" t="s">
        <v>826</v>
      </c>
      <c r="B93" t="s">
        <v>387</v>
      </c>
      <c r="C93" t="s">
        <v>786</v>
      </c>
      <c r="D93" t="s">
        <v>895</v>
      </c>
      <c r="E93" s="13">
        <v>45995.763888888891</v>
      </c>
      <c r="F93" t="s">
        <v>437</v>
      </c>
      <c r="G93">
        <v>1</v>
      </c>
      <c r="H93" t="s">
        <v>984</v>
      </c>
      <c r="I93" t="s">
        <v>1096</v>
      </c>
      <c r="J93" t="s">
        <v>482</v>
      </c>
      <c r="K93" s="13">
        <v>45995.795138888891</v>
      </c>
      <c r="L93" t="s">
        <v>29</v>
      </c>
      <c r="M93">
        <f>VLOOKUP(L93,Data!$J$1:$K$13,2,0)</f>
        <v>1</v>
      </c>
      <c r="N93" t="str">
        <f t="shared" si="12"/>
        <v>04/12/2025</v>
      </c>
      <c r="O93" t="str">
        <f t="shared" si="13"/>
        <v>04/12/2025</v>
      </c>
      <c r="P93">
        <f t="shared" si="14"/>
        <v>0</v>
      </c>
      <c r="Q93">
        <f t="shared" si="15"/>
        <v>0</v>
      </c>
    </row>
    <row r="94" spans="1:17" x14ac:dyDescent="0.25">
      <c r="A94" t="s">
        <v>826</v>
      </c>
      <c r="B94" t="s">
        <v>387</v>
      </c>
      <c r="C94">
        <v>320</v>
      </c>
      <c r="D94" t="s">
        <v>976</v>
      </c>
      <c r="E94" s="13">
        <v>45995.767361111109</v>
      </c>
      <c r="F94" t="s">
        <v>526</v>
      </c>
      <c r="G94">
        <v>2</v>
      </c>
      <c r="H94">
        <v>502</v>
      </c>
      <c r="I94" t="s">
        <v>976</v>
      </c>
      <c r="J94" t="s">
        <v>152</v>
      </c>
      <c r="K94" s="13">
        <v>45995.791666666664</v>
      </c>
      <c r="L94" t="s">
        <v>29</v>
      </c>
      <c r="M94">
        <f>VLOOKUP(L94,Data!$J$1:$K$13,2,0)</f>
        <v>1</v>
      </c>
      <c r="N94" t="str">
        <f t="shared" si="12"/>
        <v>04/12/2025</v>
      </c>
      <c r="O94" t="str">
        <f t="shared" si="13"/>
        <v>04/12/2025</v>
      </c>
      <c r="P94">
        <f t="shared" si="14"/>
        <v>0</v>
      </c>
      <c r="Q94">
        <f t="shared" si="15"/>
        <v>0</v>
      </c>
    </row>
    <row r="95" spans="1:17" x14ac:dyDescent="0.25">
      <c r="A95" t="s">
        <v>826</v>
      </c>
      <c r="B95" t="s">
        <v>387</v>
      </c>
      <c r="C95">
        <v>320</v>
      </c>
      <c r="D95" t="s">
        <v>973</v>
      </c>
      <c r="E95" s="13">
        <v>45995.770833333336</v>
      </c>
      <c r="F95" t="s">
        <v>113</v>
      </c>
      <c r="G95">
        <v>2</v>
      </c>
      <c r="H95">
        <v>505</v>
      </c>
      <c r="I95" t="s">
        <v>973</v>
      </c>
      <c r="J95" t="s">
        <v>678</v>
      </c>
      <c r="K95" s="13">
        <v>45995.791666666664</v>
      </c>
      <c r="L95" t="s">
        <v>29</v>
      </c>
      <c r="M95">
        <f>VLOOKUP(L95,Data!$J$1:$K$13,2,0)</f>
        <v>1</v>
      </c>
      <c r="N95" t="str">
        <f t="shared" si="12"/>
        <v>04/12/2025</v>
      </c>
      <c r="O95" t="str">
        <f t="shared" si="13"/>
        <v>04/12/2025</v>
      </c>
      <c r="P95">
        <f t="shared" si="14"/>
        <v>0</v>
      </c>
      <c r="Q95">
        <f t="shared" si="15"/>
        <v>0</v>
      </c>
    </row>
    <row r="96" spans="1:17" x14ac:dyDescent="0.25">
      <c r="A96" t="s">
        <v>826</v>
      </c>
      <c r="B96" t="s">
        <v>42</v>
      </c>
      <c r="C96">
        <v>332</v>
      </c>
      <c r="D96" t="s">
        <v>1257</v>
      </c>
      <c r="E96" s="13">
        <v>45995.788194444445</v>
      </c>
      <c r="F96" t="s">
        <v>76</v>
      </c>
      <c r="G96" t="s">
        <v>780</v>
      </c>
      <c r="H96">
        <v>602</v>
      </c>
      <c r="I96" t="s">
        <v>1257</v>
      </c>
      <c r="J96" t="s">
        <v>625</v>
      </c>
      <c r="K96" s="13">
        <v>45995.850694444445</v>
      </c>
      <c r="L96" t="s">
        <v>23</v>
      </c>
      <c r="M96">
        <f>VLOOKUP(L96,Data!$J$1:$K$13,2,0)</f>
        <v>2</v>
      </c>
      <c r="N96" t="str">
        <f t="shared" si="12"/>
        <v>04/12/2025</v>
      </c>
      <c r="O96" t="str">
        <f t="shared" si="13"/>
        <v>04/12/2025</v>
      </c>
      <c r="P96">
        <f t="shared" si="14"/>
        <v>0</v>
      </c>
      <c r="Q96">
        <f t="shared" si="15"/>
        <v>0</v>
      </c>
    </row>
    <row r="97" spans="1:17" x14ac:dyDescent="0.25">
      <c r="A97" t="s">
        <v>826</v>
      </c>
      <c r="B97" t="s">
        <v>387</v>
      </c>
      <c r="C97">
        <v>321</v>
      </c>
      <c r="D97" t="s">
        <v>1258</v>
      </c>
      <c r="E97" s="13">
        <v>45995.791666666664</v>
      </c>
      <c r="F97" t="s">
        <v>251</v>
      </c>
      <c r="G97">
        <v>2</v>
      </c>
      <c r="H97" t="s">
        <v>949</v>
      </c>
      <c r="I97" t="s">
        <v>986</v>
      </c>
      <c r="J97" t="s">
        <v>253</v>
      </c>
      <c r="K97" s="13">
        <v>45995.822916666664</v>
      </c>
      <c r="L97" t="s">
        <v>29</v>
      </c>
      <c r="M97">
        <f>VLOOKUP(L97,Data!$J$1:$K$13,2,0)</f>
        <v>1</v>
      </c>
      <c r="N97" t="str">
        <f t="shared" si="12"/>
        <v>04/12/2025</v>
      </c>
      <c r="O97" t="str">
        <f t="shared" si="13"/>
        <v>04/12/2025</v>
      </c>
      <c r="P97">
        <f t="shared" si="14"/>
        <v>0</v>
      </c>
      <c r="Q97">
        <f t="shared" si="15"/>
        <v>0</v>
      </c>
    </row>
    <row r="98" spans="1:17" x14ac:dyDescent="0.25">
      <c r="A98" t="s">
        <v>826</v>
      </c>
      <c r="B98" t="s">
        <v>387</v>
      </c>
      <c r="C98" t="s">
        <v>1179</v>
      </c>
      <c r="D98" t="s">
        <v>1259</v>
      </c>
      <c r="E98" s="13">
        <v>45995.815972222219</v>
      </c>
      <c r="F98" t="s">
        <v>516</v>
      </c>
      <c r="G98">
        <v>1</v>
      </c>
      <c r="H98" t="s">
        <v>984</v>
      </c>
      <c r="I98" t="s">
        <v>1099</v>
      </c>
      <c r="J98" t="s">
        <v>144</v>
      </c>
      <c r="K98" s="13">
        <v>45996.350694444445</v>
      </c>
      <c r="L98" t="s">
        <v>29</v>
      </c>
      <c r="M98">
        <f>VLOOKUP(L98,Data!$J$1:$K$13,2,0)</f>
        <v>1</v>
      </c>
      <c r="N98" t="str">
        <f t="shared" si="12"/>
        <v>04/12/2025</v>
      </c>
      <c r="O98" t="str">
        <f t="shared" si="13"/>
        <v>05/12/2025</v>
      </c>
      <c r="P98">
        <f t="shared" si="14"/>
        <v>0</v>
      </c>
      <c r="Q98">
        <f t="shared" si="15"/>
        <v>0</v>
      </c>
    </row>
    <row r="99" spans="1:17" x14ac:dyDescent="0.25">
      <c r="A99" t="s">
        <v>826</v>
      </c>
      <c r="B99" t="s">
        <v>387</v>
      </c>
      <c r="C99">
        <v>321</v>
      </c>
      <c r="D99" t="s">
        <v>1092</v>
      </c>
      <c r="E99" s="13">
        <v>45995.829861111109</v>
      </c>
      <c r="F99" t="s">
        <v>717</v>
      </c>
      <c r="G99">
        <v>1</v>
      </c>
      <c r="H99" t="s">
        <v>1218</v>
      </c>
      <c r="I99" t="s">
        <v>983</v>
      </c>
      <c r="J99" t="s">
        <v>655</v>
      </c>
      <c r="K99" s="13">
        <v>45995.895833333336</v>
      </c>
      <c r="L99" t="s">
        <v>29</v>
      </c>
      <c r="M99">
        <f>VLOOKUP(L99,Data!$J$1:$K$13,2,0)</f>
        <v>1</v>
      </c>
      <c r="N99" t="str">
        <f t="shared" si="12"/>
        <v>04/12/2025</v>
      </c>
      <c r="O99" t="str">
        <f t="shared" si="13"/>
        <v>04/12/2025</v>
      </c>
      <c r="P99">
        <f t="shared" si="14"/>
        <v>0</v>
      </c>
      <c r="Q99">
        <f t="shared" si="15"/>
        <v>0</v>
      </c>
    </row>
    <row r="100" spans="1:17" x14ac:dyDescent="0.25">
      <c r="A100" t="s">
        <v>826</v>
      </c>
      <c r="B100" t="s">
        <v>65</v>
      </c>
      <c r="C100" t="s">
        <v>797</v>
      </c>
      <c r="D100" t="s">
        <v>904</v>
      </c>
      <c r="E100" s="13">
        <v>45995.829861111109</v>
      </c>
      <c r="F100" t="s">
        <v>499</v>
      </c>
      <c r="G100">
        <v>3</v>
      </c>
      <c r="H100" t="s">
        <v>1093</v>
      </c>
      <c r="I100" t="s">
        <v>829</v>
      </c>
      <c r="J100" t="s">
        <v>501</v>
      </c>
      <c r="K100" s="13">
        <v>45995.857638888891</v>
      </c>
      <c r="L100" t="s">
        <v>29</v>
      </c>
      <c r="M100">
        <f>VLOOKUP(L100,Data!$J$1:$K$13,2,0)</f>
        <v>1</v>
      </c>
      <c r="N100" t="str">
        <f t="shared" si="12"/>
        <v>04/12/2025</v>
      </c>
      <c r="O100" t="str">
        <f t="shared" si="13"/>
        <v>04/12/2025</v>
      </c>
      <c r="P100">
        <f t="shared" si="14"/>
        <v>0</v>
      </c>
      <c r="Q100">
        <f t="shared" si="15"/>
        <v>0</v>
      </c>
    </row>
    <row r="101" spans="1:17" x14ac:dyDescent="0.25">
      <c r="A101" t="s">
        <v>826</v>
      </c>
      <c r="B101" t="s">
        <v>264</v>
      </c>
      <c r="C101">
        <v>738</v>
      </c>
      <c r="D101" t="s">
        <v>1193</v>
      </c>
      <c r="E101" s="13">
        <v>45995.829861111109</v>
      </c>
      <c r="F101" t="s">
        <v>481</v>
      </c>
      <c r="G101">
        <v>3</v>
      </c>
      <c r="H101" t="s">
        <v>948</v>
      </c>
      <c r="I101" t="s">
        <v>1260</v>
      </c>
      <c r="J101" t="s">
        <v>571</v>
      </c>
      <c r="K101" s="13">
        <v>45996.364583333336</v>
      </c>
      <c r="L101" t="s">
        <v>29</v>
      </c>
      <c r="M101">
        <f>VLOOKUP(L101,Data!$J$1:$K$13,2,0)</f>
        <v>1</v>
      </c>
      <c r="N101" t="str">
        <f t="shared" si="12"/>
        <v>04/12/2025</v>
      </c>
      <c r="O101" t="str">
        <f t="shared" si="13"/>
        <v>05/12/2025</v>
      </c>
      <c r="P101">
        <f t="shared" si="14"/>
        <v>0</v>
      </c>
      <c r="Q101">
        <f t="shared" si="15"/>
        <v>0</v>
      </c>
    </row>
    <row r="102" spans="1:17" x14ac:dyDescent="0.25">
      <c r="A102" t="s">
        <v>826</v>
      </c>
      <c r="B102" t="s">
        <v>387</v>
      </c>
      <c r="C102" t="s">
        <v>1179</v>
      </c>
      <c r="D102" t="s">
        <v>1114</v>
      </c>
      <c r="E102" s="13">
        <v>45995.836805555555</v>
      </c>
      <c r="F102" t="s">
        <v>499</v>
      </c>
      <c r="G102">
        <v>1</v>
      </c>
      <c r="H102" t="s">
        <v>792</v>
      </c>
      <c r="I102" t="s">
        <v>1115</v>
      </c>
      <c r="J102" t="s">
        <v>501</v>
      </c>
      <c r="K102" s="13">
        <v>45995.871527777781</v>
      </c>
      <c r="L102" t="s">
        <v>29</v>
      </c>
      <c r="M102">
        <f>VLOOKUP(L102,Data!$J$1:$K$13,2,0)</f>
        <v>1</v>
      </c>
      <c r="N102" t="str">
        <f t="shared" ref="N102:N132" si="16">TEXT(E102,"dd/mm/aaaa")</f>
        <v>04/12/2025</v>
      </c>
      <c r="O102" t="str">
        <f t="shared" ref="O102:O132" si="17">TEXT(K102,"dd/mm/aaaa")</f>
        <v>04/12/2025</v>
      </c>
      <c r="P102">
        <f t="shared" ref="P102:P132" si="18">COUNTIFS($R$2,"="&amp;N102)</f>
        <v>0</v>
      </c>
      <c r="Q102">
        <f t="shared" ref="Q102:Q132" si="19">COUNTIFS($R$2,"="&amp;O102)</f>
        <v>0</v>
      </c>
    </row>
    <row r="103" spans="1:17" x14ac:dyDescent="0.25">
      <c r="A103" t="s">
        <v>826</v>
      </c>
      <c r="B103" t="s">
        <v>435</v>
      </c>
      <c r="C103">
        <v>320</v>
      </c>
      <c r="D103" t="s">
        <v>1194</v>
      </c>
      <c r="E103" s="13">
        <v>45995.849305555559</v>
      </c>
      <c r="F103" t="s">
        <v>369</v>
      </c>
      <c r="G103">
        <v>2</v>
      </c>
      <c r="H103" t="s">
        <v>964</v>
      </c>
      <c r="I103" t="s">
        <v>982</v>
      </c>
      <c r="J103" t="s">
        <v>253</v>
      </c>
      <c r="K103" s="13">
        <v>45996.270833333336</v>
      </c>
      <c r="L103" t="s">
        <v>29</v>
      </c>
      <c r="M103">
        <f>VLOOKUP(L103,Data!$J$1:$K$13,2,0)</f>
        <v>1</v>
      </c>
      <c r="N103" t="str">
        <f t="shared" si="16"/>
        <v>04/12/2025</v>
      </c>
      <c r="O103" t="str">
        <f t="shared" si="17"/>
        <v>05/12/2025</v>
      </c>
      <c r="P103">
        <f t="shared" si="18"/>
        <v>0</v>
      </c>
      <c r="Q103">
        <f t="shared" si="19"/>
        <v>0</v>
      </c>
    </row>
    <row r="104" spans="1:17" x14ac:dyDescent="0.25">
      <c r="A104" t="s">
        <v>826</v>
      </c>
      <c r="B104" t="s">
        <v>435</v>
      </c>
      <c r="C104">
        <v>320</v>
      </c>
      <c r="D104" t="s">
        <v>981</v>
      </c>
      <c r="E104" s="13">
        <v>45995.852777777778</v>
      </c>
      <c r="F104" t="s">
        <v>251</v>
      </c>
      <c r="G104">
        <v>2</v>
      </c>
      <c r="H104" t="s">
        <v>950</v>
      </c>
      <c r="I104" t="s">
        <v>1100</v>
      </c>
      <c r="J104" t="s">
        <v>77</v>
      </c>
      <c r="K104" s="13">
        <v>45996.025000000001</v>
      </c>
      <c r="L104" t="s">
        <v>29</v>
      </c>
      <c r="M104">
        <f>VLOOKUP(L104,Data!$J$1:$K$13,2,0)</f>
        <v>1</v>
      </c>
      <c r="N104" t="str">
        <f t="shared" si="16"/>
        <v>04/12/2025</v>
      </c>
      <c r="O104" t="str">
        <f t="shared" si="17"/>
        <v>05/12/2025</v>
      </c>
      <c r="P104">
        <f t="shared" si="18"/>
        <v>0</v>
      </c>
      <c r="Q104">
        <f t="shared" si="19"/>
        <v>0</v>
      </c>
    </row>
    <row r="105" spans="1:17" x14ac:dyDescent="0.25">
      <c r="A105" t="s">
        <v>826</v>
      </c>
      <c r="B105" t="s">
        <v>65</v>
      </c>
      <c r="C105" t="s">
        <v>797</v>
      </c>
      <c r="D105" t="s">
        <v>905</v>
      </c>
      <c r="E105" s="13">
        <v>45995.85833333333</v>
      </c>
      <c r="F105" t="s">
        <v>526</v>
      </c>
      <c r="G105">
        <v>3</v>
      </c>
      <c r="H105" t="s">
        <v>1228</v>
      </c>
      <c r="I105" t="s">
        <v>811</v>
      </c>
      <c r="J105" t="s">
        <v>482</v>
      </c>
      <c r="K105" s="13">
        <v>45996.510416666664</v>
      </c>
      <c r="L105" t="s">
        <v>29</v>
      </c>
      <c r="M105">
        <f>VLOOKUP(L105,Data!$J$1:$K$13,2,0)</f>
        <v>1</v>
      </c>
      <c r="N105" t="str">
        <f t="shared" si="16"/>
        <v>04/12/2025</v>
      </c>
      <c r="O105" t="str">
        <f t="shared" si="17"/>
        <v>05/12/2025</v>
      </c>
      <c r="P105">
        <f t="shared" si="18"/>
        <v>0</v>
      </c>
      <c r="Q105">
        <f t="shared" si="19"/>
        <v>0</v>
      </c>
    </row>
    <row r="106" spans="1:17" x14ac:dyDescent="0.25">
      <c r="A106" t="s">
        <v>826</v>
      </c>
      <c r="B106" t="s">
        <v>387</v>
      </c>
      <c r="C106" t="s">
        <v>786</v>
      </c>
      <c r="D106" t="s">
        <v>1195</v>
      </c>
      <c r="E106" s="13">
        <v>45995.868055555555</v>
      </c>
      <c r="F106" t="s">
        <v>8</v>
      </c>
      <c r="G106">
        <v>2</v>
      </c>
      <c r="H106">
        <v>502</v>
      </c>
      <c r="I106" t="s">
        <v>1195</v>
      </c>
      <c r="J106" t="s">
        <v>501</v>
      </c>
      <c r="K106" s="13">
        <v>45995.888888888891</v>
      </c>
      <c r="L106" t="s">
        <v>29</v>
      </c>
      <c r="M106">
        <f>VLOOKUP(L106,Data!$J$1:$K$13,2,0)</f>
        <v>1</v>
      </c>
      <c r="N106" t="str">
        <f t="shared" si="16"/>
        <v>04/12/2025</v>
      </c>
      <c r="O106" t="str">
        <f t="shared" si="17"/>
        <v>04/12/2025</v>
      </c>
      <c r="P106">
        <f t="shared" si="18"/>
        <v>0</v>
      </c>
      <c r="Q106">
        <f t="shared" si="19"/>
        <v>0</v>
      </c>
    </row>
    <row r="107" spans="1:17" x14ac:dyDescent="0.25">
      <c r="A107" t="s">
        <v>826</v>
      </c>
      <c r="B107" t="s">
        <v>387</v>
      </c>
      <c r="C107" t="s">
        <v>1179</v>
      </c>
      <c r="D107" t="s">
        <v>1261</v>
      </c>
      <c r="E107" s="13">
        <v>45995.875</v>
      </c>
      <c r="F107" t="s">
        <v>645</v>
      </c>
      <c r="G107">
        <v>1</v>
      </c>
      <c r="H107">
        <v>505</v>
      </c>
      <c r="I107" t="s">
        <v>1261</v>
      </c>
      <c r="J107" t="s">
        <v>253</v>
      </c>
      <c r="K107" s="13">
        <v>45995.895833333336</v>
      </c>
      <c r="L107" t="s">
        <v>29</v>
      </c>
      <c r="M107">
        <f>VLOOKUP(L107,Data!$J$1:$K$13,2,0)</f>
        <v>1</v>
      </c>
      <c r="N107" t="str">
        <f t="shared" si="16"/>
        <v>04/12/2025</v>
      </c>
      <c r="O107" t="str">
        <f t="shared" si="17"/>
        <v>04/12/2025</v>
      </c>
      <c r="P107">
        <f t="shared" si="18"/>
        <v>0</v>
      </c>
      <c r="Q107">
        <f t="shared" si="19"/>
        <v>0</v>
      </c>
    </row>
    <row r="108" spans="1:17" x14ac:dyDescent="0.25">
      <c r="A108" t="s">
        <v>826</v>
      </c>
      <c r="B108" t="s">
        <v>229</v>
      </c>
      <c r="C108" t="s">
        <v>954</v>
      </c>
      <c r="D108" t="s">
        <v>1154</v>
      </c>
      <c r="E108" s="13">
        <v>45995.881944444445</v>
      </c>
      <c r="F108" t="s">
        <v>246</v>
      </c>
      <c r="G108" t="s">
        <v>780</v>
      </c>
      <c r="H108">
        <v>602</v>
      </c>
      <c r="I108" t="s">
        <v>1155</v>
      </c>
      <c r="J108" t="s">
        <v>253</v>
      </c>
      <c r="K108" s="13">
        <v>45996.010416666664</v>
      </c>
      <c r="L108" t="s">
        <v>23</v>
      </c>
      <c r="M108">
        <f>VLOOKUP(L108,Data!$J$1:$K$13,2,0)</f>
        <v>2</v>
      </c>
      <c r="N108" t="str">
        <f t="shared" si="16"/>
        <v>04/12/2025</v>
      </c>
      <c r="O108" t="str">
        <f t="shared" si="17"/>
        <v>05/12/2025</v>
      </c>
      <c r="P108">
        <f t="shared" si="18"/>
        <v>0</v>
      </c>
      <c r="Q108">
        <f t="shared" si="19"/>
        <v>0</v>
      </c>
    </row>
    <row r="109" spans="1:17" x14ac:dyDescent="0.25">
      <c r="A109" t="s">
        <v>826</v>
      </c>
      <c r="B109" t="s">
        <v>103</v>
      </c>
      <c r="C109" t="s">
        <v>779</v>
      </c>
      <c r="D109" t="s">
        <v>1262</v>
      </c>
      <c r="E109" s="13">
        <v>45995.881944444445</v>
      </c>
      <c r="F109" t="s">
        <v>427</v>
      </c>
      <c r="G109" t="s">
        <v>780</v>
      </c>
      <c r="H109" t="s">
        <v>955</v>
      </c>
      <c r="I109" t="s">
        <v>1263</v>
      </c>
      <c r="J109" t="s">
        <v>253</v>
      </c>
      <c r="K109" s="13">
        <v>45995.972222222219</v>
      </c>
      <c r="L109" t="s">
        <v>23</v>
      </c>
      <c r="M109">
        <f>VLOOKUP(L109,Data!$J$1:$K$13,2,0)</f>
        <v>2</v>
      </c>
      <c r="N109" t="str">
        <f t="shared" si="16"/>
        <v>04/12/2025</v>
      </c>
      <c r="O109" t="str">
        <f t="shared" si="17"/>
        <v>04/12/2025</v>
      </c>
      <c r="P109">
        <f t="shared" si="18"/>
        <v>0</v>
      </c>
      <c r="Q109">
        <f t="shared" si="19"/>
        <v>0</v>
      </c>
    </row>
    <row r="110" spans="1:17" x14ac:dyDescent="0.25">
      <c r="A110" t="s">
        <v>826</v>
      </c>
      <c r="B110" t="s">
        <v>65</v>
      </c>
      <c r="C110" t="s">
        <v>797</v>
      </c>
      <c r="D110" t="s">
        <v>906</v>
      </c>
      <c r="E110" s="13">
        <v>45995.888888888891</v>
      </c>
      <c r="F110" t="s">
        <v>676</v>
      </c>
      <c r="G110">
        <v>3</v>
      </c>
      <c r="H110" t="s">
        <v>1084</v>
      </c>
      <c r="I110" t="s">
        <v>799</v>
      </c>
      <c r="J110" t="s">
        <v>719</v>
      </c>
      <c r="K110" s="13">
        <v>45996.354861111111</v>
      </c>
      <c r="L110" t="s">
        <v>29</v>
      </c>
      <c r="M110">
        <f>VLOOKUP(L110,Data!$J$1:$K$13,2,0)</f>
        <v>1</v>
      </c>
      <c r="N110" t="str">
        <f t="shared" si="16"/>
        <v>04/12/2025</v>
      </c>
      <c r="O110" t="str">
        <f t="shared" si="17"/>
        <v>05/12/2025</v>
      </c>
      <c r="P110">
        <f t="shared" si="18"/>
        <v>0</v>
      </c>
      <c r="Q110">
        <f t="shared" si="19"/>
        <v>0</v>
      </c>
    </row>
    <row r="111" spans="1:17" x14ac:dyDescent="0.25">
      <c r="A111" t="s">
        <v>826</v>
      </c>
      <c r="B111" t="s">
        <v>387</v>
      </c>
      <c r="C111">
        <v>320</v>
      </c>
      <c r="D111" t="s">
        <v>977</v>
      </c>
      <c r="E111" s="13">
        <v>45995.916666666664</v>
      </c>
      <c r="F111" t="s">
        <v>676</v>
      </c>
      <c r="G111">
        <v>2</v>
      </c>
      <c r="H111">
        <v>503</v>
      </c>
      <c r="I111" t="s">
        <v>977</v>
      </c>
      <c r="J111" t="s">
        <v>114</v>
      </c>
      <c r="K111" s="13">
        <v>45995.9375</v>
      </c>
      <c r="L111" t="s">
        <v>29</v>
      </c>
      <c r="M111">
        <f>VLOOKUP(L111,Data!$J$1:$K$13,2,0)</f>
        <v>1</v>
      </c>
      <c r="N111" t="str">
        <f t="shared" si="16"/>
        <v>04/12/2025</v>
      </c>
      <c r="O111" t="str">
        <f t="shared" si="17"/>
        <v>04/12/2025</v>
      </c>
      <c r="P111">
        <f t="shared" si="18"/>
        <v>0</v>
      </c>
      <c r="Q111">
        <f t="shared" si="19"/>
        <v>0</v>
      </c>
    </row>
    <row r="112" spans="1:17" x14ac:dyDescent="0.25">
      <c r="A112" t="s">
        <v>826</v>
      </c>
      <c r="B112" t="s">
        <v>387</v>
      </c>
      <c r="C112">
        <v>320</v>
      </c>
      <c r="D112" t="s">
        <v>833</v>
      </c>
      <c r="E112" s="13">
        <v>45995.923611111109</v>
      </c>
      <c r="F112" t="s">
        <v>572</v>
      </c>
      <c r="G112">
        <v>3</v>
      </c>
      <c r="H112">
        <v>505</v>
      </c>
      <c r="I112" t="s">
        <v>833</v>
      </c>
      <c r="J112" t="s">
        <v>482</v>
      </c>
      <c r="K112" s="13">
        <v>45995.951388888891</v>
      </c>
      <c r="L112" t="s">
        <v>29</v>
      </c>
      <c r="M112">
        <f>VLOOKUP(L112,Data!$J$1:$K$13,2,0)</f>
        <v>1</v>
      </c>
      <c r="N112" t="str">
        <f t="shared" si="16"/>
        <v>04/12/2025</v>
      </c>
      <c r="O112" t="str">
        <f t="shared" si="17"/>
        <v>04/12/2025</v>
      </c>
      <c r="P112">
        <f t="shared" si="18"/>
        <v>0</v>
      </c>
      <c r="Q112">
        <f t="shared" si="19"/>
        <v>0</v>
      </c>
    </row>
    <row r="113" spans="1:17" x14ac:dyDescent="0.25">
      <c r="A113" t="s">
        <v>826</v>
      </c>
      <c r="B113" t="s">
        <v>435</v>
      </c>
      <c r="C113">
        <v>321</v>
      </c>
      <c r="D113" t="s">
        <v>881</v>
      </c>
      <c r="E113" s="13">
        <v>45995.942361111112</v>
      </c>
      <c r="F113" t="s">
        <v>653</v>
      </c>
      <c r="G113">
        <v>1</v>
      </c>
      <c r="H113" t="s">
        <v>781</v>
      </c>
      <c r="I113" t="s">
        <v>790</v>
      </c>
      <c r="J113" t="s">
        <v>655</v>
      </c>
      <c r="K113" s="13">
        <v>45995.97152777778</v>
      </c>
      <c r="L113" t="s">
        <v>29</v>
      </c>
      <c r="M113">
        <f>VLOOKUP(L113,Data!$J$1:$K$13,2,0)</f>
        <v>1</v>
      </c>
      <c r="N113" t="str">
        <f t="shared" si="16"/>
        <v>04/12/2025</v>
      </c>
      <c r="O113" t="str">
        <f t="shared" si="17"/>
        <v>04/12/2025</v>
      </c>
      <c r="P113">
        <f t="shared" si="18"/>
        <v>0</v>
      </c>
      <c r="Q113">
        <f t="shared" si="19"/>
        <v>0</v>
      </c>
    </row>
    <row r="114" spans="1:17" x14ac:dyDescent="0.25">
      <c r="A114" t="s">
        <v>826</v>
      </c>
      <c r="B114" t="s">
        <v>120</v>
      </c>
      <c r="C114" t="s">
        <v>806</v>
      </c>
      <c r="D114" t="s">
        <v>1264</v>
      </c>
      <c r="E114" s="13">
        <v>45995.947222222225</v>
      </c>
      <c r="F114" t="s">
        <v>605</v>
      </c>
      <c r="G114">
        <v>6</v>
      </c>
      <c r="H114" t="s">
        <v>1079</v>
      </c>
      <c r="I114" t="s">
        <v>1265</v>
      </c>
      <c r="J114" t="s">
        <v>607</v>
      </c>
      <c r="K114" s="13">
        <v>45995.988888888889</v>
      </c>
      <c r="L114" t="s">
        <v>29</v>
      </c>
      <c r="M114">
        <f>VLOOKUP(L114,Data!$J$1:$K$13,2,0)</f>
        <v>1</v>
      </c>
      <c r="N114" t="str">
        <f t="shared" si="16"/>
        <v>04/12/2025</v>
      </c>
      <c r="O114" t="str">
        <f t="shared" si="17"/>
        <v>04/12/2025</v>
      </c>
      <c r="P114">
        <f t="shared" si="18"/>
        <v>0</v>
      </c>
      <c r="Q114">
        <f t="shared" si="19"/>
        <v>0</v>
      </c>
    </row>
    <row r="115" spans="1:17" x14ac:dyDescent="0.25">
      <c r="A115" t="s">
        <v>826</v>
      </c>
      <c r="B115" t="s">
        <v>254</v>
      </c>
      <c r="C115">
        <v>333</v>
      </c>
      <c r="D115" t="s">
        <v>1266</v>
      </c>
      <c r="E115" s="13">
        <v>45995.951388888891</v>
      </c>
      <c r="F115" t="s">
        <v>251</v>
      </c>
      <c r="G115" t="s">
        <v>780</v>
      </c>
      <c r="H115">
        <v>603</v>
      </c>
      <c r="I115" t="s">
        <v>1267</v>
      </c>
      <c r="J115" t="s">
        <v>675</v>
      </c>
      <c r="K115" s="13">
        <v>45996.034722222219</v>
      </c>
      <c r="L115" t="s">
        <v>23</v>
      </c>
      <c r="M115">
        <f>VLOOKUP(L115,Data!$J$1:$K$13,2,0)</f>
        <v>2</v>
      </c>
      <c r="N115" t="str">
        <f t="shared" si="16"/>
        <v>04/12/2025</v>
      </c>
      <c r="O115" t="str">
        <f t="shared" si="17"/>
        <v>05/12/2025</v>
      </c>
      <c r="P115">
        <f t="shared" si="18"/>
        <v>0</v>
      </c>
      <c r="Q115">
        <f t="shared" si="19"/>
        <v>0</v>
      </c>
    </row>
    <row r="116" spans="1:17" x14ac:dyDescent="0.25">
      <c r="A116" t="s">
        <v>826</v>
      </c>
      <c r="B116" t="s">
        <v>125</v>
      </c>
      <c r="C116">
        <v>734</v>
      </c>
      <c r="D116" t="s">
        <v>1182</v>
      </c>
      <c r="E116" s="13">
        <v>45995.96875</v>
      </c>
      <c r="F116" t="s">
        <v>481</v>
      </c>
      <c r="G116" t="s">
        <v>780</v>
      </c>
      <c r="H116" t="s">
        <v>1078</v>
      </c>
      <c r="I116" t="s">
        <v>1182</v>
      </c>
      <c r="J116" t="s">
        <v>635</v>
      </c>
      <c r="K116" s="13">
        <v>45996.041666666664</v>
      </c>
      <c r="L116" t="s">
        <v>23</v>
      </c>
      <c r="M116">
        <f>VLOOKUP(L116,Data!$J$1:$K$13,2,0)</f>
        <v>2</v>
      </c>
      <c r="N116" t="str">
        <f t="shared" si="16"/>
        <v>04/12/2025</v>
      </c>
      <c r="O116" t="str">
        <f t="shared" si="17"/>
        <v>05/12/2025</v>
      </c>
      <c r="P116">
        <f t="shared" si="18"/>
        <v>0</v>
      </c>
      <c r="Q116">
        <f t="shared" si="19"/>
        <v>0</v>
      </c>
    </row>
    <row r="117" spans="1:17" x14ac:dyDescent="0.25">
      <c r="A117" t="s">
        <v>826</v>
      </c>
      <c r="B117" t="s">
        <v>387</v>
      </c>
      <c r="C117" t="s">
        <v>788</v>
      </c>
      <c r="D117" t="s">
        <v>978</v>
      </c>
      <c r="E117" s="13">
        <v>45995.96875</v>
      </c>
      <c r="F117" t="s">
        <v>622</v>
      </c>
      <c r="G117">
        <v>1</v>
      </c>
      <c r="H117" t="s">
        <v>949</v>
      </c>
      <c r="I117" t="s">
        <v>793</v>
      </c>
      <c r="J117" t="s">
        <v>253</v>
      </c>
      <c r="K117" s="13">
        <v>45996.25</v>
      </c>
      <c r="L117" t="s">
        <v>29</v>
      </c>
      <c r="M117">
        <f>VLOOKUP(L117,Data!$J$1:$K$13,2,0)</f>
        <v>1</v>
      </c>
      <c r="N117" t="str">
        <f t="shared" si="16"/>
        <v>04/12/2025</v>
      </c>
      <c r="O117" t="str">
        <f t="shared" si="17"/>
        <v>05/12/2025</v>
      </c>
      <c r="P117">
        <f t="shared" si="18"/>
        <v>0</v>
      </c>
      <c r="Q117">
        <f t="shared" si="19"/>
        <v>0</v>
      </c>
    </row>
    <row r="118" spans="1:17" x14ac:dyDescent="0.25">
      <c r="A118" t="s">
        <v>826</v>
      </c>
      <c r="B118" t="s">
        <v>387</v>
      </c>
      <c r="C118">
        <v>321</v>
      </c>
      <c r="D118" t="s">
        <v>988</v>
      </c>
      <c r="E118" s="13">
        <v>45995.96875</v>
      </c>
      <c r="F118" t="s">
        <v>251</v>
      </c>
      <c r="G118">
        <v>1</v>
      </c>
      <c r="H118">
        <v>503</v>
      </c>
      <c r="I118" t="s">
        <v>789</v>
      </c>
      <c r="J118" t="s">
        <v>152</v>
      </c>
      <c r="K118" s="13">
        <v>45996.263888888891</v>
      </c>
      <c r="L118" t="s">
        <v>29</v>
      </c>
      <c r="M118">
        <f>VLOOKUP(L118,Data!$J$1:$K$13,2,0)</f>
        <v>1</v>
      </c>
      <c r="N118" t="str">
        <f t="shared" si="16"/>
        <v>04/12/2025</v>
      </c>
      <c r="O118" t="str">
        <f t="shared" si="17"/>
        <v>05/12/2025</v>
      </c>
      <c r="P118">
        <f t="shared" si="18"/>
        <v>0</v>
      </c>
      <c r="Q118">
        <f t="shared" si="19"/>
        <v>0</v>
      </c>
    </row>
    <row r="119" spans="1:17" x14ac:dyDescent="0.25">
      <c r="A119" t="s">
        <v>826</v>
      </c>
      <c r="B119" t="s">
        <v>387</v>
      </c>
      <c r="C119" t="s">
        <v>786</v>
      </c>
      <c r="D119" t="s">
        <v>989</v>
      </c>
      <c r="E119" s="13">
        <v>45995.979166666664</v>
      </c>
      <c r="F119" t="s">
        <v>481</v>
      </c>
      <c r="G119">
        <v>2</v>
      </c>
      <c r="H119" t="s">
        <v>1218</v>
      </c>
      <c r="I119" t="s">
        <v>807</v>
      </c>
      <c r="J119" t="s">
        <v>655</v>
      </c>
      <c r="K119" s="13">
        <v>45996.260416666664</v>
      </c>
      <c r="L119" t="s">
        <v>29</v>
      </c>
      <c r="M119">
        <f>VLOOKUP(L119,Data!$J$1:$K$13,2,0)</f>
        <v>1</v>
      </c>
      <c r="N119" t="str">
        <f t="shared" si="16"/>
        <v>04/12/2025</v>
      </c>
      <c r="O119" t="str">
        <f t="shared" si="17"/>
        <v>05/12/2025</v>
      </c>
      <c r="P119">
        <f t="shared" si="18"/>
        <v>0</v>
      </c>
      <c r="Q119">
        <f t="shared" si="19"/>
        <v>0</v>
      </c>
    </row>
    <row r="120" spans="1:17" x14ac:dyDescent="0.25">
      <c r="A120" t="s">
        <v>826</v>
      </c>
      <c r="B120" t="s">
        <v>387</v>
      </c>
      <c r="C120" t="s">
        <v>788</v>
      </c>
      <c r="D120" t="s">
        <v>907</v>
      </c>
      <c r="E120" s="13">
        <v>45995.979166666664</v>
      </c>
      <c r="F120" t="s">
        <v>151</v>
      </c>
      <c r="G120">
        <v>2</v>
      </c>
      <c r="H120">
        <v>505</v>
      </c>
      <c r="I120" t="s">
        <v>1098</v>
      </c>
      <c r="J120" t="s">
        <v>501</v>
      </c>
      <c r="K120" s="13">
        <v>45996.25</v>
      </c>
      <c r="L120" t="s">
        <v>29</v>
      </c>
      <c r="M120">
        <f>VLOOKUP(L120,Data!$J$1:$K$13,2,0)</f>
        <v>1</v>
      </c>
      <c r="N120" t="str">
        <f t="shared" si="16"/>
        <v>04/12/2025</v>
      </c>
      <c r="O120" t="str">
        <f t="shared" si="17"/>
        <v>05/12/2025</v>
      </c>
      <c r="P120">
        <f t="shared" si="18"/>
        <v>0</v>
      </c>
      <c r="Q120">
        <f t="shared" si="19"/>
        <v>0</v>
      </c>
    </row>
    <row r="121" spans="1:17" x14ac:dyDescent="0.25">
      <c r="A121" t="s">
        <v>826</v>
      </c>
      <c r="B121" t="s">
        <v>387</v>
      </c>
      <c r="C121" t="s">
        <v>786</v>
      </c>
      <c r="D121" t="s">
        <v>979</v>
      </c>
      <c r="E121" s="13">
        <v>45995.989583333336</v>
      </c>
      <c r="F121" t="s">
        <v>290</v>
      </c>
      <c r="G121">
        <v>1</v>
      </c>
      <c r="H121" t="s">
        <v>792</v>
      </c>
      <c r="I121" t="s">
        <v>1268</v>
      </c>
      <c r="J121" t="s">
        <v>652</v>
      </c>
      <c r="K121" s="13">
        <v>45996.270833333336</v>
      </c>
      <c r="L121" t="s">
        <v>29</v>
      </c>
      <c r="M121">
        <f>VLOOKUP(L121,Data!$J$1:$K$13,2,0)</f>
        <v>1</v>
      </c>
      <c r="N121" t="str">
        <f t="shared" si="16"/>
        <v>04/12/2025</v>
      </c>
      <c r="O121" t="str">
        <f t="shared" si="17"/>
        <v>05/12/2025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ref="N133:N196" si="20">TEXT(E133,"dd/mm/aaaa")</f>
        <v>00/01/1900</v>
      </c>
      <c r="O133" t="str">
        <f t="shared" ref="O133:O196" si="21">TEXT(K133,"dd/mm/aaaa")</f>
        <v>00/01/1900</v>
      </c>
      <c r="P133">
        <f t="shared" ref="P133:P196" si="22">COUNTIFS($R$2,"="&amp;N133)</f>
        <v>0</v>
      </c>
      <c r="Q133">
        <f t="shared" ref="Q133:Q196" si="23">COUNTIFS($R$2,"="&amp;O133)</f>
        <v>0</v>
      </c>
    </row>
    <row r="134" spans="13:17" x14ac:dyDescent="0.25">
      <c r="M134" t="e">
        <f>VLOOKUP(L134,Data!$J$1:$K$13,2,0)</f>
        <v>#N/A</v>
      </c>
      <c r="N134" t="str">
        <f t="shared" si="20"/>
        <v>00/01/1900</v>
      </c>
      <c r="O134" t="str">
        <f t="shared" si="21"/>
        <v>00/01/1900</v>
      </c>
      <c r="P134">
        <f t="shared" si="22"/>
        <v>0</v>
      </c>
      <c r="Q134">
        <f t="shared" si="23"/>
        <v>0</v>
      </c>
    </row>
    <row r="135" spans="13:17" x14ac:dyDescent="0.25">
      <c r="M135" t="e">
        <f>VLOOKUP(L135,Data!$J$1:$K$13,2,0)</f>
        <v>#N/A</v>
      </c>
      <c r="N135" t="str">
        <f t="shared" si="20"/>
        <v>00/01/1900</v>
      </c>
      <c r="O135" t="str">
        <f t="shared" si="21"/>
        <v>00/01/1900</v>
      </c>
      <c r="P135">
        <f t="shared" si="22"/>
        <v>0</v>
      </c>
      <c r="Q135">
        <f t="shared" si="23"/>
        <v>0</v>
      </c>
    </row>
    <row r="136" spans="13:17" x14ac:dyDescent="0.25">
      <c r="M136" t="e">
        <f>VLOOKUP(L136,Data!$J$1:$K$13,2,0)</f>
        <v>#N/A</v>
      </c>
      <c r="N136" t="str">
        <f t="shared" si="20"/>
        <v>00/01/1900</v>
      </c>
      <c r="O136" t="str">
        <f t="shared" si="21"/>
        <v>00/01/1900</v>
      </c>
      <c r="P136">
        <f t="shared" si="22"/>
        <v>0</v>
      </c>
      <c r="Q136">
        <f t="shared" si="23"/>
        <v>0</v>
      </c>
    </row>
    <row r="137" spans="13:17" x14ac:dyDescent="0.25">
      <c r="M137" t="e">
        <f>VLOOKUP(L137,Data!$J$1:$K$13,2,0)</f>
        <v>#N/A</v>
      </c>
      <c r="N137" t="str">
        <f t="shared" si="20"/>
        <v>00/01/1900</v>
      </c>
      <c r="O137" t="str">
        <f t="shared" si="21"/>
        <v>00/01/1900</v>
      </c>
      <c r="P137">
        <f t="shared" si="22"/>
        <v>0</v>
      </c>
      <c r="Q137">
        <f t="shared" si="23"/>
        <v>0</v>
      </c>
    </row>
    <row r="138" spans="13:17" x14ac:dyDescent="0.25">
      <c r="M138" t="e">
        <f>VLOOKUP(L138,Data!$J$1:$K$13,2,0)</f>
        <v>#N/A</v>
      </c>
      <c r="N138" t="str">
        <f t="shared" si="20"/>
        <v>00/01/1900</v>
      </c>
      <c r="O138" t="str">
        <f t="shared" si="21"/>
        <v>00/01/1900</v>
      </c>
      <c r="P138">
        <f t="shared" si="22"/>
        <v>0</v>
      </c>
      <c r="Q138">
        <f t="shared" si="23"/>
        <v>0</v>
      </c>
    </row>
    <row r="139" spans="13:17" x14ac:dyDescent="0.25">
      <c r="M139" t="e">
        <f>VLOOKUP(L139,Data!$J$1:$K$13,2,0)</f>
        <v>#N/A</v>
      </c>
      <c r="N139" t="str">
        <f t="shared" si="20"/>
        <v>00/01/1900</v>
      </c>
      <c r="O139" t="str">
        <f t="shared" si="21"/>
        <v>00/01/1900</v>
      </c>
      <c r="P139">
        <f t="shared" si="22"/>
        <v>0</v>
      </c>
      <c r="Q139">
        <f t="shared" si="23"/>
        <v>0</v>
      </c>
    </row>
    <row r="140" spans="13:17" x14ac:dyDescent="0.25">
      <c r="M140" t="e">
        <f>VLOOKUP(L140,Data!$J$1:$K$13,2,0)</f>
        <v>#N/A</v>
      </c>
      <c r="N140" t="str">
        <f t="shared" si="20"/>
        <v>00/01/1900</v>
      </c>
      <c r="O140" t="str">
        <f t="shared" si="21"/>
        <v>00/01/1900</v>
      </c>
      <c r="P140">
        <f t="shared" si="22"/>
        <v>0</v>
      </c>
      <c r="Q140">
        <f t="shared" si="23"/>
        <v>0</v>
      </c>
    </row>
    <row r="141" spans="13:17" x14ac:dyDescent="0.25">
      <c r="M141" t="e">
        <f>VLOOKUP(L141,Data!$J$1:$K$13,2,0)</f>
        <v>#N/A</v>
      </c>
      <c r="N141" t="str">
        <f t="shared" si="20"/>
        <v>00/01/1900</v>
      </c>
      <c r="O141" t="str">
        <f t="shared" si="21"/>
        <v>00/01/1900</v>
      </c>
      <c r="P141">
        <f t="shared" si="22"/>
        <v>0</v>
      </c>
      <c r="Q141">
        <f t="shared" si="23"/>
        <v>0</v>
      </c>
    </row>
    <row r="142" spans="13:17" x14ac:dyDescent="0.25">
      <c r="M142" t="e">
        <f>VLOOKUP(L142,Data!$J$1:$K$13,2,0)</f>
        <v>#N/A</v>
      </c>
      <c r="N142" t="str">
        <f t="shared" si="20"/>
        <v>00/01/1900</v>
      </c>
      <c r="O142" t="str">
        <f t="shared" si="21"/>
        <v>00/01/1900</v>
      </c>
      <c r="P142">
        <f t="shared" si="22"/>
        <v>0</v>
      </c>
      <c r="Q142">
        <f t="shared" si="23"/>
        <v>0</v>
      </c>
    </row>
    <row r="143" spans="13:17" x14ac:dyDescent="0.25">
      <c r="M143" t="e">
        <f>VLOOKUP(L143,Data!$J$1:$K$13,2,0)</f>
        <v>#N/A</v>
      </c>
      <c r="N143" t="str">
        <f t="shared" si="20"/>
        <v>00/01/1900</v>
      </c>
      <c r="O143" t="str">
        <f t="shared" si="21"/>
        <v>00/01/1900</v>
      </c>
      <c r="P143">
        <f t="shared" si="22"/>
        <v>0</v>
      </c>
      <c r="Q143">
        <f t="shared" si="23"/>
        <v>0</v>
      </c>
    </row>
    <row r="144" spans="13:17" x14ac:dyDescent="0.25">
      <c r="M144" t="e">
        <f>VLOOKUP(L144,Data!$J$1:$K$13,2,0)</f>
        <v>#N/A</v>
      </c>
      <c r="N144" t="str">
        <f t="shared" si="20"/>
        <v>00/01/1900</v>
      </c>
      <c r="O144" t="str">
        <f t="shared" si="21"/>
        <v>00/01/1900</v>
      </c>
      <c r="P144">
        <f t="shared" si="22"/>
        <v>0</v>
      </c>
      <c r="Q144">
        <f t="shared" si="23"/>
        <v>0</v>
      </c>
    </row>
    <row r="145" spans="13:17" x14ac:dyDescent="0.25">
      <c r="M145" t="e">
        <f>VLOOKUP(L145,Data!$J$1:$K$13,2,0)</f>
        <v>#N/A</v>
      </c>
      <c r="N145" t="str">
        <f t="shared" si="20"/>
        <v>00/01/1900</v>
      </c>
      <c r="O145" t="str">
        <f t="shared" si="21"/>
        <v>00/01/1900</v>
      </c>
      <c r="P145">
        <f t="shared" si="22"/>
        <v>0</v>
      </c>
      <c r="Q145">
        <f t="shared" si="23"/>
        <v>0</v>
      </c>
    </row>
    <row r="146" spans="13:17" x14ac:dyDescent="0.25">
      <c r="M146" t="e">
        <f>VLOOKUP(L146,Data!$J$1:$K$13,2,0)</f>
        <v>#N/A</v>
      </c>
      <c r="N146" t="str">
        <f t="shared" si="20"/>
        <v>00/01/1900</v>
      </c>
      <c r="O146" t="str">
        <f t="shared" si="21"/>
        <v>00/01/1900</v>
      </c>
      <c r="P146">
        <f t="shared" si="22"/>
        <v>0</v>
      </c>
      <c r="Q146">
        <f t="shared" si="23"/>
        <v>0</v>
      </c>
    </row>
    <row r="147" spans="13:17" x14ac:dyDescent="0.25">
      <c r="M147" t="e">
        <f>VLOOKUP(L147,Data!$J$1:$K$13,2,0)</f>
        <v>#N/A</v>
      </c>
      <c r="N147" t="str">
        <f t="shared" si="20"/>
        <v>00/01/1900</v>
      </c>
      <c r="O147" t="str">
        <f t="shared" si="21"/>
        <v>00/01/1900</v>
      </c>
      <c r="P147">
        <f t="shared" si="22"/>
        <v>0</v>
      </c>
      <c r="Q147">
        <f t="shared" si="23"/>
        <v>0</v>
      </c>
    </row>
    <row r="148" spans="13:17" x14ac:dyDescent="0.25">
      <c r="M148" t="e">
        <f>VLOOKUP(L148,Data!$J$1:$K$13,2,0)</f>
        <v>#N/A</v>
      </c>
      <c r="N148" t="str">
        <f t="shared" si="20"/>
        <v>00/01/1900</v>
      </c>
      <c r="O148" t="str">
        <f t="shared" si="21"/>
        <v>00/01/1900</v>
      </c>
      <c r="P148">
        <f t="shared" si="22"/>
        <v>0</v>
      </c>
      <c r="Q148">
        <f t="shared" si="23"/>
        <v>0</v>
      </c>
    </row>
    <row r="149" spans="13:17" x14ac:dyDescent="0.25">
      <c r="M149" t="e">
        <f>VLOOKUP(L149,Data!$J$1:$K$13,2,0)</f>
        <v>#N/A</v>
      </c>
      <c r="N149" t="str">
        <f t="shared" si="20"/>
        <v>00/01/1900</v>
      </c>
      <c r="O149" t="str">
        <f t="shared" si="21"/>
        <v>00/01/1900</v>
      </c>
      <c r="P149">
        <f t="shared" si="22"/>
        <v>0</v>
      </c>
      <c r="Q149">
        <f t="shared" si="23"/>
        <v>0</v>
      </c>
    </row>
    <row r="150" spans="13:17" x14ac:dyDescent="0.25">
      <c r="M150" t="e">
        <f>VLOOKUP(L150,Data!$J$1:$K$13,2,0)</f>
        <v>#N/A</v>
      </c>
      <c r="N150" t="str">
        <f t="shared" si="20"/>
        <v>00/01/1900</v>
      </c>
      <c r="O150" t="str">
        <f t="shared" si="21"/>
        <v>00/01/1900</v>
      </c>
      <c r="P150">
        <f t="shared" si="22"/>
        <v>0</v>
      </c>
      <c r="Q150">
        <f t="shared" si="23"/>
        <v>0</v>
      </c>
    </row>
    <row r="151" spans="13:17" x14ac:dyDescent="0.25">
      <c r="M151" t="e">
        <f>VLOOKUP(L151,Data!$J$1:$K$13,2,0)</f>
        <v>#N/A</v>
      </c>
      <c r="N151" t="str">
        <f t="shared" si="20"/>
        <v>00/01/1900</v>
      </c>
      <c r="O151" t="str">
        <f t="shared" si="21"/>
        <v>00/01/1900</v>
      </c>
      <c r="P151">
        <f t="shared" si="22"/>
        <v>0</v>
      </c>
      <c r="Q151">
        <f t="shared" si="23"/>
        <v>0</v>
      </c>
    </row>
    <row r="152" spans="13:17" x14ac:dyDescent="0.25">
      <c r="M152" t="e">
        <f>VLOOKUP(L152,Data!$J$1:$K$13,2,0)</f>
        <v>#N/A</v>
      </c>
      <c r="N152" t="str">
        <f t="shared" si="20"/>
        <v>00/01/1900</v>
      </c>
      <c r="O152" t="str">
        <f t="shared" si="21"/>
        <v>00/01/1900</v>
      </c>
      <c r="P152">
        <f t="shared" si="22"/>
        <v>0</v>
      </c>
      <c r="Q152">
        <f t="shared" si="23"/>
        <v>0</v>
      </c>
    </row>
    <row r="153" spans="13:17" x14ac:dyDescent="0.25">
      <c r="M153" t="e">
        <f>VLOOKUP(L153,Data!$J$1:$K$13,2,0)</f>
        <v>#N/A</v>
      </c>
      <c r="N153" t="str">
        <f t="shared" si="20"/>
        <v>00/01/1900</v>
      </c>
      <c r="O153" t="str">
        <f t="shared" si="21"/>
        <v>00/01/1900</v>
      </c>
      <c r="P153">
        <f t="shared" si="22"/>
        <v>0</v>
      </c>
      <c r="Q153">
        <f t="shared" si="23"/>
        <v>0</v>
      </c>
    </row>
    <row r="154" spans="13:17" x14ac:dyDescent="0.25">
      <c r="M154" t="e">
        <f>VLOOKUP(L154,Data!$J$1:$K$13,2,0)</f>
        <v>#N/A</v>
      </c>
      <c r="N154" t="str">
        <f t="shared" si="20"/>
        <v>00/01/1900</v>
      </c>
      <c r="O154" t="str">
        <f t="shared" si="21"/>
        <v>00/01/1900</v>
      </c>
      <c r="P154">
        <f t="shared" si="22"/>
        <v>0</v>
      </c>
      <c r="Q154">
        <f t="shared" si="23"/>
        <v>0</v>
      </c>
    </row>
    <row r="155" spans="13:17" x14ac:dyDescent="0.25">
      <c r="M155" t="e">
        <f>VLOOKUP(L155,Data!$J$1:$K$13,2,0)</f>
        <v>#N/A</v>
      </c>
      <c r="N155" t="str">
        <f t="shared" si="20"/>
        <v>00/01/1900</v>
      </c>
      <c r="O155" t="str">
        <f t="shared" si="21"/>
        <v>00/01/1900</v>
      </c>
      <c r="P155">
        <f t="shared" si="22"/>
        <v>0</v>
      </c>
      <c r="Q155">
        <f t="shared" si="23"/>
        <v>0</v>
      </c>
    </row>
    <row r="156" spans="13:17" x14ac:dyDescent="0.25">
      <c r="M156" t="e">
        <f>VLOOKUP(L156,Data!$J$1:$K$13,2,0)</f>
        <v>#N/A</v>
      </c>
      <c r="N156" t="str">
        <f t="shared" si="20"/>
        <v>00/01/1900</v>
      </c>
      <c r="O156" t="str">
        <f t="shared" si="21"/>
        <v>00/01/1900</v>
      </c>
      <c r="P156">
        <f t="shared" si="22"/>
        <v>0</v>
      </c>
      <c r="Q156">
        <f t="shared" si="23"/>
        <v>0</v>
      </c>
    </row>
    <row r="157" spans="13:17" x14ac:dyDescent="0.25">
      <c r="M157" t="e">
        <f>VLOOKUP(L157,Data!$J$1:$K$13,2,0)</f>
        <v>#N/A</v>
      </c>
      <c r="N157" t="str">
        <f t="shared" si="20"/>
        <v>00/01/1900</v>
      </c>
      <c r="O157" t="str">
        <f t="shared" si="21"/>
        <v>00/01/1900</v>
      </c>
      <c r="P157">
        <f t="shared" si="22"/>
        <v>0</v>
      </c>
      <c r="Q157">
        <f t="shared" si="23"/>
        <v>0</v>
      </c>
    </row>
    <row r="158" spans="13:17" x14ac:dyDescent="0.25">
      <c r="M158" t="e">
        <f>VLOOKUP(L158,Data!$J$1:$K$13,2,0)</f>
        <v>#N/A</v>
      </c>
      <c r="N158" t="str">
        <f t="shared" si="20"/>
        <v>00/01/1900</v>
      </c>
      <c r="O158" t="str">
        <f t="shared" si="21"/>
        <v>00/01/1900</v>
      </c>
      <c r="P158">
        <f t="shared" si="22"/>
        <v>0</v>
      </c>
      <c r="Q158">
        <f t="shared" si="23"/>
        <v>0</v>
      </c>
    </row>
    <row r="159" spans="13:17" x14ac:dyDescent="0.25">
      <c r="M159" t="e">
        <f>VLOOKUP(L159,Data!$J$1:$K$13,2,0)</f>
        <v>#N/A</v>
      </c>
      <c r="N159" t="str">
        <f t="shared" si="20"/>
        <v>00/01/1900</v>
      </c>
      <c r="O159" t="str">
        <f t="shared" si="21"/>
        <v>00/01/1900</v>
      </c>
      <c r="P159">
        <f t="shared" si="22"/>
        <v>0</v>
      </c>
      <c r="Q159">
        <f t="shared" si="23"/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ref="N197:N260" si="24">TEXT(E197,"dd/mm/aaaa")</f>
        <v>00/01/1900</v>
      </c>
      <c r="O197" t="str">
        <f t="shared" ref="O197:O260" si="25">TEXT(K197,"dd/mm/aaaa")</f>
        <v>00/01/1900</v>
      </c>
      <c r="P197">
        <f t="shared" ref="P197:P260" si="26">COUNTIFS($R$2,"="&amp;N197)</f>
        <v>0</v>
      </c>
      <c r="Q197">
        <f t="shared" ref="Q197:Q260" si="27">COUNTIFS($R$2,"="&amp;O197)</f>
        <v>0</v>
      </c>
    </row>
    <row r="198" spans="13:17" x14ac:dyDescent="0.25">
      <c r="M198" t="e">
        <f>VLOOKUP(L198,Data!$J$1:$K$13,2,0)</f>
        <v>#N/A</v>
      </c>
      <c r="N198" t="str">
        <f t="shared" si="24"/>
        <v>00/01/1900</v>
      </c>
      <c r="O198" t="str">
        <f t="shared" si="25"/>
        <v>00/01/1900</v>
      </c>
      <c r="P198">
        <f t="shared" si="26"/>
        <v>0</v>
      </c>
      <c r="Q198">
        <f t="shared" si="27"/>
        <v>0</v>
      </c>
    </row>
    <row r="199" spans="13:17" x14ac:dyDescent="0.25">
      <c r="M199" t="e">
        <f>VLOOKUP(L199,Data!$J$1:$K$13,2,0)</f>
        <v>#N/A</v>
      </c>
      <c r="N199" t="str">
        <f t="shared" si="24"/>
        <v>00/01/1900</v>
      </c>
      <c r="O199" t="str">
        <f t="shared" si="25"/>
        <v>00/01/1900</v>
      </c>
      <c r="P199">
        <f t="shared" si="26"/>
        <v>0</v>
      </c>
      <c r="Q199">
        <f t="shared" si="27"/>
        <v>0</v>
      </c>
    </row>
    <row r="200" spans="13:17" x14ac:dyDescent="0.25">
      <c r="M200" t="e">
        <f>VLOOKUP(L200,Data!$J$1:$K$13,2,0)</f>
        <v>#N/A</v>
      </c>
      <c r="N200" t="str">
        <f t="shared" si="24"/>
        <v>00/01/1900</v>
      </c>
      <c r="O200" t="str">
        <f t="shared" si="25"/>
        <v>00/01/1900</v>
      </c>
      <c r="P200">
        <f t="shared" si="26"/>
        <v>0</v>
      </c>
      <c r="Q200">
        <f t="shared" si="27"/>
        <v>0</v>
      </c>
    </row>
    <row r="201" spans="13:17" x14ac:dyDescent="0.25">
      <c r="M201" t="e">
        <f>VLOOKUP(L201,Data!$J$1:$K$13,2,0)</f>
        <v>#N/A</v>
      </c>
      <c r="N201" t="str">
        <f t="shared" si="24"/>
        <v>00/01/1900</v>
      </c>
      <c r="O201" t="str">
        <f t="shared" si="25"/>
        <v>00/01/1900</v>
      </c>
      <c r="P201">
        <f t="shared" si="26"/>
        <v>0</v>
      </c>
      <c r="Q201">
        <f t="shared" si="27"/>
        <v>0</v>
      </c>
    </row>
    <row r="202" spans="13:17" x14ac:dyDescent="0.25">
      <c r="M202" t="e">
        <f>VLOOKUP(L202,Data!$J$1:$K$13,2,0)</f>
        <v>#N/A</v>
      </c>
      <c r="N202" t="str">
        <f t="shared" si="24"/>
        <v>00/01/1900</v>
      </c>
      <c r="O202" t="str">
        <f t="shared" si="25"/>
        <v>00/01/1900</v>
      </c>
      <c r="P202">
        <f t="shared" si="26"/>
        <v>0</v>
      </c>
      <c r="Q202">
        <f t="shared" si="27"/>
        <v>0</v>
      </c>
    </row>
    <row r="203" spans="13:17" x14ac:dyDescent="0.25">
      <c r="M203" t="e">
        <f>VLOOKUP(L203,Data!$J$1:$K$13,2,0)</f>
        <v>#N/A</v>
      </c>
      <c r="N203" t="str">
        <f t="shared" si="24"/>
        <v>00/01/1900</v>
      </c>
      <c r="O203" t="str">
        <f t="shared" si="25"/>
        <v>00/01/1900</v>
      </c>
      <c r="P203">
        <f t="shared" si="26"/>
        <v>0</v>
      </c>
      <c r="Q203">
        <f t="shared" si="27"/>
        <v>0</v>
      </c>
    </row>
    <row r="204" spans="13:17" x14ac:dyDescent="0.25">
      <c r="M204" t="e">
        <f>VLOOKUP(L204,Data!$J$1:$K$13,2,0)</f>
        <v>#N/A</v>
      </c>
      <c r="N204" t="str">
        <f t="shared" si="24"/>
        <v>00/01/1900</v>
      </c>
      <c r="O204" t="str">
        <f t="shared" si="25"/>
        <v>00/01/1900</v>
      </c>
      <c r="P204">
        <f t="shared" si="26"/>
        <v>0</v>
      </c>
      <c r="Q204">
        <f t="shared" si="27"/>
        <v>0</v>
      </c>
    </row>
    <row r="205" spans="13:17" x14ac:dyDescent="0.25">
      <c r="M205" t="e">
        <f>VLOOKUP(L205,Data!$J$1:$K$13,2,0)</f>
        <v>#N/A</v>
      </c>
      <c r="N205" t="str">
        <f t="shared" si="24"/>
        <v>00/01/1900</v>
      </c>
      <c r="O205" t="str">
        <f t="shared" si="25"/>
        <v>00/01/1900</v>
      </c>
      <c r="P205">
        <f t="shared" si="26"/>
        <v>0</v>
      </c>
      <c r="Q205">
        <f t="shared" si="27"/>
        <v>0</v>
      </c>
    </row>
    <row r="206" spans="13:17" x14ac:dyDescent="0.25">
      <c r="M206" t="e">
        <f>VLOOKUP(L206,Data!$J$1:$K$13,2,0)</f>
        <v>#N/A</v>
      </c>
      <c r="N206" t="str">
        <f t="shared" si="24"/>
        <v>00/01/1900</v>
      </c>
      <c r="O206" t="str">
        <f t="shared" si="25"/>
        <v>00/01/1900</v>
      </c>
      <c r="P206">
        <f t="shared" si="26"/>
        <v>0</v>
      </c>
      <c r="Q206">
        <f t="shared" si="27"/>
        <v>0</v>
      </c>
    </row>
    <row r="207" spans="13:17" x14ac:dyDescent="0.25">
      <c r="M207" t="e">
        <f>VLOOKUP(L207,Data!$J$1:$K$13,2,0)</f>
        <v>#N/A</v>
      </c>
      <c r="N207" t="str">
        <f t="shared" si="24"/>
        <v>00/01/1900</v>
      </c>
      <c r="O207" t="str">
        <f t="shared" si="25"/>
        <v>00/01/1900</v>
      </c>
      <c r="P207">
        <f t="shared" si="26"/>
        <v>0</v>
      </c>
      <c r="Q207">
        <f t="shared" si="27"/>
        <v>0</v>
      </c>
    </row>
    <row r="208" spans="13:17" x14ac:dyDescent="0.25">
      <c r="M208" t="e">
        <f>VLOOKUP(L208,Data!$J$1:$K$13,2,0)</f>
        <v>#N/A</v>
      </c>
      <c r="N208" t="str">
        <f t="shared" si="24"/>
        <v>00/01/1900</v>
      </c>
      <c r="O208" t="str">
        <f t="shared" si="25"/>
        <v>00/01/1900</v>
      </c>
      <c r="P208">
        <f t="shared" si="26"/>
        <v>0</v>
      </c>
      <c r="Q208">
        <f t="shared" si="27"/>
        <v>0</v>
      </c>
    </row>
    <row r="209" spans="13:17" x14ac:dyDescent="0.25">
      <c r="M209" t="e">
        <f>VLOOKUP(L209,Data!$J$1:$K$13,2,0)</f>
        <v>#N/A</v>
      </c>
      <c r="N209" t="str">
        <f t="shared" si="24"/>
        <v>00/01/1900</v>
      </c>
      <c r="O209" t="str">
        <f t="shared" si="25"/>
        <v>00/01/1900</v>
      </c>
      <c r="P209">
        <f t="shared" si="26"/>
        <v>0</v>
      </c>
      <c r="Q209">
        <f t="shared" si="27"/>
        <v>0</v>
      </c>
    </row>
    <row r="210" spans="13:17" x14ac:dyDescent="0.25">
      <c r="M210" t="e">
        <f>VLOOKUP(L210,Data!$J$1:$K$13,2,0)</f>
        <v>#N/A</v>
      </c>
      <c r="N210" t="str">
        <f t="shared" si="24"/>
        <v>00/01/1900</v>
      </c>
      <c r="O210" t="str">
        <f t="shared" si="25"/>
        <v>00/01/1900</v>
      </c>
      <c r="P210">
        <f t="shared" si="26"/>
        <v>0</v>
      </c>
      <c r="Q210">
        <f t="shared" si="27"/>
        <v>0</v>
      </c>
    </row>
    <row r="211" spans="13:17" x14ac:dyDescent="0.25">
      <c r="M211" t="e">
        <f>VLOOKUP(L211,Data!$J$1:$K$13,2,0)</f>
        <v>#N/A</v>
      </c>
      <c r="N211" t="str">
        <f t="shared" si="24"/>
        <v>00/01/1900</v>
      </c>
      <c r="O211" t="str">
        <f t="shared" si="25"/>
        <v>00/01/1900</v>
      </c>
      <c r="P211">
        <f t="shared" si="26"/>
        <v>0</v>
      </c>
      <c r="Q211">
        <f t="shared" si="27"/>
        <v>0</v>
      </c>
    </row>
    <row r="212" spans="13:17" x14ac:dyDescent="0.25">
      <c r="M212" t="e">
        <f>VLOOKUP(L212,Data!$J$1:$K$13,2,0)</f>
        <v>#N/A</v>
      </c>
      <c r="N212" t="str">
        <f t="shared" si="24"/>
        <v>00/01/1900</v>
      </c>
      <c r="O212" t="str">
        <f t="shared" si="25"/>
        <v>00/01/1900</v>
      </c>
      <c r="P212">
        <f t="shared" si="26"/>
        <v>0</v>
      </c>
      <c r="Q212">
        <f t="shared" si="27"/>
        <v>0</v>
      </c>
    </row>
    <row r="213" spans="13:17" x14ac:dyDescent="0.25">
      <c r="M213" t="e">
        <f>VLOOKUP(L213,Data!$J$1:$K$13,2,0)</f>
        <v>#N/A</v>
      </c>
      <c r="N213" t="str">
        <f t="shared" si="24"/>
        <v>00/01/1900</v>
      </c>
      <c r="O213" t="str">
        <f t="shared" si="25"/>
        <v>00/01/1900</v>
      </c>
      <c r="P213">
        <f t="shared" si="26"/>
        <v>0</v>
      </c>
      <c r="Q213">
        <f t="shared" si="27"/>
        <v>0</v>
      </c>
    </row>
    <row r="214" spans="13:17" x14ac:dyDescent="0.25">
      <c r="M214" t="e">
        <f>VLOOKUP(L214,Data!$J$1:$K$13,2,0)</f>
        <v>#N/A</v>
      </c>
      <c r="N214" t="str">
        <f t="shared" si="24"/>
        <v>00/01/1900</v>
      </c>
      <c r="O214" t="str">
        <f t="shared" si="25"/>
        <v>00/01/1900</v>
      </c>
      <c r="P214">
        <f t="shared" si="26"/>
        <v>0</v>
      </c>
      <c r="Q214">
        <f t="shared" si="27"/>
        <v>0</v>
      </c>
    </row>
    <row r="215" spans="13:17" x14ac:dyDescent="0.25">
      <c r="M215" t="e">
        <f>VLOOKUP(L215,Data!$J$1:$K$13,2,0)</f>
        <v>#N/A</v>
      </c>
      <c r="N215" t="str">
        <f t="shared" si="24"/>
        <v>00/01/1900</v>
      </c>
      <c r="O215" t="str">
        <f t="shared" si="25"/>
        <v>00/01/1900</v>
      </c>
      <c r="P215">
        <f t="shared" si="26"/>
        <v>0</v>
      </c>
      <c r="Q215">
        <f t="shared" si="27"/>
        <v>0</v>
      </c>
    </row>
    <row r="216" spans="13:17" x14ac:dyDescent="0.25">
      <c r="M216" t="e">
        <f>VLOOKUP(L216,Data!$J$1:$K$13,2,0)</f>
        <v>#N/A</v>
      </c>
      <c r="N216" t="str">
        <f t="shared" si="24"/>
        <v>00/01/1900</v>
      </c>
      <c r="O216" t="str">
        <f t="shared" si="25"/>
        <v>00/01/1900</v>
      </c>
      <c r="P216">
        <f t="shared" si="26"/>
        <v>0</v>
      </c>
      <c r="Q216">
        <f t="shared" si="27"/>
        <v>0</v>
      </c>
    </row>
    <row r="217" spans="13:17" x14ac:dyDescent="0.25">
      <c r="M217" t="e">
        <f>VLOOKUP(L217,Data!$J$1:$K$13,2,0)</f>
        <v>#N/A</v>
      </c>
      <c r="N217" t="str">
        <f t="shared" si="24"/>
        <v>00/01/1900</v>
      </c>
      <c r="O217" t="str">
        <f t="shared" si="25"/>
        <v>00/01/1900</v>
      </c>
      <c r="P217">
        <f t="shared" si="26"/>
        <v>0</v>
      </c>
      <c r="Q217">
        <f t="shared" si="27"/>
        <v>0</v>
      </c>
    </row>
    <row r="218" spans="13:17" x14ac:dyDescent="0.25">
      <c r="M218" t="e">
        <f>VLOOKUP(L218,Data!$J$1:$K$13,2,0)</f>
        <v>#N/A</v>
      </c>
      <c r="N218" t="str">
        <f t="shared" si="24"/>
        <v>00/01/1900</v>
      </c>
      <c r="O218" t="str">
        <f t="shared" si="25"/>
        <v>00/01/1900</v>
      </c>
      <c r="P218">
        <f t="shared" si="26"/>
        <v>0</v>
      </c>
      <c r="Q218">
        <f t="shared" si="27"/>
        <v>0</v>
      </c>
    </row>
    <row r="219" spans="13:17" x14ac:dyDescent="0.25">
      <c r="M219" t="e">
        <f>VLOOKUP(L219,Data!$J$1:$K$13,2,0)</f>
        <v>#N/A</v>
      </c>
      <c r="N219" t="str">
        <f t="shared" si="24"/>
        <v>00/01/1900</v>
      </c>
      <c r="O219" t="str">
        <f t="shared" si="25"/>
        <v>00/01/1900</v>
      </c>
      <c r="P219">
        <f t="shared" si="26"/>
        <v>0</v>
      </c>
      <c r="Q219">
        <f t="shared" si="27"/>
        <v>0</v>
      </c>
    </row>
    <row r="220" spans="13:17" x14ac:dyDescent="0.25">
      <c r="M220" t="e">
        <f>VLOOKUP(L220,Data!$J$1:$K$13,2,0)</f>
        <v>#N/A</v>
      </c>
      <c r="N220" t="str">
        <f t="shared" si="24"/>
        <v>00/01/1900</v>
      </c>
      <c r="O220" t="str">
        <f t="shared" si="25"/>
        <v>00/01/1900</v>
      </c>
      <c r="P220">
        <f t="shared" si="26"/>
        <v>0</v>
      </c>
      <c r="Q220">
        <f t="shared" si="27"/>
        <v>0</v>
      </c>
    </row>
    <row r="221" spans="13:17" x14ac:dyDescent="0.25">
      <c r="M221" t="e">
        <f>VLOOKUP(L221,Data!$J$1:$K$13,2,0)</f>
        <v>#N/A</v>
      </c>
      <c r="N221" t="str">
        <f t="shared" si="24"/>
        <v>00/01/1900</v>
      </c>
      <c r="O221" t="str">
        <f t="shared" si="25"/>
        <v>00/01/1900</v>
      </c>
      <c r="P221">
        <f t="shared" si="26"/>
        <v>0</v>
      </c>
      <c r="Q221">
        <f t="shared" si="27"/>
        <v>0</v>
      </c>
    </row>
    <row r="222" spans="13:17" x14ac:dyDescent="0.25">
      <c r="M222" t="e">
        <f>VLOOKUP(L222,Data!$J$1:$K$13,2,0)</f>
        <v>#N/A</v>
      </c>
      <c r="N222" t="str">
        <f t="shared" si="24"/>
        <v>00/01/1900</v>
      </c>
      <c r="O222" t="str">
        <f t="shared" si="25"/>
        <v>00/01/1900</v>
      </c>
      <c r="P222">
        <f t="shared" si="26"/>
        <v>0</v>
      </c>
      <c r="Q222">
        <f t="shared" si="27"/>
        <v>0</v>
      </c>
    </row>
    <row r="223" spans="13:17" x14ac:dyDescent="0.25">
      <c r="M223" t="e">
        <f>VLOOKUP(L223,Data!$J$1:$K$13,2,0)</f>
        <v>#N/A</v>
      </c>
      <c r="N223" t="str">
        <f t="shared" si="24"/>
        <v>00/01/1900</v>
      </c>
      <c r="O223" t="str">
        <f t="shared" si="25"/>
        <v>00/01/1900</v>
      </c>
      <c r="P223">
        <f t="shared" si="26"/>
        <v>0</v>
      </c>
      <c r="Q223">
        <f t="shared" si="27"/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ref="N261:N306" si="28">TEXT(E261,"dd/mm/aaaa")</f>
        <v>00/01/1900</v>
      </c>
      <c r="O261" t="str">
        <f t="shared" ref="O261:O306" si="29">TEXT(K261,"dd/mm/aaaa")</f>
        <v>00/01/1900</v>
      </c>
      <c r="P261">
        <f t="shared" ref="P261:P306" si="30">COUNTIFS($R$2,"="&amp;N261)</f>
        <v>0</v>
      </c>
      <c r="Q261">
        <f t="shared" ref="Q261:Q306" si="31">COUNTIFS($R$2,"="&amp;O261)</f>
        <v>0</v>
      </c>
    </row>
    <row r="262" spans="13:17" x14ac:dyDescent="0.25">
      <c r="M262" t="e">
        <f>VLOOKUP(L262,Data!$J$1:$K$13,2,0)</f>
        <v>#N/A</v>
      </c>
      <c r="N262" t="str">
        <f t="shared" si="28"/>
        <v>00/01/1900</v>
      </c>
      <c r="O262" t="str">
        <f t="shared" si="29"/>
        <v>00/01/1900</v>
      </c>
      <c r="P262">
        <f t="shared" si="30"/>
        <v>0</v>
      </c>
      <c r="Q262">
        <f t="shared" si="31"/>
        <v>0</v>
      </c>
    </row>
    <row r="263" spans="13:17" x14ac:dyDescent="0.25">
      <c r="M263" t="e">
        <f>VLOOKUP(L263,Data!$J$1:$K$13,2,0)</f>
        <v>#N/A</v>
      </c>
      <c r="N263" t="str">
        <f t="shared" si="28"/>
        <v>00/01/1900</v>
      </c>
      <c r="O263" t="str">
        <f t="shared" si="29"/>
        <v>00/01/1900</v>
      </c>
      <c r="P263">
        <f t="shared" si="30"/>
        <v>0</v>
      </c>
      <c r="Q263">
        <f t="shared" si="31"/>
        <v>0</v>
      </c>
    </row>
    <row r="264" spans="13:17" x14ac:dyDescent="0.25">
      <c r="M264" t="e">
        <f>VLOOKUP(L264,Data!$J$1:$K$13,2,0)</f>
        <v>#N/A</v>
      </c>
      <c r="N264" t="str">
        <f t="shared" si="28"/>
        <v>00/01/1900</v>
      </c>
      <c r="O264" t="str">
        <f t="shared" si="29"/>
        <v>00/01/1900</v>
      </c>
      <c r="P264">
        <f t="shared" si="30"/>
        <v>0</v>
      </c>
      <c r="Q264">
        <f t="shared" si="31"/>
        <v>0</v>
      </c>
    </row>
    <row r="265" spans="13:17" x14ac:dyDescent="0.25">
      <c r="M265" t="e">
        <f>VLOOKUP(L265,Data!$J$1:$K$13,2,0)</f>
        <v>#N/A</v>
      </c>
      <c r="N265" t="str">
        <f t="shared" si="28"/>
        <v>00/01/1900</v>
      </c>
      <c r="O265" t="str">
        <f t="shared" si="29"/>
        <v>00/01/1900</v>
      </c>
      <c r="P265">
        <f t="shared" si="30"/>
        <v>0</v>
      </c>
      <c r="Q265">
        <f t="shared" si="31"/>
        <v>0</v>
      </c>
    </row>
    <row r="266" spans="13:17" x14ac:dyDescent="0.25">
      <c r="M266" t="e">
        <f>VLOOKUP(L266,Data!$J$1:$K$13,2,0)</f>
        <v>#N/A</v>
      </c>
      <c r="N266" t="str">
        <f t="shared" si="28"/>
        <v>00/01/1900</v>
      </c>
      <c r="O266" t="str">
        <f t="shared" si="29"/>
        <v>00/01/1900</v>
      </c>
      <c r="P266">
        <f t="shared" si="30"/>
        <v>0</v>
      </c>
      <c r="Q266">
        <f t="shared" si="31"/>
        <v>0</v>
      </c>
    </row>
    <row r="267" spans="13:17" x14ac:dyDescent="0.25">
      <c r="M267" t="e">
        <f>VLOOKUP(L267,Data!$J$1:$K$13,2,0)</f>
        <v>#N/A</v>
      </c>
      <c r="N267" t="str">
        <f t="shared" si="28"/>
        <v>00/01/1900</v>
      </c>
      <c r="O267" t="str">
        <f t="shared" si="29"/>
        <v>00/01/1900</v>
      </c>
      <c r="P267">
        <f t="shared" si="30"/>
        <v>0</v>
      </c>
      <c r="Q267">
        <f t="shared" si="31"/>
        <v>0</v>
      </c>
    </row>
    <row r="268" spans="13:17" x14ac:dyDescent="0.25">
      <c r="M268" t="e">
        <f>VLOOKUP(L268,Data!$J$1:$K$13,2,0)</f>
        <v>#N/A</v>
      </c>
      <c r="N268" t="str">
        <f t="shared" si="28"/>
        <v>00/01/1900</v>
      </c>
      <c r="O268" t="str">
        <f t="shared" si="29"/>
        <v>00/01/1900</v>
      </c>
      <c r="P268">
        <f t="shared" si="30"/>
        <v>0</v>
      </c>
      <c r="Q268">
        <f t="shared" si="31"/>
        <v>0</v>
      </c>
    </row>
    <row r="269" spans="13:17" x14ac:dyDescent="0.25">
      <c r="M269" t="e">
        <f>VLOOKUP(L269,Data!$J$1:$K$13,2,0)</f>
        <v>#N/A</v>
      </c>
      <c r="N269" t="str">
        <f t="shared" si="28"/>
        <v>00/01/1900</v>
      </c>
      <c r="O269" t="str">
        <f t="shared" si="29"/>
        <v>00/01/1900</v>
      </c>
      <c r="P269">
        <f t="shared" si="30"/>
        <v>0</v>
      </c>
      <c r="Q269">
        <f t="shared" si="31"/>
        <v>0</v>
      </c>
    </row>
    <row r="270" spans="13:17" x14ac:dyDescent="0.25">
      <c r="M270" t="e">
        <f>VLOOKUP(L270,Data!$J$1:$K$13,2,0)</f>
        <v>#N/A</v>
      </c>
      <c r="N270" t="str">
        <f t="shared" si="28"/>
        <v>00/01/1900</v>
      </c>
      <c r="O270" t="str">
        <f t="shared" si="29"/>
        <v>00/01/1900</v>
      </c>
      <c r="P270">
        <f t="shared" si="30"/>
        <v>0</v>
      </c>
      <c r="Q270">
        <f t="shared" si="31"/>
        <v>0</v>
      </c>
    </row>
    <row r="271" spans="13:17" x14ac:dyDescent="0.25">
      <c r="M271" t="e">
        <f>VLOOKUP(L271,Data!$J$1:$K$13,2,0)</f>
        <v>#N/A</v>
      </c>
      <c r="N271" t="str">
        <f t="shared" si="28"/>
        <v>00/01/1900</v>
      </c>
      <c r="O271" t="str">
        <f t="shared" si="29"/>
        <v>00/01/1900</v>
      </c>
      <c r="P271">
        <f t="shared" si="30"/>
        <v>0</v>
      </c>
      <c r="Q271">
        <f t="shared" si="31"/>
        <v>0</v>
      </c>
    </row>
    <row r="272" spans="13:17" x14ac:dyDescent="0.25">
      <c r="M272" t="e">
        <f>VLOOKUP(L272,Data!$J$1:$K$13,2,0)</f>
        <v>#N/A</v>
      </c>
      <c r="N272" t="str">
        <f t="shared" si="28"/>
        <v>00/01/1900</v>
      </c>
      <c r="O272" t="str">
        <f t="shared" si="29"/>
        <v>00/01/1900</v>
      </c>
      <c r="P272">
        <f t="shared" si="30"/>
        <v>0</v>
      </c>
      <c r="Q272">
        <f t="shared" si="31"/>
        <v>0</v>
      </c>
    </row>
    <row r="273" spans="13:17" x14ac:dyDescent="0.25">
      <c r="M273" t="e">
        <f>VLOOKUP(L273,Data!$J$1:$K$13,2,0)</f>
        <v>#N/A</v>
      </c>
      <c r="N273" t="str">
        <f t="shared" si="28"/>
        <v>00/01/1900</v>
      </c>
      <c r="O273" t="str">
        <f t="shared" si="29"/>
        <v>00/01/1900</v>
      </c>
      <c r="P273">
        <f t="shared" si="30"/>
        <v>0</v>
      </c>
      <c r="Q273">
        <f t="shared" si="31"/>
        <v>0</v>
      </c>
    </row>
    <row r="274" spans="13:17" x14ac:dyDescent="0.25">
      <c r="M274" t="e">
        <f>VLOOKUP(L274,Data!$J$1:$K$13,2,0)</f>
        <v>#N/A</v>
      </c>
      <c r="N274" t="str">
        <f t="shared" si="28"/>
        <v>00/01/1900</v>
      </c>
      <c r="O274" t="str">
        <f t="shared" si="29"/>
        <v>00/01/1900</v>
      </c>
      <c r="P274">
        <f t="shared" si="30"/>
        <v>0</v>
      </c>
      <c r="Q274">
        <f t="shared" si="31"/>
        <v>0</v>
      </c>
    </row>
    <row r="275" spans="13:17" x14ac:dyDescent="0.25">
      <c r="M275" t="e">
        <f>VLOOKUP(L275,Data!$J$1:$K$13,2,0)</f>
        <v>#N/A</v>
      </c>
      <c r="N275" t="str">
        <f t="shared" si="28"/>
        <v>00/01/1900</v>
      </c>
      <c r="O275" t="str">
        <f t="shared" si="29"/>
        <v>00/01/1900</v>
      </c>
      <c r="P275">
        <f t="shared" si="30"/>
        <v>0</v>
      </c>
      <c r="Q275">
        <f t="shared" si="31"/>
        <v>0</v>
      </c>
    </row>
    <row r="276" spans="13:17" x14ac:dyDescent="0.25">
      <c r="M276" t="e">
        <f>VLOOKUP(L276,Data!$J$1:$K$13,2,0)</f>
        <v>#N/A</v>
      </c>
      <c r="N276" t="str">
        <f t="shared" si="28"/>
        <v>00/01/1900</v>
      </c>
      <c r="O276" t="str">
        <f t="shared" si="29"/>
        <v>00/01/1900</v>
      </c>
      <c r="P276">
        <f t="shared" si="30"/>
        <v>0</v>
      </c>
      <c r="Q276">
        <f t="shared" si="31"/>
        <v>0</v>
      </c>
    </row>
    <row r="277" spans="13:17" x14ac:dyDescent="0.25">
      <c r="M277" t="e">
        <f>VLOOKUP(L277,Data!$J$1:$K$13,2,0)</f>
        <v>#N/A</v>
      </c>
      <c r="N277" t="str">
        <f t="shared" si="28"/>
        <v>00/01/1900</v>
      </c>
      <c r="O277" t="str">
        <f t="shared" si="29"/>
        <v>00/01/1900</v>
      </c>
      <c r="P277">
        <f t="shared" si="30"/>
        <v>0</v>
      </c>
      <c r="Q277">
        <f t="shared" si="31"/>
        <v>0</v>
      </c>
    </row>
    <row r="278" spans="13:17" x14ac:dyDescent="0.25">
      <c r="M278" t="e">
        <f>VLOOKUP(L278,Data!$J$1:$K$13,2,0)</f>
        <v>#N/A</v>
      </c>
      <c r="N278" t="str">
        <f t="shared" si="28"/>
        <v>00/01/1900</v>
      </c>
      <c r="O278" t="str">
        <f t="shared" si="29"/>
        <v>00/01/1900</v>
      </c>
      <c r="P278">
        <f t="shared" si="30"/>
        <v>0</v>
      </c>
      <c r="Q278">
        <f t="shared" si="31"/>
        <v>0</v>
      </c>
    </row>
    <row r="279" spans="13:17" x14ac:dyDescent="0.25">
      <c r="M279" t="e">
        <f>VLOOKUP(L279,Data!$J$1:$K$13,2,0)</f>
        <v>#N/A</v>
      </c>
      <c r="N279" t="str">
        <f t="shared" si="28"/>
        <v>00/01/1900</v>
      </c>
      <c r="O279" t="str">
        <f t="shared" si="29"/>
        <v>00/01/1900</v>
      </c>
      <c r="P279">
        <f t="shared" si="30"/>
        <v>0</v>
      </c>
      <c r="Q279">
        <f t="shared" si="31"/>
        <v>0</v>
      </c>
    </row>
    <row r="280" spans="13:17" x14ac:dyDescent="0.25">
      <c r="M280" t="e">
        <f>VLOOKUP(L280,Data!$J$1:$K$13,2,0)</f>
        <v>#N/A</v>
      </c>
      <c r="N280" t="str">
        <f t="shared" si="28"/>
        <v>00/01/1900</v>
      </c>
      <c r="O280" t="str">
        <f t="shared" si="29"/>
        <v>00/01/1900</v>
      </c>
      <c r="P280">
        <f t="shared" si="30"/>
        <v>0</v>
      </c>
      <c r="Q280">
        <f t="shared" si="31"/>
        <v>0</v>
      </c>
    </row>
    <row r="281" spans="13:17" x14ac:dyDescent="0.25">
      <c r="M281" t="e">
        <f>VLOOKUP(L281,Data!$J$1:$K$13,2,0)</f>
        <v>#N/A</v>
      </c>
      <c r="N281" t="str">
        <f t="shared" si="28"/>
        <v>00/01/1900</v>
      </c>
      <c r="O281" t="str">
        <f t="shared" si="29"/>
        <v>00/01/1900</v>
      </c>
      <c r="P281">
        <f t="shared" si="30"/>
        <v>0</v>
      </c>
      <c r="Q281">
        <f t="shared" si="31"/>
        <v>0</v>
      </c>
    </row>
    <row r="282" spans="13:17" x14ac:dyDescent="0.25">
      <c r="M282" t="e">
        <f>VLOOKUP(L282,Data!$J$1:$K$13,2,0)</f>
        <v>#N/A</v>
      </c>
      <c r="N282" t="str">
        <f t="shared" si="28"/>
        <v>00/01/1900</v>
      </c>
      <c r="O282" t="str">
        <f t="shared" si="29"/>
        <v>00/01/1900</v>
      </c>
      <c r="P282">
        <f t="shared" si="30"/>
        <v>0</v>
      </c>
      <c r="Q282">
        <f t="shared" si="31"/>
        <v>0</v>
      </c>
    </row>
    <row r="283" spans="13:17" x14ac:dyDescent="0.25">
      <c r="M283" t="e">
        <f>VLOOKUP(L283,Data!$J$1:$K$13,2,0)</f>
        <v>#N/A</v>
      </c>
      <c r="N283" t="str">
        <f t="shared" si="28"/>
        <v>00/01/1900</v>
      </c>
      <c r="O283" t="str">
        <f t="shared" si="29"/>
        <v>00/01/1900</v>
      </c>
      <c r="P283">
        <f t="shared" si="30"/>
        <v>0</v>
      </c>
      <c r="Q283">
        <f t="shared" si="31"/>
        <v>0</v>
      </c>
    </row>
    <row r="284" spans="13:17" x14ac:dyDescent="0.25">
      <c r="M284" t="e">
        <f>VLOOKUP(L284,Data!$J$1:$K$13,2,0)</f>
        <v>#N/A</v>
      </c>
      <c r="N284" t="str">
        <f t="shared" si="28"/>
        <v>00/01/1900</v>
      </c>
      <c r="O284" t="str">
        <f t="shared" si="29"/>
        <v>00/01/1900</v>
      </c>
      <c r="P284">
        <f t="shared" si="30"/>
        <v>0</v>
      </c>
      <c r="Q284">
        <f t="shared" si="31"/>
        <v>0</v>
      </c>
    </row>
    <row r="285" spans="13:17" x14ac:dyDescent="0.25">
      <c r="M285" t="e">
        <f>VLOOKUP(L285,Data!$J$1:$K$13,2,0)</f>
        <v>#N/A</v>
      </c>
      <c r="N285" t="str">
        <f t="shared" si="28"/>
        <v>00/01/1900</v>
      </c>
      <c r="O285" t="str">
        <f t="shared" si="29"/>
        <v>00/01/1900</v>
      </c>
      <c r="P285">
        <f t="shared" si="30"/>
        <v>0</v>
      </c>
      <c r="Q285">
        <f t="shared" si="31"/>
        <v>0</v>
      </c>
    </row>
    <row r="286" spans="13:17" x14ac:dyDescent="0.25">
      <c r="M286" t="e">
        <f>VLOOKUP(L286,Data!$J$1:$K$13,2,0)</f>
        <v>#N/A</v>
      </c>
      <c r="N286" t="str">
        <f t="shared" si="28"/>
        <v>00/01/1900</v>
      </c>
      <c r="O286" t="str">
        <f t="shared" si="29"/>
        <v>00/01/1900</v>
      </c>
      <c r="P286">
        <f t="shared" si="30"/>
        <v>0</v>
      </c>
      <c r="Q286">
        <f t="shared" si="31"/>
        <v>0</v>
      </c>
    </row>
    <row r="287" spans="13:17" x14ac:dyDescent="0.25">
      <c r="M287" t="e">
        <f>VLOOKUP(L287,Data!$J$1:$K$13,2,0)</f>
        <v>#N/A</v>
      </c>
      <c r="N287" t="str">
        <f t="shared" si="28"/>
        <v>00/01/1900</v>
      </c>
      <c r="O287" t="str">
        <f t="shared" si="29"/>
        <v>00/01/1900</v>
      </c>
      <c r="P287">
        <f t="shared" si="30"/>
        <v>0</v>
      </c>
      <c r="Q287">
        <f t="shared" si="31"/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</sheetData>
  <autoFilter ref="A1:AA306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835</v>
      </c>
      <c r="O1" s="14" t="s">
        <v>836</v>
      </c>
      <c r="P1" s="14" t="s">
        <v>835</v>
      </c>
      <c r="Q1" s="14" t="s">
        <v>837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Last bag</v>
      </c>
      <c r="C2" s="15" t="str">
        <f>IFERROR(INDEX('Pasajeros Pre'!$B$2:$B$195,MATCH(ROW()-ROW($A$1),'Pasajeros Pre'!$O$2:$O$195,0)),"")</f>
        <v>Viva</v>
      </c>
      <c r="D2" s="15" t="str">
        <f>IFERROR(INDEX('Pasajeros Pre'!$C$2:C4995,MATCH(ROW()-ROW($B$1),'Pasajeros Pre'!$O$2:$O$4995,0)),"")</f>
        <v>32A</v>
      </c>
      <c r="E2" s="15" t="str">
        <f>IFERROR(INDEX('Pasajeros Pre'!$D$2:D4995,MATCH(ROW()-ROW($B$1),'Pasajeros Pre'!$O$2:$O$4995,0)),"")</f>
        <v>VB 9429</v>
      </c>
      <c r="F2" s="22">
        <f>IFERROR(INDEX('Pasajeros Pre'!$E$2:E4995,MATCH(ROW()-ROW($B$1),'Pasajeros Pre'!$O$2:$O$4995,0)),"")</f>
        <v>45993.506944444445</v>
      </c>
      <c r="G2" s="15" t="str">
        <f>IFERROR(INDEX('Pasajeros Pre'!$F$2:F4995,MATCH(ROW()-ROW($B$1),'Pasajeros Pre'!$O$2:$O$4995,0)),"")</f>
        <v>Tepic</v>
      </c>
      <c r="H2" s="15">
        <f>IFERROR(INDEX('Pasajeros Pre'!$G$2:G4995,MATCH(ROW()-ROW($B$1),'Pasajeros Pre'!$O$2:$O$4995,0)),"")</f>
        <v>1</v>
      </c>
      <c r="I2" s="15">
        <f>IFERROR(INDEX('Pasajeros Pre'!$H$2:H4995,MATCH(ROW()-ROW($B$1),'Pasajeros Pre'!$O$2:$O$4995,0)),"")</f>
        <v>502</v>
      </c>
      <c r="J2" s="15" t="str">
        <f>IFERROR(INDEX('Pasajeros Pre'!$I$2:I4995,MATCH(ROW()-ROW($B$1),'Pasajeros Pre'!$O$2:$O$4995,0)),"")</f>
        <v>VB 2287</v>
      </c>
      <c r="K2" s="15" t="str">
        <f>IFERROR(INDEX('Pasajeros Pre'!$J$2:J4995,MATCH(ROW()-ROW($B$1),'Pasajeros Pre'!$O$2:$O$4995,0)),"")</f>
        <v>Cancún</v>
      </c>
      <c r="L2" s="22">
        <f>IFERROR(INDEX('Pasajeros Pre'!$K$2:K4995,MATCH(ROW()-ROW($B$1),'Pasajeros Pre'!$O$2:$O$4995,0)),"")</f>
        <v>45995.416666666664</v>
      </c>
      <c r="M2" s="15" t="str">
        <f>IFERROR(INDEX('Pasajeros Pre'!$L$2:L4995,MATCH(ROW()-ROW($B$1),'Pasajeros Pre'!$O$2:$O$4995,0)),"")</f>
        <v>J</v>
      </c>
      <c r="N2" s="22">
        <f>ROUNDDOWN(HOUR(F2),1)+1</f>
        <v>13</v>
      </c>
      <c r="O2" s="14" t="str">
        <f>VLOOKUP(N2,'Time Chart'!$A$2:$D$25,4,0)</f>
        <v>12:00 A 12:59</v>
      </c>
      <c r="P2" s="22">
        <f>ROUNDDOWN(HOUR(L2),1)+1</f>
        <v>11</v>
      </c>
      <c r="Q2" s="14" t="str">
        <f>VLOOKUP(P2,'Time Chart'!$A$2:$D$25,4,0)</f>
        <v>10:00 A 10:59</v>
      </c>
      <c r="R2" s="14" t="str">
        <f>TEXT(F2,"dd/mm/aaaa")</f>
        <v>02/12/2025</v>
      </c>
      <c r="S2" s="15">
        <f>COUNTIFS(Hoja1!$R$2,"="&amp;R2)</f>
        <v>0</v>
      </c>
      <c r="T2" s="14" t="str">
        <f>TEXT(L2,"dd/mm/aaaa")</f>
        <v>04/12/2025</v>
      </c>
      <c r="U2" s="15">
        <f>COUNTIFS(Hoja1!$R$2,"="&amp;T2)</f>
        <v>0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Last bag</v>
      </c>
      <c r="C3" s="15" t="str">
        <f>IFERROR(INDEX('Pasajeros Pre'!$B$2:$B$195,MATCH(ROW()-ROW($A$1),'Pasajeros Pre'!$O$2:$O$195,0)),"")</f>
        <v>Mexicana de Aviación</v>
      </c>
      <c r="D3" s="15" t="str">
        <f>IFERROR(INDEX('Pasajeros Pre'!$C$2:C4996,MATCH(ROW()-ROW($B$1),'Pasajeros Pre'!$O$2:$O$4995,0)),"")</f>
        <v>E95</v>
      </c>
      <c r="E3" s="15" t="str">
        <f>IFERROR(INDEX('Pasajeros Pre'!$D$2:D4996,MATCH(ROW()-ROW($B$1),'Pasajeros Pre'!$O$2:$O$4995,0)),"")</f>
        <v>XN 1991</v>
      </c>
      <c r="F3" s="22">
        <f>IFERROR(INDEX('Pasajeros Pre'!$E$2:E4996,MATCH(ROW()-ROW($B$1),'Pasajeros Pre'!$O$2:$O$4995,0)),"")</f>
        <v>45994.402777777781</v>
      </c>
      <c r="G3" s="15" t="str">
        <f>IFERROR(INDEX('Pasajeros Pre'!$F$2:F4996,MATCH(ROW()-ROW($B$1),'Pasajeros Pre'!$O$2:$O$4995,0)),"")</f>
        <v>Ixtepec</v>
      </c>
      <c r="H3" s="15">
        <f>IFERROR(INDEX('Pasajeros Pre'!$G$2:G4996,MATCH(ROW()-ROW($B$1),'Pasajeros Pre'!$O$2:$O$4995,0)),"")</f>
        <v>2</v>
      </c>
      <c r="I3" s="15" t="str">
        <f>IFERROR(INDEX('Pasajeros Pre'!$H$2:H4996,MATCH(ROW()-ROW($B$1),'Pasajeros Pre'!$O$2:$O$4995,0)),"")</f>
        <v>108B</v>
      </c>
      <c r="J3" s="15" t="str">
        <f>IFERROR(INDEX('Pasajeros Pre'!$I$2:I4996,MATCH(ROW()-ROW($B$1),'Pasajeros Pre'!$O$2:$O$4995,0)),"")</f>
        <v>XN 1140</v>
      </c>
      <c r="K3" s="15" t="str">
        <f>IFERROR(INDEX('Pasajeros Pre'!$J$2:J4996,MATCH(ROW()-ROW($B$1),'Pasajeros Pre'!$O$2:$O$4995,0)),"")</f>
        <v>Ciudad Victoria</v>
      </c>
      <c r="L3" s="22">
        <f>IFERROR(INDEX('Pasajeros Pre'!$K$2:K4996,MATCH(ROW()-ROW($B$1),'Pasajeros Pre'!$O$2:$O$4995,0)),"")</f>
        <v>45995.333333333336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10</v>
      </c>
      <c r="O3" s="14" t="str">
        <f>VLOOKUP(N3,'Time Chart'!$A$2:$D$25,4,0)</f>
        <v>09:00 A 09:59</v>
      </c>
      <c r="P3" s="22">
        <f t="shared" ref="P3:P66" si="2">ROUNDDOWN(HOUR(L3),1)+1</f>
        <v>9</v>
      </c>
      <c r="Q3" s="14" t="str">
        <f>VLOOKUP(P3,'Time Chart'!$A$2:$D$25,4,0)</f>
        <v>08:00 A 08:59</v>
      </c>
      <c r="R3" s="14" t="str">
        <f t="shared" ref="R3:R66" si="3">TEXT(F3,"dd/mm/aaaa")</f>
        <v>03/12/2025</v>
      </c>
      <c r="S3" s="15">
        <f>COUNTIFS(Hoja1!$R$2,"="&amp;R3)</f>
        <v>1</v>
      </c>
      <c r="T3" s="14" t="str">
        <f t="shared" ref="T3:T66" si="4">TEXT(L3,"dd/mm/aaaa")</f>
        <v>04/12/2025</v>
      </c>
      <c r="U3" s="15">
        <f>COUNTIFS(Hoja1!$R$2,"="&amp;T3)</f>
        <v>0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activated</v>
      </c>
      <c r="C4" s="15" t="str">
        <f>IFERROR(INDEX('Pasajeros Pre'!$B$2:$B$195,MATCH(ROW()-ROW($A$1),'Pasajeros Pre'!$O$2:$O$195,0)),"")</f>
        <v>Viva</v>
      </c>
      <c r="D4" s="15">
        <f>IFERROR(INDEX('Pasajeros Pre'!$C$2:C4997,MATCH(ROW()-ROW($B$1),'Pasajeros Pre'!$O$2:$O$4995,0)),"")</f>
        <v>321</v>
      </c>
      <c r="E4" s="15" t="str">
        <f>IFERROR(INDEX('Pasajeros Pre'!$D$2:D4997,MATCH(ROW()-ROW($B$1),'Pasajeros Pre'!$O$2:$O$4995,0)),"")</f>
        <v>VB 9481</v>
      </c>
      <c r="F4" s="22">
        <f>IFERROR(INDEX('Pasajeros Pre'!$E$2:E4997,MATCH(ROW()-ROW($B$1),'Pasajeros Pre'!$O$2:$O$4995,0)),"")</f>
        <v>45994.527777777781</v>
      </c>
      <c r="G4" s="15" t="str">
        <f>IFERROR(INDEX('Pasajeros Pre'!$F$2:F4997,MATCH(ROW()-ROW($B$1),'Pasajeros Pre'!$O$2:$O$4995,0)),"")</f>
        <v>Ciudad Obregón</v>
      </c>
      <c r="H4" s="15">
        <f>IFERROR(INDEX('Pasajeros Pre'!$G$2:G4997,MATCH(ROW()-ROW($B$1),'Pasajeros Pre'!$O$2:$O$4995,0)),"")</f>
        <v>1</v>
      </c>
      <c r="I4" s="15" t="str">
        <f>IFERROR(INDEX('Pasajeros Pre'!$H$2:H4997,MATCH(ROW()-ROW($B$1),'Pasajeros Pre'!$O$2:$O$4995,0)),"")</f>
        <v>112B</v>
      </c>
      <c r="J4" s="15" t="str">
        <f>IFERROR(INDEX('Pasajeros Pre'!$I$2:I4997,MATCH(ROW()-ROW($B$1),'Pasajeros Pre'!$O$2:$O$4995,0)),"")</f>
        <v>VB 3281</v>
      </c>
      <c r="K4" s="15" t="str">
        <f>IFERROR(INDEX('Pasajeros Pre'!$J$2:J4997,MATCH(ROW()-ROW($B$1),'Pasajeros Pre'!$O$2:$O$4995,0)),"")</f>
        <v>Guadalajara</v>
      </c>
      <c r="L4" s="22">
        <f>IFERROR(INDEX('Pasajeros Pre'!$K$2:K4997,MATCH(ROW()-ROW($B$1),'Pasajeros Pre'!$O$2:$O$4995,0)),"")</f>
        <v>45995.65625</v>
      </c>
      <c r="M4" s="15" t="str">
        <f>IFERROR(INDEX('Pasajeros Pre'!$L$2:L4997,MATCH(ROW()-ROW($B$1),'Pasajeros Pre'!$O$2:$O$4995,0)),"")</f>
        <v>J</v>
      </c>
      <c r="N4" s="22">
        <f t="shared" si="1"/>
        <v>13</v>
      </c>
      <c r="O4" s="14" t="str">
        <f>VLOOKUP(N4,'Time Chart'!$A$2:$D$25,4,0)</f>
        <v>12:00 A 12:59</v>
      </c>
      <c r="P4" s="22">
        <f t="shared" si="2"/>
        <v>16</v>
      </c>
      <c r="Q4" s="14" t="str">
        <f>VLOOKUP(P4,'Time Chart'!$A$2:$D$25,4,0)</f>
        <v>15:00 A 15:59</v>
      </c>
      <c r="R4" s="14" t="str">
        <f t="shared" si="3"/>
        <v>03/12/2025</v>
      </c>
      <c r="S4" s="15">
        <f>COUNTIFS(Hoja1!$R$2,"="&amp;R4)</f>
        <v>1</v>
      </c>
      <c r="T4" s="14" t="str">
        <f t="shared" si="4"/>
        <v>04/12/2025</v>
      </c>
      <c r="U4" s="15">
        <f>COUNTIFS(Hoja1!$R$2,"="&amp;T4)</f>
        <v>0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activated</v>
      </c>
      <c r="C5" s="15" t="str">
        <f>IFERROR(INDEX('Pasajeros Pre'!$B$2:$B$195,MATCH(ROW()-ROW($A$1),'Pasajeros Pre'!$O$2:$O$195,0)),"")</f>
        <v>Viva</v>
      </c>
      <c r="D5" s="15" t="str">
        <f>IFERROR(INDEX('Pasajeros Pre'!$C$2:C4998,MATCH(ROW()-ROW($B$1),'Pasajeros Pre'!$O$2:$O$4995,0)),"")</f>
        <v>32Q</v>
      </c>
      <c r="E5" s="15" t="str">
        <f>IFERROR(INDEX('Pasajeros Pre'!$D$2:D4998,MATCH(ROW()-ROW($B$1),'Pasajeros Pre'!$O$2:$O$4995,0)),"")</f>
        <v>VB 9413</v>
      </c>
      <c r="F5" s="22">
        <f>IFERROR(INDEX('Pasajeros Pre'!$E$2:E4998,MATCH(ROW()-ROW($B$1),'Pasajeros Pre'!$O$2:$O$4995,0)),"")</f>
        <v>45994.680555555555</v>
      </c>
      <c r="G5" s="15" t="str">
        <f>IFERROR(INDEX('Pasajeros Pre'!$F$2:F4998,MATCH(ROW()-ROW($B$1),'Pasajeros Pre'!$O$2:$O$4995,0)),"")</f>
        <v>Mérida</v>
      </c>
      <c r="H5" s="15">
        <f>IFERROR(INDEX('Pasajeros Pre'!$G$2:G4998,MATCH(ROW()-ROW($B$1),'Pasajeros Pre'!$O$2:$O$4995,0)),"")</f>
        <v>2</v>
      </c>
      <c r="I5" s="15" t="str">
        <f>IFERROR(INDEX('Pasajeros Pre'!$H$2:H4998,MATCH(ROW()-ROW($B$1),'Pasajeros Pre'!$O$2:$O$4995,0)),"")</f>
        <v>106A</v>
      </c>
      <c r="J5" s="15" t="str">
        <f>IFERROR(INDEX('Pasajeros Pre'!$I$2:I4998,MATCH(ROW()-ROW($B$1),'Pasajeros Pre'!$O$2:$O$4995,0)),"")</f>
        <v>VB 9520</v>
      </c>
      <c r="K5" s="15" t="str">
        <f>IFERROR(INDEX('Pasajeros Pre'!$J$2:J4998,MATCH(ROW()-ROW($B$1),'Pasajeros Pre'!$O$2:$O$4995,0)),"")</f>
        <v>Guadalajara</v>
      </c>
      <c r="L5" s="22">
        <f>IFERROR(INDEX('Pasajeros Pre'!$K$2:K4998,MATCH(ROW()-ROW($B$1),'Pasajeros Pre'!$O$2:$O$4995,0)),"")</f>
        <v>45995.25</v>
      </c>
      <c r="M5" s="15" t="str">
        <f>IFERROR(INDEX('Pasajeros Pre'!$L$2:L4998,MATCH(ROW()-ROW($B$1),'Pasajeros Pre'!$O$2:$O$4995,0)),"")</f>
        <v>J</v>
      </c>
      <c r="N5" s="22">
        <f t="shared" si="1"/>
        <v>17</v>
      </c>
      <c r="O5" s="14" t="str">
        <f>VLOOKUP(N5,'Time Chart'!$A$2:$D$25,4,0)</f>
        <v>16:00 A 16:59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03/12/2025</v>
      </c>
      <c r="S5" s="15">
        <f>COUNTIFS(Hoja1!$R$2,"="&amp;R5)</f>
        <v>1</v>
      </c>
      <c r="T5" s="14" t="str">
        <f t="shared" si="4"/>
        <v>04/12/2025</v>
      </c>
      <c r="U5" s="15">
        <f>COUNTIFS(Hoja1!$R$2,"="&amp;T5)</f>
        <v>0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activated</v>
      </c>
      <c r="C6" s="15" t="str">
        <f>IFERROR(INDEX('Pasajeros Pre'!$B$2:$B$195,MATCH(ROW()-ROW($A$1),'Pasajeros Pre'!$O$2:$O$195,0)),"")</f>
        <v>Viva</v>
      </c>
      <c r="D6" s="15" t="str">
        <f>IFERROR(INDEX('Pasajeros Pre'!$C$2:C4999,MATCH(ROW()-ROW($B$1),'Pasajeros Pre'!$O$2:$O$4995,0)),"")</f>
        <v>32Q</v>
      </c>
      <c r="E6" s="15" t="str">
        <f>IFERROR(INDEX('Pasajeros Pre'!$D$2:D4999,MATCH(ROW()-ROW($B$1),'Pasajeros Pre'!$O$2:$O$4995,0)),"")</f>
        <v>VB 9235</v>
      </c>
      <c r="F6" s="22">
        <f>IFERROR(INDEX('Pasajeros Pre'!$E$2:E4999,MATCH(ROW()-ROW($B$1),'Pasajeros Pre'!$O$2:$O$4995,0)),"")</f>
        <v>45994.739583333336</v>
      </c>
      <c r="G6" s="15" t="str">
        <f>IFERROR(INDEX('Pasajeros Pre'!$F$2:F4999,MATCH(ROW()-ROW($B$1),'Pasajeros Pre'!$O$2:$O$4995,0)),"")</f>
        <v>Mazatlán</v>
      </c>
      <c r="H6" s="15">
        <f>IFERROR(INDEX('Pasajeros Pre'!$G$2:G4999,MATCH(ROW()-ROW($B$1),'Pasajeros Pre'!$O$2:$O$4995,0)),"")</f>
        <v>2</v>
      </c>
      <c r="I6" s="15">
        <f>IFERROR(INDEX('Pasajeros Pre'!$H$2:H4999,MATCH(ROW()-ROW($B$1),'Pasajeros Pre'!$O$2:$O$4995,0)),"")</f>
        <v>503</v>
      </c>
      <c r="J6" s="15" t="str">
        <f>IFERROR(INDEX('Pasajeros Pre'!$I$2:I4999,MATCH(ROW()-ROW($B$1),'Pasajeros Pre'!$O$2:$O$4995,0)),"")</f>
        <v>VB 7378</v>
      </c>
      <c r="K6" s="15" t="str">
        <f>IFERROR(INDEX('Pasajeros Pre'!$J$2:J4999,MATCH(ROW()-ROW($B$1),'Pasajeros Pre'!$O$2:$O$4995,0)),"")</f>
        <v>Monterrey</v>
      </c>
      <c r="L6" s="22">
        <f>IFERROR(INDEX('Pasajeros Pre'!$K$2:K4999,MATCH(ROW()-ROW($B$1),'Pasajeros Pre'!$O$2:$O$4995,0)),"")</f>
        <v>45995.25</v>
      </c>
      <c r="M6" s="15" t="str">
        <f>IFERROR(INDEX('Pasajeros Pre'!$L$2:L4999,MATCH(ROW()-ROW($B$1),'Pasajeros Pre'!$O$2:$O$4995,0)),"")</f>
        <v>J</v>
      </c>
      <c r="N6" s="22">
        <f t="shared" si="1"/>
        <v>18</v>
      </c>
      <c r="O6" s="14" t="str">
        <f>VLOOKUP(N6,'Time Chart'!$A$2:$D$25,4,0)</f>
        <v>17:00 A 17:59</v>
      </c>
      <c r="P6" s="22">
        <f t="shared" si="2"/>
        <v>7</v>
      </c>
      <c r="Q6" s="14" t="str">
        <f>VLOOKUP(P6,'Time Chart'!$A$2:$D$25,4,0)</f>
        <v>06:00 A 06:59</v>
      </c>
      <c r="R6" s="14" t="str">
        <f t="shared" si="3"/>
        <v>03/12/2025</v>
      </c>
      <c r="S6" s="15">
        <f>COUNTIFS(Hoja1!$R$2,"="&amp;R6)</f>
        <v>1</v>
      </c>
      <c r="T6" s="14" t="str">
        <f t="shared" si="4"/>
        <v>04/12/2025</v>
      </c>
      <c r="U6" s="15">
        <f>COUNTIFS(Hoja1!$R$2,"="&amp;T6)</f>
        <v>0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activated</v>
      </c>
      <c r="C7" s="15" t="str">
        <f>IFERROR(INDEX('Pasajeros Pre'!$B$2:$B$195,MATCH(ROW()-ROW($A$1),'Pasajeros Pre'!$O$2:$O$195,0)),"")</f>
        <v>Volaris</v>
      </c>
      <c r="D7" s="15">
        <f>IFERROR(INDEX('Pasajeros Pre'!$C$2:C5000,MATCH(ROW()-ROW($B$1),'Pasajeros Pre'!$O$2:$O$4995,0)),"")</f>
        <v>320</v>
      </c>
      <c r="E7" s="15" t="str">
        <f>IFERROR(INDEX('Pasajeros Pre'!$D$2:D5000,MATCH(ROW()-ROW($B$1),'Pasajeros Pre'!$O$2:$O$4995,0)),"")</f>
        <v>Y4 1292</v>
      </c>
      <c r="F7" s="22">
        <f>IFERROR(INDEX('Pasajeros Pre'!$E$2:E5000,MATCH(ROW()-ROW($B$1),'Pasajeros Pre'!$O$2:$O$4995,0)),"")</f>
        <v>45994.852777777778</v>
      </c>
      <c r="G7" s="15" t="str">
        <f>IFERROR(INDEX('Pasajeros Pre'!$F$2:F5000,MATCH(ROW()-ROW($B$1),'Pasajeros Pre'!$O$2:$O$4995,0)),"")</f>
        <v>Guadalajara</v>
      </c>
      <c r="H7" s="15">
        <f>IFERROR(INDEX('Pasajeros Pre'!$G$2:G5000,MATCH(ROW()-ROW($B$1),'Pasajeros Pre'!$O$2:$O$4995,0)),"")</f>
        <v>2</v>
      </c>
      <c r="I7" s="15" t="str">
        <f>IFERROR(INDEX('Pasajeros Pre'!$H$2:H5000,MATCH(ROW()-ROW($B$1),'Pasajeros Pre'!$O$2:$O$4995,0)),"")</f>
        <v>109B</v>
      </c>
      <c r="J7" s="15" t="str">
        <f>IFERROR(INDEX('Pasajeros Pre'!$I$2:I5000,MATCH(ROW()-ROW($B$1),'Pasajeros Pre'!$O$2:$O$4995,0)),"")</f>
        <v>Y4 1291</v>
      </c>
      <c r="K7" s="15" t="str">
        <f>IFERROR(INDEX('Pasajeros Pre'!$J$2:J5000,MATCH(ROW()-ROW($B$1),'Pasajeros Pre'!$O$2:$O$4995,0)),"")</f>
        <v>Guadalajara</v>
      </c>
      <c r="L7" s="22">
        <f>IFERROR(INDEX('Pasajeros Pre'!$K$2:K5000,MATCH(ROW()-ROW($B$1),'Pasajeros Pre'!$O$2:$O$4995,0)),"")</f>
        <v>45995.270833333336</v>
      </c>
      <c r="M7" s="15" t="str">
        <f>IFERROR(INDEX('Pasajeros Pre'!$L$2:L5000,MATCH(ROW()-ROW($B$1),'Pasajeros Pre'!$O$2:$O$4995,0)),"")</f>
        <v>J</v>
      </c>
      <c r="N7" s="22">
        <f t="shared" si="1"/>
        <v>21</v>
      </c>
      <c r="O7" s="14" t="str">
        <f>VLOOKUP(N7,'Time Chart'!$A$2:$D$25,4,0)</f>
        <v>20:00 A 20:59</v>
      </c>
      <c r="P7" s="22">
        <f t="shared" si="2"/>
        <v>7</v>
      </c>
      <c r="Q7" s="14" t="str">
        <f>VLOOKUP(P7,'Time Chart'!$A$2:$D$25,4,0)</f>
        <v>06:00 A 06:59</v>
      </c>
      <c r="R7" s="14" t="str">
        <f t="shared" si="3"/>
        <v>03/12/2025</v>
      </c>
      <c r="S7" s="15">
        <f>COUNTIFS(Hoja1!$R$2,"="&amp;R7)</f>
        <v>1</v>
      </c>
      <c r="T7" s="14" t="str">
        <f t="shared" si="4"/>
        <v>04/12/2025</v>
      </c>
      <c r="U7" s="15">
        <f>COUNTIFS(Hoja1!$R$2,"="&amp;T7)</f>
        <v>0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Aeromexico</v>
      </c>
      <c r="D8" s="15" t="str">
        <f>IFERROR(INDEX('Pasajeros Pre'!$C$2:C5001,MATCH(ROW()-ROW($B$1),'Pasajeros Pre'!$O$2:$O$4995,0)),"")</f>
        <v>E90</v>
      </c>
      <c r="E8" s="15" t="str">
        <f>IFERROR(INDEX('Pasajeros Pre'!$D$2:D5001,MATCH(ROW()-ROW($B$1),'Pasajeros Pre'!$O$2:$O$4995,0)),"")</f>
        <v>AM 2041</v>
      </c>
      <c r="F8" s="22">
        <f>IFERROR(INDEX('Pasajeros Pre'!$E$2:E5001,MATCH(ROW()-ROW($B$1),'Pasajeros Pre'!$O$2:$O$4995,0)),"")</f>
        <v>45994.85833333333</v>
      </c>
      <c r="G8" s="15" t="str">
        <f>IFERROR(INDEX('Pasajeros Pre'!$F$2:F5001,MATCH(ROW()-ROW($B$1),'Pasajeros Pre'!$O$2:$O$4995,0)),"")</f>
        <v>Oaxaca</v>
      </c>
      <c r="H8" s="15">
        <f>IFERROR(INDEX('Pasajeros Pre'!$G$2:G5001,MATCH(ROW()-ROW($B$1),'Pasajeros Pre'!$O$2:$O$4995,0)),"")</f>
        <v>3</v>
      </c>
      <c r="I8" s="15" t="str">
        <f>IFERROR(INDEX('Pasajeros Pre'!$H$2:H5001,MATCH(ROW()-ROW($B$1),'Pasajeros Pre'!$O$2:$O$4995,0)),"")</f>
        <v>113A</v>
      </c>
      <c r="J8" s="15" t="str">
        <f>IFERROR(INDEX('Pasajeros Pre'!$I$2:I5001,MATCH(ROW()-ROW($B$1),'Pasajeros Pre'!$O$2:$O$4995,0)),"")</f>
        <v>AM 878</v>
      </c>
      <c r="K8" s="15" t="str">
        <f>IFERROR(INDEX('Pasajeros Pre'!$J$2:J5001,MATCH(ROW()-ROW($B$1),'Pasajeros Pre'!$O$2:$O$4995,0)),"")</f>
        <v>Mérida</v>
      </c>
      <c r="L8" s="22">
        <f>IFERROR(INDEX('Pasajeros Pre'!$K$2:K5001,MATCH(ROW()-ROW($B$1),'Pasajeros Pre'!$O$2:$O$4995,0)),"")</f>
        <v>45995.510416666664</v>
      </c>
      <c r="M8" s="15" t="str">
        <f>IFERROR(INDEX('Pasajeros Pre'!$L$2:L5001,MATCH(ROW()-ROW($B$1),'Pasajeros Pre'!$O$2:$O$4995,0)),"")</f>
        <v>J</v>
      </c>
      <c r="N8" s="22">
        <f t="shared" si="1"/>
        <v>21</v>
      </c>
      <c r="O8" s="14" t="str">
        <f>VLOOKUP(N8,'Time Chart'!$A$2:$D$25,4,0)</f>
        <v>20:00 A 20:59</v>
      </c>
      <c r="P8" s="22">
        <f t="shared" si="2"/>
        <v>13</v>
      </c>
      <c r="Q8" s="14" t="str">
        <f>VLOOKUP(P8,'Time Chart'!$A$2:$D$25,4,0)</f>
        <v>12:00 A 12:59</v>
      </c>
      <c r="R8" s="14" t="str">
        <f t="shared" si="3"/>
        <v>03/12/2025</v>
      </c>
      <c r="S8" s="15">
        <f>COUNTIFS(Hoja1!$R$2,"="&amp;R8)</f>
        <v>1</v>
      </c>
      <c r="T8" s="14" t="str">
        <f t="shared" si="4"/>
        <v>04/12/2025</v>
      </c>
      <c r="U8" s="15">
        <f>COUNTIFS(Hoja1!$R$2,"="&amp;T8)</f>
        <v>0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activated</v>
      </c>
      <c r="C9" s="15" t="str">
        <f>IFERROR(INDEX('Pasajeros Pre'!$B$2:$B$195,MATCH(ROW()-ROW($A$1),'Pasajeros Pre'!$O$2:$O$195,0)),"")</f>
        <v>Aeromexico</v>
      </c>
      <c r="D9" s="15" t="str">
        <f>IFERROR(INDEX('Pasajeros Pre'!$C$2:C5002,MATCH(ROW()-ROW($B$1),'Pasajeros Pre'!$O$2:$O$4995,0)),"")</f>
        <v>E90</v>
      </c>
      <c r="E9" s="15" t="str">
        <f>IFERROR(INDEX('Pasajeros Pre'!$D$2:D5002,MATCH(ROW()-ROW($B$1),'Pasajeros Pre'!$O$2:$O$4995,0)),"")</f>
        <v>AM 871</v>
      </c>
      <c r="F9" s="22">
        <f>IFERROR(INDEX('Pasajeros Pre'!$E$2:E5002,MATCH(ROW()-ROW($B$1),'Pasajeros Pre'!$O$2:$O$4995,0)),"")</f>
        <v>45994.888888888891</v>
      </c>
      <c r="G9" s="15" t="str">
        <f>IFERROR(INDEX('Pasajeros Pre'!$F$2:F5002,MATCH(ROW()-ROW($B$1),'Pasajeros Pre'!$O$2:$O$4995,0)),"")</f>
        <v>Veracruz</v>
      </c>
      <c r="H9" s="15">
        <f>IFERROR(INDEX('Pasajeros Pre'!$G$2:G5002,MATCH(ROW()-ROW($B$1),'Pasajeros Pre'!$O$2:$O$4995,0)),"")</f>
        <v>3</v>
      </c>
      <c r="I9" s="15" t="str">
        <f>IFERROR(INDEX('Pasajeros Pre'!$H$2:H5002,MATCH(ROW()-ROW($B$1),'Pasajeros Pre'!$O$2:$O$4995,0)),"")</f>
        <v>110B</v>
      </c>
      <c r="J9" s="15" t="str">
        <f>IFERROR(INDEX('Pasajeros Pre'!$I$2:I5002,MATCH(ROW()-ROW($B$1),'Pasajeros Pre'!$O$2:$O$4995,0)),"")</f>
        <v>AM 592</v>
      </c>
      <c r="K9" s="15" t="str">
        <f>IFERROR(INDEX('Pasajeros Pre'!$J$2:J5002,MATCH(ROW()-ROW($B$1),'Pasajeros Pre'!$O$2:$O$4995,0)),"")</f>
        <v>Tulum</v>
      </c>
      <c r="L9" s="22">
        <f>IFERROR(INDEX('Pasajeros Pre'!$K$2:K5002,MATCH(ROW()-ROW($B$1),'Pasajeros Pre'!$O$2:$O$4995,0)),"")</f>
        <v>45995.354861111111</v>
      </c>
      <c r="M9" s="15" t="str">
        <f>IFERROR(INDEX('Pasajeros Pre'!$L$2:L5002,MATCH(ROW()-ROW($B$1),'Pasajeros Pre'!$O$2:$O$4995,0)),"")</f>
        <v>J</v>
      </c>
      <c r="N9" s="22">
        <f t="shared" si="1"/>
        <v>22</v>
      </c>
      <c r="O9" s="14" t="str">
        <f>VLOOKUP(N9,'Time Chart'!$A$2:$D$25,4,0)</f>
        <v>21:59 A 21:59</v>
      </c>
      <c r="P9" s="22">
        <f t="shared" si="2"/>
        <v>9</v>
      </c>
      <c r="Q9" s="14" t="str">
        <f>VLOOKUP(P9,'Time Chart'!$A$2:$D$25,4,0)</f>
        <v>08:00 A 08:59</v>
      </c>
      <c r="R9" s="14" t="str">
        <f t="shared" si="3"/>
        <v>03/12/2025</v>
      </c>
      <c r="S9" s="15">
        <f>COUNTIFS(Hoja1!$R$2,"="&amp;R9)</f>
        <v>1</v>
      </c>
      <c r="T9" s="14" t="str">
        <f t="shared" si="4"/>
        <v>04/12/2025</v>
      </c>
      <c r="U9" s="15">
        <f>COUNTIFS(Hoja1!$R$2,"="&amp;T9)</f>
        <v>0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Departed from previous airport</v>
      </c>
      <c r="C10" s="15" t="str">
        <f>IFERROR(INDEX('Pasajeros Pre'!$B$2:$B$195,MATCH(ROW()-ROW($A$1),'Pasajeros Pre'!$O$2:$O$195,0)),"")</f>
        <v>Volaris</v>
      </c>
      <c r="D10" s="15">
        <f>IFERROR(INDEX('Pasajeros Pre'!$C$2:C5003,MATCH(ROW()-ROW($B$1),'Pasajeros Pre'!$O$2:$O$4995,0)),"")</f>
        <v>320</v>
      </c>
      <c r="E10" s="15" t="str">
        <f>IFERROR(INDEX('Pasajeros Pre'!$D$2:D5003,MATCH(ROW()-ROW($B$1),'Pasajeros Pre'!$O$2:$O$4995,0)),"")</f>
        <v>Y4 7111</v>
      </c>
      <c r="F10" s="22">
        <f>IFERROR(INDEX('Pasajeros Pre'!$E$2:E5003,MATCH(ROW()-ROW($B$1),'Pasajeros Pre'!$O$2:$O$4995,0)),"")</f>
        <v>45994.911805555559</v>
      </c>
      <c r="G10" s="15" t="str">
        <f>IFERROR(INDEX('Pasajeros Pre'!$F$2:F5003,MATCH(ROW()-ROW($B$1),'Pasajeros Pre'!$O$2:$O$4995,0)),"")</f>
        <v>Mérida</v>
      </c>
      <c r="H10" s="15">
        <f>IFERROR(INDEX('Pasajeros Pre'!$G$2:G5003,MATCH(ROW()-ROW($B$1),'Pasajeros Pre'!$O$2:$O$4995,0)),"")</f>
        <v>2</v>
      </c>
      <c r="I10" s="15" t="str">
        <f>IFERROR(INDEX('Pasajeros Pre'!$H$2:H5003,MATCH(ROW()-ROW($B$1),'Pasajeros Pre'!$O$2:$O$4995,0)),"")</f>
        <v>109A</v>
      </c>
      <c r="J10" s="15" t="str">
        <f>IFERROR(INDEX('Pasajeros Pre'!$I$2:I5003,MATCH(ROW()-ROW($B$1),'Pasajeros Pre'!$O$2:$O$4995,0)),"")</f>
        <v>Y4 7110</v>
      </c>
      <c r="K10" s="15" t="str">
        <f>IFERROR(INDEX('Pasajeros Pre'!$J$2:J5003,MATCH(ROW()-ROW($B$1),'Pasajeros Pre'!$O$2:$O$4995,0)),"")</f>
        <v>Mérida</v>
      </c>
      <c r="L10" s="22">
        <f>IFERROR(INDEX('Pasajeros Pre'!$K$2:K5003,MATCH(ROW()-ROW($B$1),'Pasajeros Pre'!$O$2:$O$4995,0)),"")</f>
        <v>45995.256249999999</v>
      </c>
      <c r="M10" s="15" t="str">
        <f>IFERROR(INDEX('Pasajeros Pre'!$L$2:L5003,MATCH(ROW()-ROW($B$1),'Pasajeros Pre'!$O$2:$O$4995,0)),"")</f>
        <v>J</v>
      </c>
      <c r="N10" s="22">
        <f t="shared" si="1"/>
        <v>22</v>
      </c>
      <c r="O10" s="14" t="str">
        <f>VLOOKUP(N10,'Time Chart'!$A$2:$D$25,4,0)</f>
        <v>21:59 A 21:59</v>
      </c>
      <c r="P10" s="22">
        <f t="shared" si="2"/>
        <v>7</v>
      </c>
      <c r="Q10" s="14" t="str">
        <f>VLOOKUP(P10,'Time Chart'!$A$2:$D$25,4,0)</f>
        <v>06:00 A 06:59</v>
      </c>
      <c r="R10" s="14" t="str">
        <f t="shared" si="3"/>
        <v>03/12/2025</v>
      </c>
      <c r="S10" s="15">
        <f>COUNTIFS(Hoja1!$R$2,"="&amp;R10)</f>
        <v>1</v>
      </c>
      <c r="T10" s="14" t="str">
        <f t="shared" si="4"/>
        <v>04/12/2025</v>
      </c>
      <c r="U10" s="15">
        <f>COUNTIFS(Hoja1!$R$2,"="&amp;T10)</f>
        <v>0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Departed from previous airport</v>
      </c>
      <c r="C11" s="15" t="str">
        <f>IFERROR(INDEX('Pasajeros Pre'!$B$2:$B$195,MATCH(ROW()-ROW($A$1),'Pasajeros Pre'!$O$2:$O$195,0)),"")</f>
        <v>Mexicana de Aviación</v>
      </c>
      <c r="D11" s="15" t="str">
        <f>IFERROR(INDEX('Pasajeros Pre'!$C$2:C5004,MATCH(ROW()-ROW($B$1),'Pasajeros Pre'!$O$2:$O$4995,0)),"")</f>
        <v>E95</v>
      </c>
      <c r="E11" s="15" t="str">
        <f>IFERROR(INDEX('Pasajeros Pre'!$D$2:D5004,MATCH(ROW()-ROW($B$1),'Pasajeros Pre'!$O$2:$O$4995,0)),"")</f>
        <v>XN 1105</v>
      </c>
      <c r="F11" s="22">
        <f>IFERROR(INDEX('Pasajeros Pre'!$E$2:E5004,MATCH(ROW()-ROW($B$1),'Pasajeros Pre'!$O$2:$O$4995,0)),"")</f>
        <v>45994.930555555555</v>
      </c>
      <c r="G11" s="15" t="str">
        <f>IFERROR(INDEX('Pasajeros Pre'!$F$2:F5004,MATCH(ROW()-ROW($B$1),'Pasajeros Pre'!$O$2:$O$4995,0)),"")</f>
        <v>Monterrey</v>
      </c>
      <c r="H11" s="15">
        <f>IFERROR(INDEX('Pasajeros Pre'!$G$2:G5004,MATCH(ROW()-ROW($B$1),'Pasajeros Pre'!$O$2:$O$4995,0)),"")</f>
        <v>3</v>
      </c>
      <c r="I11" s="15" t="str">
        <f>IFERROR(INDEX('Pasajeros Pre'!$H$2:H5004,MATCH(ROW()-ROW($B$1),'Pasajeros Pre'!$O$2:$O$4995,0)),"")</f>
        <v>108A</v>
      </c>
      <c r="J11" s="15" t="str">
        <f>IFERROR(INDEX('Pasajeros Pre'!$I$2:I5004,MATCH(ROW()-ROW($B$1),'Pasajeros Pre'!$O$2:$O$4995,0)),"")</f>
        <v>XN 1780</v>
      </c>
      <c r="K11" s="15" t="str">
        <f>IFERROR(INDEX('Pasajeros Pre'!$J$2:J5004,MATCH(ROW()-ROW($B$1),'Pasajeros Pre'!$O$2:$O$4995,0)),"")</f>
        <v>Tulum</v>
      </c>
      <c r="L11" s="22">
        <f>IFERROR(INDEX('Pasajeros Pre'!$K$2:K5004,MATCH(ROW()-ROW($B$1),'Pasajeros Pre'!$O$2:$O$4995,0)),"")</f>
        <v>45995.416666666664</v>
      </c>
      <c r="M11" s="15" t="str">
        <f>IFERROR(INDEX('Pasajeros Pre'!$L$2:L5004,MATCH(ROW()-ROW($B$1),'Pasajeros Pre'!$O$2:$O$4995,0)),"")</f>
        <v>J</v>
      </c>
      <c r="N11" s="22">
        <f t="shared" si="1"/>
        <v>23</v>
      </c>
      <c r="O11" s="14" t="str">
        <f>VLOOKUP(N11,'Time Chart'!$A$2:$D$25,4,0)</f>
        <v>22:00 A 22:59</v>
      </c>
      <c r="P11" s="22">
        <f t="shared" si="2"/>
        <v>11</v>
      </c>
      <c r="Q11" s="14" t="str">
        <f>VLOOKUP(P11,'Time Chart'!$A$2:$D$25,4,0)</f>
        <v>10:00 A 10:59</v>
      </c>
      <c r="R11" s="14" t="str">
        <f t="shared" si="3"/>
        <v>03/12/2025</v>
      </c>
      <c r="S11" s="15">
        <f>COUNTIFS(Hoja1!$R$2,"="&amp;R11)</f>
        <v>1</v>
      </c>
      <c r="T11" s="14" t="str">
        <f t="shared" si="4"/>
        <v>04/12/2025</v>
      </c>
      <c r="U11" s="15">
        <f>COUNTIFS(Hoja1!$R$2,"="&amp;T11)</f>
        <v>0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Departed from previous airport</v>
      </c>
      <c r="C12" s="15" t="str">
        <f>IFERROR(INDEX('Pasajeros Pre'!$B$2:$B$195,MATCH(ROW()-ROW($A$1),'Pasajeros Pre'!$O$2:$O$195,0)),"")</f>
        <v>Viva</v>
      </c>
      <c r="D12" s="15" t="str">
        <f>IFERROR(INDEX('Pasajeros Pre'!$C$2:C5005,MATCH(ROW()-ROW($B$1),'Pasajeros Pre'!$O$2:$O$4995,0)),"")</f>
        <v>32N</v>
      </c>
      <c r="E12" s="15" t="str">
        <f>IFERROR(INDEX('Pasajeros Pre'!$D$2:D5005,MATCH(ROW()-ROW($B$1),'Pasajeros Pre'!$O$2:$O$4995,0)),"")</f>
        <v>VB 9523</v>
      </c>
      <c r="F12" s="22">
        <f>IFERROR(INDEX('Pasajeros Pre'!$E$2:E5005,MATCH(ROW()-ROW($B$1),'Pasajeros Pre'!$O$2:$O$4995,0)),"")</f>
        <v>45994.96875</v>
      </c>
      <c r="G12" s="15" t="str">
        <f>IFERROR(INDEX('Pasajeros Pre'!$F$2:F5005,MATCH(ROW()-ROW($B$1),'Pasajeros Pre'!$O$2:$O$4995,0)),"")</f>
        <v>Guadalajara</v>
      </c>
      <c r="H12" s="15">
        <f>IFERROR(INDEX('Pasajeros Pre'!$G$2:G5005,MATCH(ROW()-ROW($B$1),'Pasajeros Pre'!$O$2:$O$4995,0)),"")</f>
        <v>1</v>
      </c>
      <c r="I12" s="15" t="str">
        <f>IFERROR(INDEX('Pasajeros Pre'!$H$2:H5005,MATCH(ROW()-ROW($B$1),'Pasajeros Pre'!$O$2:$O$4995,0)),"")</f>
        <v>112A</v>
      </c>
      <c r="J12" s="15" t="str">
        <f>IFERROR(INDEX('Pasajeros Pre'!$I$2:I5005,MATCH(ROW()-ROW($B$1),'Pasajeros Pre'!$O$2:$O$4995,0)),"")</f>
        <v>VB 842</v>
      </c>
      <c r="K12" s="15" t="str">
        <f>IFERROR(INDEX('Pasajeros Pre'!$J$2:J5005,MATCH(ROW()-ROW($B$1),'Pasajeros Pre'!$O$2:$O$4995,0)),"")</f>
        <v>La Habana</v>
      </c>
      <c r="L12" s="22">
        <f>IFERROR(INDEX('Pasajeros Pre'!$K$2:K5005,MATCH(ROW()-ROW($B$1),'Pasajeros Pre'!$O$2:$O$4995,0)),"")</f>
        <v>45995.25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7</v>
      </c>
      <c r="Q12" s="14" t="str">
        <f>VLOOKUP(P12,'Time Chart'!$A$2:$D$25,4,0)</f>
        <v>06:00 A 06:59</v>
      </c>
      <c r="R12" s="14" t="str">
        <f t="shared" si="3"/>
        <v>03/12/2025</v>
      </c>
      <c r="S12" s="15">
        <f>COUNTIFS(Hoja1!$R$2,"="&amp;R12)</f>
        <v>1</v>
      </c>
      <c r="T12" s="14" t="str">
        <f t="shared" si="4"/>
        <v>04/12/2025</v>
      </c>
      <c r="U12" s="15">
        <f>COUNTIFS(Hoja1!$R$2,"="&amp;T12)</f>
        <v>0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Departed from previous airport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321</v>
      </c>
      <c r="E13" s="15" t="str">
        <f>IFERROR(INDEX('Pasajeros Pre'!$D$2:D5006,MATCH(ROW()-ROW($B$1),'Pasajeros Pre'!$O$2:$O$4995,0)),"")</f>
        <v>VB 2288</v>
      </c>
      <c r="F13" s="22">
        <f>IFERROR(INDEX('Pasajeros Pre'!$E$2:E5006,MATCH(ROW()-ROW($B$1),'Pasajeros Pre'!$O$2:$O$4995,0)),"")</f>
        <v>45994.979166666664</v>
      </c>
      <c r="G13" s="15" t="str">
        <f>IFERROR(INDEX('Pasajeros Pre'!$F$2:F5006,MATCH(ROW()-ROW($B$1),'Pasajeros Pre'!$O$2:$O$4995,0)),"")</f>
        <v>Cancún</v>
      </c>
      <c r="H13" s="15">
        <f>IFERROR(INDEX('Pasajeros Pre'!$G$2:G5006,MATCH(ROW()-ROW($B$1),'Pasajeros Pre'!$O$2:$O$4995,0)),"")</f>
        <v>1</v>
      </c>
      <c r="I13" s="15">
        <f>IFERROR(INDEX('Pasajeros Pre'!$H$2:H5006,MATCH(ROW()-ROW($B$1),'Pasajeros Pre'!$O$2:$O$4995,0)),"")</f>
        <v>505</v>
      </c>
      <c r="J13" s="15" t="str">
        <f>IFERROR(INDEX('Pasajeros Pre'!$I$2:I5006,MATCH(ROW()-ROW($B$1),'Pasajeros Pre'!$O$2:$O$4995,0)),"")</f>
        <v>VB 9222</v>
      </c>
      <c r="K13" s="15" t="str">
        <f>IFERROR(INDEX('Pasajeros Pre'!$J$2:J5006,MATCH(ROW()-ROW($B$1),'Pasajeros Pre'!$O$2:$O$4995,0)),"")</f>
        <v>Puerto Escondido</v>
      </c>
      <c r="L13" s="22">
        <f>IFERROR(INDEX('Pasajeros Pre'!$K$2:K5006,MATCH(ROW()-ROW($B$1),'Pasajeros Pre'!$O$2:$O$4995,0)),"")</f>
        <v>45995.277777777781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7</v>
      </c>
      <c r="Q13" s="14" t="str">
        <f>VLOOKUP(P13,'Time Chart'!$A$2:$D$25,4,0)</f>
        <v>06:00 A 06:59</v>
      </c>
      <c r="R13" s="14" t="str">
        <f t="shared" si="3"/>
        <v>03/12/2025</v>
      </c>
      <c r="S13" s="15">
        <f>COUNTIFS(Hoja1!$R$2,"="&amp;R13)</f>
        <v>1</v>
      </c>
      <c r="T13" s="14" t="str">
        <f t="shared" si="4"/>
        <v>04/12/2025</v>
      </c>
      <c r="U13" s="15">
        <f>COUNTIFS(Hoja1!$R$2,"="&amp;T13)</f>
        <v>0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Departed from previous airport</v>
      </c>
      <c r="C14" s="15" t="str">
        <f>IFERROR(INDEX('Pasajeros Pre'!$B$2:$B$195,MATCH(ROW()-ROW($A$1),'Pasajeros Pre'!$O$2:$O$195,0)),"")</f>
        <v>Viva</v>
      </c>
      <c r="D14" s="15" t="str">
        <f>IFERROR(INDEX('Pasajeros Pre'!$C$2:C5007,MATCH(ROW()-ROW($B$1),'Pasajeros Pre'!$O$2:$O$4995,0)),"")</f>
        <v>32N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45994.989583333336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2</v>
      </c>
      <c r="I14" s="15" t="str">
        <f>IFERROR(INDEX('Pasajeros Pre'!$H$2:H5007,MATCH(ROW()-ROW($B$1),'Pasajeros Pre'!$O$2:$O$4995,0)),"")</f>
        <v>106B</v>
      </c>
      <c r="J14" s="15" t="str">
        <f>IFERROR(INDEX('Pasajeros Pre'!$I$2:I5007,MATCH(ROW()-ROW($B$1),'Pasajeros Pre'!$O$2:$O$4995,0)),"")</f>
        <v>VB 9428</v>
      </c>
      <c r="K14" s="15" t="str">
        <f>IFERROR(INDEX('Pasajeros Pre'!$J$2:J5007,MATCH(ROW()-ROW($B$1),'Pasajeros Pre'!$O$2:$O$4995,0)),"")</f>
        <v>Tepic</v>
      </c>
      <c r="L14" s="22">
        <f>IFERROR(INDEX('Pasajeros Pre'!$K$2:K5007,MATCH(ROW()-ROW($B$1),'Pasajeros Pre'!$O$2:$O$4995,0)),"")</f>
        <v>45995.354166666664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>
        <f t="shared" si="2"/>
        <v>9</v>
      </c>
      <c r="Q14" s="14" t="str">
        <f>VLOOKUP(P14,'Time Chart'!$A$2:$D$25,4,0)</f>
        <v>08:00 A 08:59</v>
      </c>
      <c r="R14" s="14" t="str">
        <f t="shared" si="3"/>
        <v>03/12/2025</v>
      </c>
      <c r="S14" s="15">
        <f>COUNTIFS(Hoja1!$R$2,"="&amp;R14)</f>
        <v>1</v>
      </c>
      <c r="T14" s="14" t="str">
        <f t="shared" si="4"/>
        <v>04/12/2025</v>
      </c>
      <c r="U14" s="15">
        <f>COUNTIFS(Hoja1!$R$2,"="&amp;T14)</f>
        <v>0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 t="str">
        <f>IFERROR(INDEX('Pasajeros Pre'!$C$2:C5008,MATCH(ROW()-ROW($B$1),'Pasajeros Pre'!$O$2:$O$4995,0)),"")</f>
        <v>32Q</v>
      </c>
      <c r="E15" s="15" t="str">
        <f>IFERROR(INDEX('Pasajeros Pre'!$D$2:D5008,MATCH(ROW()-ROW($B$1),'Pasajeros Pre'!$O$2:$O$4995,0)),"")</f>
        <v>VB 9405</v>
      </c>
      <c r="F15" s="22">
        <f>IFERROR(INDEX('Pasajeros Pre'!$E$2:E5008,MATCH(ROW()-ROW($B$1),'Pasajeros Pre'!$O$2:$O$4995,0)),"")</f>
        <v>45995.013888888891</v>
      </c>
      <c r="G15" s="15" t="str">
        <f>IFERROR(INDEX('Pasajeros Pre'!$F$2:F5008,MATCH(ROW()-ROW($B$1),'Pasajeros Pre'!$O$2:$O$4995,0)),"")</f>
        <v>Monterrey</v>
      </c>
      <c r="H15" s="15">
        <f>IFERROR(INDEX('Pasajeros Pre'!$G$2:G5008,MATCH(ROW()-ROW($B$1),'Pasajeros Pre'!$O$2:$O$4995,0)),"")</f>
        <v>2</v>
      </c>
      <c r="I15" s="15">
        <f>IFERROR(INDEX('Pasajeros Pre'!$H$2:H5008,MATCH(ROW()-ROW($B$1),'Pasajeros Pre'!$O$2:$O$4995,0)),"")</f>
        <v>502</v>
      </c>
      <c r="J15" s="15" t="str">
        <f>IFERROR(INDEX('Pasajeros Pre'!$I$2:I5008,MATCH(ROW()-ROW($B$1),'Pasajeros Pre'!$O$2:$O$4995,0)),"")</f>
        <v>VB 2281</v>
      </c>
      <c r="K15" s="15" t="str">
        <f>IFERROR(INDEX('Pasajeros Pre'!$J$2:J5008,MATCH(ROW()-ROW($B$1),'Pasajeros Pre'!$O$2:$O$4995,0)),"")</f>
        <v>Cancún</v>
      </c>
      <c r="L15" s="22">
        <f>IFERROR(INDEX('Pasajeros Pre'!$K$2:K5008,MATCH(ROW()-ROW($B$1),'Pasajeros Pre'!$O$2:$O$4995,0)),"")</f>
        <v>45995.263888888891</v>
      </c>
      <c r="M15" s="15" t="str">
        <f>IFERROR(INDEX('Pasajeros Pre'!$L$2:L5008,MATCH(ROW()-ROW($B$1),'Pasajeros Pre'!$O$2:$O$4995,0)),"")</f>
        <v>J</v>
      </c>
      <c r="N15" s="22">
        <f t="shared" si="1"/>
        <v>1</v>
      </c>
      <c r="O15" s="14" t="str">
        <f>VLOOKUP(N15,'Time Chart'!$A$2:$D$25,4,0)</f>
        <v>00:00 A 00:59</v>
      </c>
      <c r="P15" s="22">
        <f t="shared" si="2"/>
        <v>7</v>
      </c>
      <c r="Q15" s="14" t="str">
        <f>VLOOKUP(P15,'Time Chart'!$A$2:$D$25,4,0)</f>
        <v>06:00 A 06:59</v>
      </c>
      <c r="R15" s="14" t="str">
        <f t="shared" si="3"/>
        <v>04/12/2025</v>
      </c>
      <c r="S15" s="15">
        <f>COUNTIFS(Hoja1!$R$2,"="&amp;R15)</f>
        <v>0</v>
      </c>
      <c r="T15" s="14" t="str">
        <f t="shared" si="4"/>
        <v>04/12/2025</v>
      </c>
      <c r="U15" s="15">
        <f>COUNTIFS(Hoja1!$R$2,"="&amp;T15)</f>
        <v>0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Mexicana de Aviación</v>
      </c>
      <c r="D16" s="15">
        <f>IFERROR(INDEX('Pasajeros Pre'!$C$2:C5009,MATCH(ROW()-ROW($B$1),'Pasajeros Pre'!$O$2:$O$4995,0)),"")</f>
        <v>738</v>
      </c>
      <c r="E16" s="15" t="str">
        <f>IFERROR(INDEX('Pasajeros Pre'!$D$2:D5009,MATCH(ROW()-ROW($B$1),'Pasajeros Pre'!$O$2:$O$4995,0)),"")</f>
        <v>XN 1205</v>
      </c>
      <c r="F16" s="22">
        <f>IFERROR(INDEX('Pasajeros Pre'!$E$2:E5009,MATCH(ROW()-ROW($B$1),'Pasajeros Pre'!$O$2:$O$4995,0)),"")</f>
        <v>45995.134722222225</v>
      </c>
      <c r="G16" s="15" t="str">
        <f>IFERROR(INDEX('Pasajeros Pre'!$F$2:F5009,MATCH(ROW()-ROW($B$1),'Pasajeros Pre'!$O$2:$O$4995,0)),"")</f>
        <v>Tijuana</v>
      </c>
      <c r="H16" s="15">
        <f>IFERROR(INDEX('Pasajeros Pre'!$G$2:G5009,MATCH(ROW()-ROW($B$1),'Pasajeros Pre'!$O$2:$O$4995,0)),"")</f>
        <v>3</v>
      </c>
      <c r="I16" s="15" t="str">
        <f>IFERROR(INDEX('Pasajeros Pre'!$H$2:H5009,MATCH(ROW()-ROW($B$1),'Pasajeros Pre'!$O$2:$O$4995,0)),"")</f>
        <v>108B</v>
      </c>
      <c r="J16" s="15" t="str">
        <f>IFERROR(INDEX('Pasajeros Pre'!$I$2:I5009,MATCH(ROW()-ROW($B$1),'Pasajeros Pre'!$O$2:$O$4995,0)),"")</f>
        <v>XN 1432</v>
      </c>
      <c r="K16" s="15" t="str">
        <f>IFERROR(INDEX('Pasajeros Pre'!$J$2:J5009,MATCH(ROW()-ROW($B$1),'Pasajeros Pre'!$O$2:$O$4995,0)),"")</f>
        <v>Guadalajara</v>
      </c>
      <c r="L16" s="22">
        <f>IFERROR(INDEX('Pasajeros Pre'!$K$2:K5009,MATCH(ROW()-ROW($B$1),'Pasajeros Pre'!$O$2:$O$4995,0)),"")</f>
        <v>45995.4375</v>
      </c>
      <c r="M16" s="15" t="str">
        <f>IFERROR(INDEX('Pasajeros Pre'!$L$2:L5009,MATCH(ROW()-ROW($B$1),'Pasajeros Pre'!$O$2:$O$4995,0)),"")</f>
        <v>J</v>
      </c>
      <c r="N16" s="22">
        <f t="shared" si="1"/>
        <v>4</v>
      </c>
      <c r="O16" s="14" t="str">
        <f>VLOOKUP(N16,'Time Chart'!$A$2:$D$25,4,0)</f>
        <v>03:00 A 03:59</v>
      </c>
      <c r="P16" s="22">
        <f t="shared" si="2"/>
        <v>11</v>
      </c>
      <c r="Q16" s="14" t="str">
        <f>VLOOKUP(P16,'Time Chart'!$A$2:$D$25,4,0)</f>
        <v>10:00 A 10:59</v>
      </c>
      <c r="R16" s="14" t="str">
        <f t="shared" si="3"/>
        <v>04/12/2025</v>
      </c>
      <c r="S16" s="15">
        <f>COUNTIFS(Hoja1!$R$2,"="&amp;R16)</f>
        <v>0</v>
      </c>
      <c r="T16" s="14" t="str">
        <f t="shared" si="4"/>
        <v>04/12/2025</v>
      </c>
      <c r="U16" s="15">
        <f>COUNTIFS(Hoja1!$R$2,"="&amp;T16)</f>
        <v>0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 t="str">
        <f>IFERROR(INDEX('Pasajeros Pre'!$C$2:C5010,MATCH(ROW()-ROW($B$1),'Pasajeros Pre'!$O$2:$O$4995,0)),"")</f>
        <v>32N</v>
      </c>
      <c r="E17" s="15" t="str">
        <f>IFERROR(INDEX('Pasajeros Pre'!$D$2:D5010,MATCH(ROW()-ROW($B$1),'Pasajeros Pre'!$O$2:$O$4995,0)),"")</f>
        <v>VB 771</v>
      </c>
      <c r="F17" s="22">
        <f>IFERROR(INDEX('Pasajeros Pre'!$E$2:E5010,MATCH(ROW()-ROW($B$1),'Pasajeros Pre'!$O$2:$O$4995,0)),"")</f>
        <v>45995.215277777781</v>
      </c>
      <c r="G17" s="15" t="str">
        <f>IFERROR(INDEX('Pasajeros Pre'!$F$2:F5010,MATCH(ROW()-ROW($B$1),'Pasajeros Pre'!$O$2:$O$4995,0)),"")</f>
        <v>Bogotá</v>
      </c>
      <c r="H17" s="15">
        <f>IFERROR(INDEX('Pasajeros Pre'!$G$2:G5010,MATCH(ROW()-ROW($B$1),'Pasajeros Pre'!$O$2:$O$4995,0)),"")</f>
        <v>6</v>
      </c>
      <c r="I17" s="15" t="str">
        <f>IFERROR(INDEX('Pasajeros Pre'!$H$2:H5010,MATCH(ROW()-ROW($B$1),'Pasajeros Pre'!$O$2:$O$4995,0)),"")</f>
        <v>114A</v>
      </c>
      <c r="J17" s="15" t="str">
        <f>IFERROR(INDEX('Pasajeros Pre'!$I$2:I5010,MATCH(ROW()-ROW($B$1),'Pasajeros Pre'!$O$2:$O$4995,0)),"")</f>
        <v>VB 5069</v>
      </c>
      <c r="K17" s="15" t="str">
        <f>IFERROR(INDEX('Pasajeros Pre'!$J$2:J5010,MATCH(ROW()-ROW($B$1),'Pasajeros Pre'!$O$2:$O$4995,0)),"")</f>
        <v>Tijuana</v>
      </c>
      <c r="L17" s="22">
        <f>IFERROR(INDEX('Pasajeros Pre'!$K$2:K5010,MATCH(ROW()-ROW($B$1),'Pasajeros Pre'!$O$2:$O$4995,0)),"")</f>
        <v>45995.260416666664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7</v>
      </c>
      <c r="Q17" s="14" t="str">
        <f>VLOOKUP(P17,'Time Chart'!$A$2:$D$25,4,0)</f>
        <v>06:00 A 06:59</v>
      </c>
      <c r="R17" s="14" t="str">
        <f t="shared" si="3"/>
        <v>04/12/2025</v>
      </c>
      <c r="S17" s="15">
        <f>COUNTIFS(Hoja1!$R$2,"="&amp;R17)</f>
        <v>0</v>
      </c>
      <c r="T17" s="14" t="str">
        <f t="shared" si="4"/>
        <v>04/12/2025</v>
      </c>
      <c r="U17" s="15">
        <f>COUNTIFS(Hoja1!$R$2,"="&amp;T17)</f>
        <v>0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 t="str">
        <f>IFERROR(INDEX('Pasajeros Pre'!$C$2:C5011,MATCH(ROW()-ROW($B$1),'Pasajeros Pre'!$O$2:$O$4995,0)),"")</f>
        <v>32A</v>
      </c>
      <c r="E18" s="15" t="str">
        <f>IFERROR(INDEX('Pasajeros Pre'!$D$2:D5011,MATCH(ROW()-ROW($B$1),'Pasajeros Pre'!$O$2:$O$4995,0)),"")</f>
        <v>VB 7240</v>
      </c>
      <c r="F18" s="22">
        <f>IFERROR(INDEX('Pasajeros Pre'!$E$2:E5011,MATCH(ROW()-ROW($B$1),'Pasajeros Pre'!$O$2:$O$4995,0)),"")</f>
        <v>45995.302083333336</v>
      </c>
      <c r="G18" s="15" t="str">
        <f>IFERROR(INDEX('Pasajeros Pre'!$F$2:F5011,MATCH(ROW()-ROW($B$1),'Pasajeros Pre'!$O$2:$O$4995,0)),"")</f>
        <v>Guadalajara</v>
      </c>
      <c r="H18" s="15">
        <f>IFERROR(INDEX('Pasajeros Pre'!$G$2:G5011,MATCH(ROW()-ROW($B$1),'Pasajeros Pre'!$O$2:$O$4995,0)),"")</f>
        <v>2</v>
      </c>
      <c r="I18" s="15">
        <f>IFERROR(INDEX('Pasajeros Pre'!$H$2:H5011,MATCH(ROW()-ROW($B$1),'Pasajeros Pre'!$O$2:$O$4995,0)),"")</f>
        <v>502</v>
      </c>
      <c r="J18" s="15" t="str">
        <f>IFERROR(INDEX('Pasajeros Pre'!$I$2:I5011,MATCH(ROW()-ROW($B$1),'Pasajeros Pre'!$O$2:$O$4995,0)),"")</f>
        <v>VB 7240</v>
      </c>
      <c r="K18" s="15" t="str">
        <f>IFERROR(INDEX('Pasajeros Pre'!$J$2:J5011,MATCH(ROW()-ROW($B$1),'Pasajeros Pre'!$O$2:$O$4995,0)),"")</f>
        <v>Tulum</v>
      </c>
      <c r="L18" s="22">
        <f>IFERROR(INDEX('Pasajeros Pre'!$K$2:K5011,MATCH(ROW()-ROW($B$1),'Pasajeros Pre'!$O$2:$O$4995,0)),"")</f>
        <v>45995.322916666664</v>
      </c>
      <c r="M18" s="15" t="str">
        <f>IFERROR(INDEX('Pasajeros Pre'!$L$2:L5011,MATCH(ROW()-ROW($B$1),'Pasajeros Pre'!$O$2:$O$4995,0)),"")</f>
        <v>J</v>
      </c>
      <c r="N18" s="22">
        <f t="shared" si="1"/>
        <v>8</v>
      </c>
      <c r="O18" s="14" t="str">
        <f>VLOOKUP(N18,'Time Chart'!$A$2:$D$25,4,0)</f>
        <v>07:00 A 07:59</v>
      </c>
      <c r="P18" s="22">
        <f t="shared" si="2"/>
        <v>8</v>
      </c>
      <c r="Q18" s="14" t="str">
        <f>VLOOKUP(P18,'Time Chart'!$A$2:$D$25,4,0)</f>
        <v>07:00 A 07:59</v>
      </c>
      <c r="R18" s="14" t="str">
        <f t="shared" si="3"/>
        <v>04/12/2025</v>
      </c>
      <c r="S18" s="15">
        <f>COUNTIFS(Hoja1!$R$2,"="&amp;R18)</f>
        <v>0</v>
      </c>
      <c r="T18" s="14" t="str">
        <f t="shared" si="4"/>
        <v>04/12/2025</v>
      </c>
      <c r="U18" s="15">
        <f>COUNTIFS(Hoja1!$R$2,"="&amp;T18)</f>
        <v>0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Aerus</v>
      </c>
      <c r="D19" s="15" t="str">
        <f>IFERROR(INDEX('Pasajeros Pre'!$C$2:C5012,MATCH(ROW()-ROW($B$1),'Pasajeros Pre'!$O$2:$O$4995,0)),"")</f>
        <v>CNF</v>
      </c>
      <c r="E19" s="15" t="str">
        <f>IFERROR(INDEX('Pasajeros Pre'!$D$2:D5012,MATCH(ROW()-ROW($B$1),'Pasajeros Pre'!$O$2:$O$4995,0)),"")</f>
        <v>ZV 341</v>
      </c>
      <c r="F19" s="22">
        <f>IFERROR(INDEX('Pasajeros Pre'!$E$2:E5012,MATCH(ROW()-ROW($B$1),'Pasajeros Pre'!$O$2:$O$4995,0)),"")</f>
        <v>45995.3125</v>
      </c>
      <c r="G19" s="15" t="str">
        <f>IFERROR(INDEX('Pasajeros Pre'!$F$2:F5012,MATCH(ROW()-ROW($B$1),'Pasajeros Pre'!$O$2:$O$4995,0)),"")</f>
        <v>San Luis Potosí</v>
      </c>
      <c r="H19" s="15">
        <f>IFERROR(INDEX('Pasajeros Pre'!$G$2:G5012,MATCH(ROW()-ROW($B$1),'Pasajeros Pre'!$O$2:$O$4995,0)),"")</f>
        <v>1</v>
      </c>
      <c r="I19" s="15">
        <f>IFERROR(INDEX('Pasajeros Pre'!$H$2:H5012,MATCH(ROW()-ROW($B$1),'Pasajeros Pre'!$O$2:$O$4995,0)),"")</f>
        <v>501</v>
      </c>
      <c r="J19" s="15" t="str">
        <f>IFERROR(INDEX('Pasajeros Pre'!$I$2:I5012,MATCH(ROW()-ROW($B$1),'Pasajeros Pre'!$O$2:$O$4995,0)),"")</f>
        <v>ZV 342</v>
      </c>
      <c r="K19" s="15" t="str">
        <f>IFERROR(INDEX('Pasajeros Pre'!$J$2:J5012,MATCH(ROW()-ROW($B$1),'Pasajeros Pre'!$O$2:$O$4995,0)),"")</f>
        <v>San Luis Potosí</v>
      </c>
      <c r="L19" s="22">
        <f>IFERROR(INDEX('Pasajeros Pre'!$K$2:K5012,MATCH(ROW()-ROW($B$1),'Pasajeros Pre'!$O$2:$O$4995,0)),"")</f>
        <v>45995.333333333336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9</v>
      </c>
      <c r="Q19" s="14" t="str">
        <f>VLOOKUP(P19,'Time Chart'!$A$2:$D$25,4,0)</f>
        <v>08:00 A 08:59</v>
      </c>
      <c r="R19" s="14" t="str">
        <f t="shared" si="3"/>
        <v>04/12/2025</v>
      </c>
      <c r="S19" s="15">
        <f>COUNTIFS(Hoja1!$R$2,"="&amp;R19)</f>
        <v>0</v>
      </c>
      <c r="T19" s="14" t="str">
        <f t="shared" si="4"/>
        <v>04/12/2025</v>
      </c>
      <c r="U19" s="15">
        <f>COUNTIFS(Hoja1!$R$2,"="&amp;T19)</f>
        <v>0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>
        <f>IFERROR(INDEX('Pasajeros Pre'!$C$2:C5013,MATCH(ROW()-ROW($B$1),'Pasajeros Pre'!$O$2:$O$4995,0)),"")</f>
        <v>320</v>
      </c>
      <c r="E20" s="15" t="str">
        <f>IFERROR(INDEX('Pasajeros Pre'!$D$2:D5013,MATCH(ROW()-ROW($B$1),'Pasajeros Pre'!$O$2:$O$4995,0)),"")</f>
        <v>VB 7344</v>
      </c>
      <c r="F20" s="22">
        <f>IFERROR(INDEX('Pasajeros Pre'!$E$2:E5013,MATCH(ROW()-ROW($B$1),'Pasajeros Pre'!$O$2:$O$4995,0)),"")</f>
        <v>45995.3125</v>
      </c>
      <c r="G20" s="15" t="str">
        <f>IFERROR(INDEX('Pasajeros Pre'!$F$2:F5013,MATCH(ROW()-ROW($B$1),'Pasajeros Pre'!$O$2:$O$4995,0)),"")</f>
        <v xml:space="preserve">Bajío </v>
      </c>
      <c r="H20" s="15">
        <f>IFERROR(INDEX('Pasajeros Pre'!$G$2:G5013,MATCH(ROW()-ROW($B$1),'Pasajeros Pre'!$O$2:$O$4995,0)),"")</f>
        <v>1</v>
      </c>
      <c r="I20" s="15">
        <f>IFERROR(INDEX('Pasajeros Pre'!$H$2:H5013,MATCH(ROW()-ROW($B$1),'Pasajeros Pre'!$O$2:$O$4995,0)),"")</f>
        <v>505</v>
      </c>
      <c r="J20" s="15" t="str">
        <f>IFERROR(INDEX('Pasajeros Pre'!$I$2:I5013,MATCH(ROW()-ROW($B$1),'Pasajeros Pre'!$O$2:$O$4995,0)),"")</f>
        <v>VB 7344</v>
      </c>
      <c r="K20" s="15" t="str">
        <f>IFERROR(INDEX('Pasajeros Pre'!$J$2:J5013,MATCH(ROW()-ROW($B$1),'Pasajeros Pre'!$O$2:$O$4995,0)),"")</f>
        <v>Chihuahua</v>
      </c>
      <c r="L20" s="22">
        <f>IFERROR(INDEX('Pasajeros Pre'!$K$2:K5013,MATCH(ROW()-ROW($B$1),'Pasajeros Pre'!$O$2:$O$4995,0)),"")</f>
        <v>45995.333333333336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04/12/2025</v>
      </c>
      <c r="S20" s="15">
        <f>COUNTIFS(Hoja1!$R$2,"="&amp;R20)</f>
        <v>0</v>
      </c>
      <c r="T20" s="14" t="str">
        <f t="shared" si="4"/>
        <v>04/12/2025</v>
      </c>
      <c r="U20" s="15">
        <f>COUNTIFS(Hoja1!$R$2,"="&amp;T20)</f>
        <v>0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 t="str">
        <f>IFERROR(INDEX('Pasajeros Pre'!$C$2:C5014,MATCH(ROW()-ROW($B$1),'Pasajeros Pre'!$O$2:$O$4995,0)),"")</f>
        <v>32A</v>
      </c>
      <c r="E21" s="15" t="str">
        <f>IFERROR(INDEX('Pasajeros Pre'!$D$2:D5014,MATCH(ROW()-ROW($B$1),'Pasajeros Pre'!$O$2:$O$4995,0)),"")</f>
        <v>VB 2272</v>
      </c>
      <c r="F21" s="22">
        <f>IFERROR(INDEX('Pasajeros Pre'!$E$2:E5014,MATCH(ROW()-ROW($B$1),'Pasajeros Pre'!$O$2:$O$4995,0)),"")</f>
        <v>45995.3125</v>
      </c>
      <c r="G21" s="15" t="str">
        <f>IFERROR(INDEX('Pasajeros Pre'!$F$2:F5014,MATCH(ROW()-ROW($B$1),'Pasajeros Pre'!$O$2:$O$4995,0)),"")</f>
        <v>Cancún</v>
      </c>
      <c r="H21" s="15">
        <f>IFERROR(INDEX('Pasajeros Pre'!$G$2:G5014,MATCH(ROW()-ROW($B$1),'Pasajeros Pre'!$O$2:$O$4995,0)),"")</f>
        <v>2</v>
      </c>
      <c r="I21" s="15" t="str">
        <f>IFERROR(INDEX('Pasajeros Pre'!$H$2:H5014,MATCH(ROW()-ROW($B$1),'Pasajeros Pre'!$O$2:$O$4995,0)),"")</f>
        <v>107B</v>
      </c>
      <c r="J21" s="15" t="str">
        <f>IFERROR(INDEX('Pasajeros Pre'!$I$2:I5014,MATCH(ROW()-ROW($B$1),'Pasajeros Pre'!$O$2:$O$4995,0)),"")</f>
        <v>VB 2273</v>
      </c>
      <c r="K21" s="15" t="str">
        <f>IFERROR(INDEX('Pasajeros Pre'!$J$2:J5014,MATCH(ROW()-ROW($B$1),'Pasajeros Pre'!$O$2:$O$4995,0)),"")</f>
        <v>Cancún</v>
      </c>
      <c r="L21" s="22">
        <f>IFERROR(INDEX('Pasajeros Pre'!$K$2:K5014,MATCH(ROW()-ROW($B$1),'Pasajeros Pre'!$O$2:$O$4995,0)),"")</f>
        <v>45995.354166666664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04/12/2025</v>
      </c>
      <c r="S21" s="15">
        <f>COUNTIFS(Hoja1!$R$2,"="&amp;R21)</f>
        <v>0</v>
      </c>
      <c r="T21" s="14" t="str">
        <f t="shared" si="4"/>
        <v>04/12/2025</v>
      </c>
      <c r="U21" s="15">
        <f>COUNTIFS(Hoja1!$R$2,"="&amp;T21)</f>
        <v>0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 t="str">
        <f>IFERROR(INDEX('Pasajeros Pre'!$C$2:C5015,MATCH(ROW()-ROW($B$1),'Pasajeros Pre'!$O$2:$O$4995,0)),"")</f>
        <v>32A</v>
      </c>
      <c r="E22" s="15" t="str">
        <f>IFERROR(INDEX('Pasajeros Pre'!$D$2:D5015,MATCH(ROW()-ROW($B$1),'Pasajeros Pre'!$O$2:$O$4995,0)),"")</f>
        <v>VB 7332</v>
      </c>
      <c r="F22" s="22">
        <f>IFERROR(INDEX('Pasajeros Pre'!$E$2:E5015,MATCH(ROW()-ROW($B$1),'Pasajeros Pre'!$O$2:$O$4995,0)),"")</f>
        <v>45995.315972222219</v>
      </c>
      <c r="G22" s="15" t="str">
        <f>IFERROR(INDEX('Pasajeros Pre'!$F$2:F5015,MATCH(ROW()-ROW($B$1),'Pasajeros Pre'!$O$2:$O$4995,0)),"")</f>
        <v>Monterrey</v>
      </c>
      <c r="H22" s="15">
        <f>IFERROR(INDEX('Pasajeros Pre'!$G$2:G5015,MATCH(ROW()-ROW($B$1),'Pasajeros Pre'!$O$2:$O$4995,0)),"")</f>
        <v>2</v>
      </c>
      <c r="I22" s="15" t="str">
        <f>IFERROR(INDEX('Pasajeros Pre'!$H$2:H5015,MATCH(ROW()-ROW($B$1),'Pasajeros Pre'!$O$2:$O$4995,0)),"")</f>
        <v>106A</v>
      </c>
      <c r="J22" s="15" t="str">
        <f>IFERROR(INDEX('Pasajeros Pre'!$I$2:I5015,MATCH(ROW()-ROW($B$1),'Pasajeros Pre'!$O$2:$O$4995,0)),"")</f>
        <v>VB 7332</v>
      </c>
      <c r="K22" s="15" t="str">
        <f>IFERROR(INDEX('Pasajeros Pre'!$J$2:J5015,MATCH(ROW()-ROW($B$1),'Pasajeros Pre'!$O$2:$O$4995,0)),"")</f>
        <v>Villahermosa</v>
      </c>
      <c r="L22" s="22">
        <f>IFERROR(INDEX('Pasajeros Pre'!$K$2:K5015,MATCH(ROW()-ROW($B$1),'Pasajeros Pre'!$O$2:$O$4995,0)),"")</f>
        <v>45995.336805555555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04/12/2025</v>
      </c>
      <c r="S22" s="15">
        <f>COUNTIFS(Hoja1!$R$2,"="&amp;R22)</f>
        <v>0</v>
      </c>
      <c r="T22" s="14" t="str">
        <f t="shared" si="4"/>
        <v>04/12/2025</v>
      </c>
      <c r="U22" s="15">
        <f>COUNTIFS(Hoja1!$R$2,"="&amp;T22)</f>
        <v>0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>
        <f>IFERROR(INDEX('Pasajeros Pre'!$C$2:C5016,MATCH(ROW()-ROW($B$1),'Pasajeros Pre'!$O$2:$O$4995,0)),"")</f>
        <v>321</v>
      </c>
      <c r="E23" s="15" t="str">
        <f>IFERROR(INDEX('Pasajeros Pre'!$D$2:D5016,MATCH(ROW()-ROW($B$1),'Pasajeros Pre'!$O$2:$O$4995,0)),"")</f>
        <v>VB 7350</v>
      </c>
      <c r="F23" s="22">
        <f>IFERROR(INDEX('Pasajeros Pre'!$E$2:E5016,MATCH(ROW()-ROW($B$1),'Pasajeros Pre'!$O$2:$O$4995,0)),"")</f>
        <v>45995.329861111109</v>
      </c>
      <c r="G23" s="15" t="str">
        <f>IFERROR(INDEX('Pasajeros Pre'!$F$2:F5016,MATCH(ROW()-ROW($B$1),'Pasajeros Pre'!$O$2:$O$4995,0)),"")</f>
        <v>Mérida</v>
      </c>
      <c r="H23" s="15">
        <f>IFERROR(INDEX('Pasajeros Pre'!$G$2:G5016,MATCH(ROW()-ROW($B$1),'Pasajeros Pre'!$O$2:$O$4995,0)),"")</f>
        <v>1</v>
      </c>
      <c r="I23" s="15" t="str">
        <f>IFERROR(INDEX('Pasajeros Pre'!$H$2:H5016,MATCH(ROW()-ROW($B$1),'Pasajeros Pre'!$O$2:$O$4995,0)),"")</f>
        <v>107A</v>
      </c>
      <c r="J23" s="15" t="str">
        <f>IFERROR(INDEX('Pasajeros Pre'!$I$2:I5016,MATCH(ROW()-ROW($B$1),'Pasajeros Pre'!$O$2:$O$4995,0)),"")</f>
        <v>VB 7350</v>
      </c>
      <c r="K23" s="15" t="str">
        <f>IFERROR(INDEX('Pasajeros Pre'!$J$2:J5016,MATCH(ROW()-ROW($B$1),'Pasajeros Pre'!$O$2:$O$4995,0)),"")</f>
        <v>Puerto Vallarta</v>
      </c>
      <c r="L23" s="22">
        <f>IFERROR(INDEX('Pasajeros Pre'!$K$2:K5016,MATCH(ROW()-ROW($B$1),'Pasajeros Pre'!$O$2:$O$4995,0)),"")</f>
        <v>45995.357638888891</v>
      </c>
      <c r="M23" s="15" t="str">
        <f>IFERROR(INDEX('Pasajeros Pre'!$L$2:L5016,MATCH(ROW()-ROW($B$1),'Pasajeros Pre'!$O$2:$O$4995,0)),"")</f>
        <v>J</v>
      </c>
      <c r="N23" s="22">
        <f t="shared" si="1"/>
        <v>8</v>
      </c>
      <c r="O23" s="14" t="str">
        <f>VLOOKUP(N23,'Time Chart'!$A$2:$D$25,4,0)</f>
        <v>07:00 A 07:59</v>
      </c>
      <c r="P23" s="22">
        <f t="shared" si="2"/>
        <v>9</v>
      </c>
      <c r="Q23" s="14" t="str">
        <f>VLOOKUP(P23,'Time Chart'!$A$2:$D$25,4,0)</f>
        <v>08:00 A 08:59</v>
      </c>
      <c r="R23" s="14" t="str">
        <f t="shared" si="3"/>
        <v>04/12/2025</v>
      </c>
      <c r="S23" s="15">
        <f>COUNTIFS(Hoja1!$R$2,"="&amp;R23)</f>
        <v>0</v>
      </c>
      <c r="T23" s="14" t="str">
        <f t="shared" si="4"/>
        <v>04/12/2025</v>
      </c>
      <c r="U23" s="15">
        <f>COUNTIFS(Hoja1!$R$2,"="&amp;T23)</f>
        <v>0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Aeromexico</v>
      </c>
      <c r="D24" s="15" t="str">
        <f>IFERROR(INDEX('Pasajeros Pre'!$C$2:C5017,MATCH(ROW()-ROW($B$1),'Pasajeros Pre'!$O$2:$O$4995,0)),"")</f>
        <v>E90</v>
      </c>
      <c r="E24" s="15" t="str">
        <f>IFERROR(INDEX('Pasajeros Pre'!$D$2:D5017,MATCH(ROW()-ROW($B$1),'Pasajeros Pre'!$O$2:$O$4995,0)),"")</f>
        <v>AM 287</v>
      </c>
      <c r="F24" s="22">
        <f>IFERROR(INDEX('Pasajeros Pre'!$E$2:E5017,MATCH(ROW()-ROW($B$1),'Pasajeros Pre'!$O$2:$O$4995,0)),"")</f>
        <v>45995.371527777781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110A</v>
      </c>
      <c r="J24" s="15" t="str">
        <f>IFERROR(INDEX('Pasajeros Pre'!$I$2:I5017,MATCH(ROW()-ROW($B$1),'Pasajeros Pre'!$O$2:$O$4995,0)),"")</f>
        <v>AM 2436</v>
      </c>
      <c r="K24" s="15" t="str">
        <f>IFERROR(INDEX('Pasajeros Pre'!$J$2:J5017,MATCH(ROW()-ROW($B$1),'Pasajeros Pre'!$O$2:$O$4995,0)),"")</f>
        <v>Colima</v>
      </c>
      <c r="L24" s="22">
        <f>IFERROR(INDEX('Pasajeros Pre'!$K$2:K5017,MATCH(ROW()-ROW($B$1),'Pasajeros Pre'!$O$2:$O$4995,0)),"")</f>
        <v>45995.399305555555</v>
      </c>
      <c r="M24" s="15" t="str">
        <f>IFERROR(INDEX('Pasajeros Pre'!$L$2:L5017,MATCH(ROW()-ROW($B$1),'Pasajeros Pre'!$O$2:$O$4995,0)),"")</f>
        <v>J</v>
      </c>
      <c r="N24" s="22">
        <f t="shared" si="1"/>
        <v>9</v>
      </c>
      <c r="O24" s="14" t="str">
        <f>VLOOKUP(N24,'Time Chart'!$A$2:$D$25,4,0)</f>
        <v>08:00 A 08:59</v>
      </c>
      <c r="P24" s="22">
        <f t="shared" si="2"/>
        <v>10</v>
      </c>
      <c r="Q24" s="14" t="str">
        <f>VLOOKUP(P24,'Time Chart'!$A$2:$D$25,4,0)</f>
        <v>09:00 A 09:59</v>
      </c>
      <c r="R24" s="14" t="str">
        <f t="shared" si="3"/>
        <v>04/12/2025</v>
      </c>
      <c r="S24" s="15">
        <f>COUNTIFS(Hoja1!$R$2,"="&amp;R24)</f>
        <v>0</v>
      </c>
      <c r="T24" s="14" t="str">
        <f t="shared" si="4"/>
        <v>04/12/2025</v>
      </c>
      <c r="U24" s="15">
        <f>COUNTIFS(Hoja1!$R$2,"="&amp;T24)</f>
        <v>0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 xml:space="preserve">Arajet </v>
      </c>
      <c r="D25" s="15" t="str">
        <f>IFERROR(INDEX('Pasajeros Pre'!$C$2:C5018,MATCH(ROW()-ROW($B$1),'Pasajeros Pre'!$O$2:$O$4995,0)),"")</f>
        <v>7M8</v>
      </c>
      <c r="E25" s="15" t="str">
        <f>IFERROR(INDEX('Pasajeros Pre'!$D$2:D5018,MATCH(ROW()-ROW($B$1),'Pasajeros Pre'!$O$2:$O$4995,0)),"")</f>
        <v>DM 7106</v>
      </c>
      <c r="F25" s="22">
        <f>IFERROR(INDEX('Pasajeros Pre'!$E$2:E5018,MATCH(ROW()-ROW($B$1),'Pasajeros Pre'!$O$2:$O$4995,0)),"")</f>
        <v>45995.379166666666</v>
      </c>
      <c r="G25" s="15" t="str">
        <f>IFERROR(INDEX('Pasajeros Pre'!$F$2:F5018,MATCH(ROW()-ROW($B$1),'Pasajeros Pre'!$O$2:$O$4995,0)),"")</f>
        <v>Punta Cana</v>
      </c>
      <c r="H25" s="15">
        <f>IFERROR(INDEX('Pasajeros Pre'!$G$2:G5018,MATCH(ROW()-ROW($B$1),'Pasajeros Pre'!$O$2:$O$4995,0)),"")</f>
        <v>6</v>
      </c>
      <c r="I25" s="15" t="str">
        <f>IFERROR(INDEX('Pasajeros Pre'!$H$2:H5018,MATCH(ROW()-ROW($B$1),'Pasajeros Pre'!$O$2:$O$4995,0)),"")</f>
        <v>114A</v>
      </c>
      <c r="J25" s="15" t="str">
        <f>IFERROR(INDEX('Pasajeros Pre'!$I$2:I5018,MATCH(ROW()-ROW($B$1),'Pasajeros Pre'!$O$2:$O$4995,0)),"")</f>
        <v>DM 7107</v>
      </c>
      <c r="K25" s="15" t="str">
        <f>IFERROR(INDEX('Pasajeros Pre'!$J$2:J5018,MATCH(ROW()-ROW($B$1),'Pasajeros Pre'!$O$2:$O$4995,0)),"")</f>
        <v>Punta Cana</v>
      </c>
      <c r="L25" s="22">
        <f>IFERROR(INDEX('Pasajeros Pre'!$K$2:K5018,MATCH(ROW()-ROW($B$1),'Pasajeros Pre'!$O$2:$O$4995,0)),"")</f>
        <v>45995.42083333333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04/12/2025</v>
      </c>
      <c r="S25" s="15">
        <f>COUNTIFS(Hoja1!$R$2,"="&amp;R25)</f>
        <v>0</v>
      </c>
      <c r="T25" s="14" t="str">
        <f t="shared" si="4"/>
        <v>04/12/2025</v>
      </c>
      <c r="U25" s="15">
        <f>COUNTIFS(Hoja1!$R$2,"="&amp;T25)</f>
        <v>0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Viva</v>
      </c>
      <c r="D26" s="15" t="str">
        <f>IFERROR(INDEX('Pasajeros Pre'!$C$2:C5019,MATCH(ROW()-ROW($B$1),'Pasajeros Pre'!$O$2:$O$4995,0)),"")</f>
        <v>32Q</v>
      </c>
      <c r="E26" s="15" t="str">
        <f>IFERROR(INDEX('Pasajeros Pre'!$D$2:D5019,MATCH(ROW()-ROW($B$1),'Pasajeros Pre'!$O$2:$O$4995,0)),"")</f>
        <v>VB 9521</v>
      </c>
      <c r="F26" s="22">
        <f>IFERROR(INDEX('Pasajeros Pre'!$E$2:E5019,MATCH(ROW()-ROW($B$1),'Pasajeros Pre'!$O$2:$O$4995,0)),"")</f>
        <v>45995.385416666664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1</v>
      </c>
      <c r="I26" s="15" t="str">
        <f>IFERROR(INDEX('Pasajeros Pre'!$H$2:H5019,MATCH(ROW()-ROW($B$1),'Pasajeros Pre'!$O$2:$O$4995,0)),"")</f>
        <v>115B</v>
      </c>
      <c r="J26" s="15" t="str">
        <f>IFERROR(INDEX('Pasajeros Pre'!$I$2:I5019,MATCH(ROW()-ROW($B$1),'Pasajeros Pre'!$O$2:$O$4995,0)),"")</f>
        <v>VB 9312</v>
      </c>
      <c r="K26" s="15" t="str">
        <f>IFERROR(INDEX('Pasajeros Pre'!$J$2:J5019,MATCH(ROW()-ROW($B$1),'Pasajeros Pre'!$O$2:$O$4995,0)),"")</f>
        <v>Ixtapa Zihuatanejo</v>
      </c>
      <c r="L26" s="22">
        <f>IFERROR(INDEX('Pasajeros Pre'!$K$2:K5019,MATCH(ROW()-ROW($B$1),'Pasajeros Pre'!$O$2:$O$4995,0)),"")</f>
        <v>45995.416666666664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04/12/2025</v>
      </c>
      <c r="S26" s="15">
        <f>COUNTIFS(Hoja1!$R$2,"="&amp;R26)</f>
        <v>0</v>
      </c>
      <c r="T26" s="14" t="str">
        <f t="shared" si="4"/>
        <v>04/12/2025</v>
      </c>
      <c r="U26" s="15">
        <f>COUNTIFS(Hoja1!$R$2,"="&amp;T26)</f>
        <v>0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activated</v>
      </c>
      <c r="C27" s="15" t="str">
        <f>IFERROR(INDEX('Pasajeros Pre'!$B$2:$B$195,MATCH(ROW()-ROW($A$1),'Pasajeros Pre'!$O$2:$O$195,0)),"")</f>
        <v>Volaris</v>
      </c>
      <c r="D27" s="15">
        <f>IFERROR(INDEX('Pasajeros Pre'!$C$2:C5020,MATCH(ROW()-ROW($B$1),'Pasajeros Pre'!$O$2:$O$4995,0)),"")</f>
        <v>320</v>
      </c>
      <c r="E27" s="15" t="str">
        <f>IFERROR(INDEX('Pasajeros Pre'!$D$2:D5020,MATCH(ROW()-ROW($B$1),'Pasajeros Pre'!$O$2:$O$4995,0)),"")</f>
        <v>Y4 1290</v>
      </c>
      <c r="F27" s="22">
        <f>IFERROR(INDEX('Pasajeros Pre'!$E$2:E5020,MATCH(ROW()-ROW($B$1),'Pasajeros Pre'!$O$2:$O$4995,0)),"")</f>
        <v>45995.404861111114</v>
      </c>
      <c r="G27" s="15" t="str">
        <f>IFERROR(INDEX('Pasajeros Pre'!$F$2:F5020,MATCH(ROW()-ROW($B$1),'Pasajeros Pre'!$O$2:$O$4995,0)),"")</f>
        <v>Guadalajara</v>
      </c>
      <c r="H27" s="15">
        <f>IFERROR(INDEX('Pasajeros Pre'!$G$2:G5020,MATCH(ROW()-ROW($B$1),'Pasajeros Pre'!$O$2:$O$4995,0)),"")</f>
        <v>1</v>
      </c>
      <c r="I27" s="15" t="str">
        <f>IFERROR(INDEX('Pasajeros Pre'!$H$2:H5020,MATCH(ROW()-ROW($B$1),'Pasajeros Pre'!$O$2:$O$4995,0)),"")</f>
        <v>109A</v>
      </c>
      <c r="J27" s="15" t="str">
        <f>IFERROR(INDEX('Pasajeros Pre'!$I$2:I5020,MATCH(ROW()-ROW($B$1),'Pasajeros Pre'!$O$2:$O$4995,0)),"")</f>
        <v>Y4 3533</v>
      </c>
      <c r="K27" s="15" t="str">
        <f>IFERROR(INDEX('Pasajeros Pre'!$J$2:J5020,MATCH(ROW()-ROW($B$1),'Pasajeros Pre'!$O$2:$O$4995,0)),"")</f>
        <v>Cancún</v>
      </c>
      <c r="L27" s="22">
        <f>IFERROR(INDEX('Pasajeros Pre'!$K$2:K5020,MATCH(ROW()-ROW($B$1),'Pasajeros Pre'!$O$2:$O$4995,0)),"")</f>
        <v>45995.447222222225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04/12/2025</v>
      </c>
      <c r="S27" s="15">
        <f>COUNTIFS(Hoja1!$R$2,"="&amp;R27)</f>
        <v>0</v>
      </c>
      <c r="T27" s="14" t="str">
        <f t="shared" si="4"/>
        <v>04/12/2025</v>
      </c>
      <c r="U27" s="15">
        <f>COUNTIFS(Hoja1!$R$2,"="&amp;T27)</f>
        <v>0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 t="str">
        <f>IFERROR(INDEX('Pasajeros Pre'!$C$2:C5021,MATCH(ROW()-ROW($B$1),'Pasajeros Pre'!$O$2:$O$4995,0)),"")</f>
        <v>32N</v>
      </c>
      <c r="E28" s="15" t="str">
        <f>IFERROR(INDEX('Pasajeros Pre'!$D$2:D5021,MATCH(ROW()-ROW($B$1),'Pasajeros Pre'!$O$2:$O$4995,0)),"")</f>
        <v>VB 9401</v>
      </c>
      <c r="F28" s="22">
        <f>IFERROR(INDEX('Pasajeros Pre'!$E$2:E5021,MATCH(ROW()-ROW($B$1),'Pasajeros Pre'!$O$2:$O$4995,0)),"")</f>
        <v>45995.409722222219</v>
      </c>
      <c r="G28" s="15" t="str">
        <f>IFERROR(INDEX('Pasajeros Pre'!$F$2:F5021,MATCH(ROW()-ROW($B$1),'Pasajeros Pre'!$O$2:$O$4995,0)),"")</f>
        <v>Monterrey</v>
      </c>
      <c r="H28" s="15">
        <f>IFERROR(INDEX('Pasajeros Pre'!$G$2:G5021,MATCH(ROW()-ROW($B$1),'Pasajeros Pre'!$O$2:$O$4995,0)),"")</f>
        <v>2</v>
      </c>
      <c r="I28" s="15" t="str">
        <f>IFERROR(INDEX('Pasajeros Pre'!$H$2:H5021,MATCH(ROW()-ROW($B$1),'Pasajeros Pre'!$O$2:$O$4995,0)),"")</f>
        <v>106B</v>
      </c>
      <c r="J28" s="15" t="str">
        <f>IFERROR(INDEX('Pasajeros Pre'!$I$2:I5021,MATCH(ROW()-ROW($B$1),'Pasajeros Pre'!$O$2:$O$4995,0)),"")</f>
        <v>VB 9402</v>
      </c>
      <c r="K28" s="15" t="str">
        <f>IFERROR(INDEX('Pasajeros Pre'!$J$2:J5021,MATCH(ROW()-ROW($B$1),'Pasajeros Pre'!$O$2:$O$4995,0)),"")</f>
        <v>Monterrey</v>
      </c>
      <c r="L28" s="22">
        <f>IFERROR(INDEX('Pasajeros Pre'!$K$2:K5021,MATCH(ROW()-ROW($B$1),'Pasajeros Pre'!$O$2:$O$4995,0)),"")</f>
        <v>45995.447916666664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04/12/2025</v>
      </c>
      <c r="S28" s="15">
        <f>COUNTIFS(Hoja1!$R$2,"="&amp;R28)</f>
        <v>0</v>
      </c>
      <c r="T28" s="14" t="str">
        <f t="shared" si="4"/>
        <v>04/12/2025</v>
      </c>
      <c r="U28" s="15">
        <f>COUNTIFS(Hoja1!$R$2,"="&amp;T28)</f>
        <v>0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>
        <f>IFERROR(INDEX('Pasajeros Pre'!$C$2:C5022,MATCH(ROW()-ROW($B$1),'Pasajeros Pre'!$O$2:$O$4995,0)),"")</f>
        <v>321</v>
      </c>
      <c r="E29" s="15" t="str">
        <f>IFERROR(INDEX('Pasajeros Pre'!$D$2:D5022,MATCH(ROW()-ROW($B$1),'Pasajeros Pre'!$O$2:$O$4995,0)),"")</f>
        <v>VB 9223</v>
      </c>
      <c r="F29" s="22">
        <f>IFERROR(INDEX('Pasajeros Pre'!$E$2:E5022,MATCH(ROW()-ROW($B$1),'Pasajeros Pre'!$O$2:$O$4995,0)),"")</f>
        <v>45995.409722222219</v>
      </c>
      <c r="G29" s="15" t="str">
        <f>IFERROR(INDEX('Pasajeros Pre'!$F$2:F5022,MATCH(ROW()-ROW($B$1),'Pasajeros Pre'!$O$2:$O$4995,0)),"")</f>
        <v>Puerto Escondido</v>
      </c>
      <c r="H29" s="15">
        <f>IFERROR(INDEX('Pasajeros Pre'!$G$2:G5022,MATCH(ROW()-ROW($B$1),'Pasajeros Pre'!$O$2:$O$4995,0)),"")</f>
        <v>2</v>
      </c>
      <c r="I29" s="15" t="str">
        <f>IFERROR(INDEX('Pasajeros Pre'!$H$2:H5022,MATCH(ROW()-ROW($B$1),'Pasajeros Pre'!$O$2:$O$4995,0)),"")</f>
        <v>107B</v>
      </c>
      <c r="J29" s="15" t="str">
        <f>IFERROR(INDEX('Pasajeros Pre'!$I$2:I5022,MATCH(ROW()-ROW($B$1),'Pasajeros Pre'!$O$2:$O$4995,0)),"")</f>
        <v>VB 9294</v>
      </c>
      <c r="K29" s="15" t="str">
        <f>IFERROR(INDEX('Pasajeros Pre'!$J$2:J5022,MATCH(ROW()-ROW($B$1),'Pasajeros Pre'!$O$2:$O$4995,0)),"")</f>
        <v>Huatulco</v>
      </c>
      <c r="L29" s="22">
        <f>IFERROR(INDEX('Pasajeros Pre'!$K$2:K5022,MATCH(ROW()-ROW($B$1),'Pasajeros Pre'!$O$2:$O$4995,0)),"")</f>
        <v>45995.447916666664</v>
      </c>
      <c r="M29" s="15" t="str">
        <f>IFERROR(INDEX('Pasajeros Pre'!$L$2:L5022,MATCH(ROW()-ROW($B$1),'Pasajeros Pre'!$O$2:$O$4995,0)),"")</f>
        <v>J</v>
      </c>
      <c r="N29" s="22">
        <f t="shared" si="1"/>
        <v>10</v>
      </c>
      <c r="O29" s="14" t="str">
        <f>VLOOKUP(N29,'Time Chart'!$A$2:$D$25,4,0)</f>
        <v>09:00 A 09:59</v>
      </c>
      <c r="P29" s="22">
        <f t="shared" si="2"/>
        <v>11</v>
      </c>
      <c r="Q29" s="14" t="str">
        <f>VLOOKUP(P29,'Time Chart'!$A$2:$D$25,4,0)</f>
        <v>10:00 A 10:59</v>
      </c>
      <c r="R29" s="14" t="str">
        <f t="shared" si="3"/>
        <v>04/12/2025</v>
      </c>
      <c r="S29" s="15">
        <f>COUNTIFS(Hoja1!$R$2,"="&amp;R29)</f>
        <v>0</v>
      </c>
      <c r="T29" s="14" t="str">
        <f t="shared" si="4"/>
        <v>04/12/2025</v>
      </c>
      <c r="U29" s="15">
        <f>COUNTIFS(Hoja1!$R$2,"="&amp;T29)</f>
        <v>0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Mexicana de Aviación</v>
      </c>
      <c r="D30" s="15">
        <f>IFERROR(INDEX('Pasajeros Pre'!$C$2:C5023,MATCH(ROW()-ROW($B$1),'Pasajeros Pre'!$O$2:$O$4995,0)),"")</f>
        <v>738</v>
      </c>
      <c r="E30" s="15" t="str">
        <f>IFERROR(INDEX('Pasajeros Pre'!$D$2:D5023,MATCH(ROW()-ROW($B$1),'Pasajeros Pre'!$O$2:$O$4995,0)),"")</f>
        <v>XN 1141</v>
      </c>
      <c r="F30" s="22">
        <f>IFERROR(INDEX('Pasajeros Pre'!$E$2:E5023,MATCH(ROW()-ROW($B$1),'Pasajeros Pre'!$O$2:$O$4995,0)),"")</f>
        <v>45995.458333333336</v>
      </c>
      <c r="G30" s="15" t="str">
        <f>IFERROR(INDEX('Pasajeros Pre'!$F$2:F5023,MATCH(ROW()-ROW($B$1),'Pasajeros Pre'!$O$2:$O$4995,0)),"")</f>
        <v>Ciudad Victoria</v>
      </c>
      <c r="H30" s="15">
        <f>IFERROR(INDEX('Pasajeros Pre'!$G$2:G5023,MATCH(ROW()-ROW($B$1),'Pasajeros Pre'!$O$2:$O$4995,0)),"")</f>
        <v>3</v>
      </c>
      <c r="I30" s="15" t="str">
        <f>IFERROR(INDEX('Pasajeros Pre'!$H$2:H5023,MATCH(ROW()-ROW($B$1),'Pasajeros Pre'!$O$2:$O$4995,0)),"")</f>
        <v>108A</v>
      </c>
      <c r="J30" s="15" t="str">
        <f>IFERROR(INDEX('Pasajeros Pre'!$I$2:I5023,MATCH(ROW()-ROW($B$1),'Pasajeros Pre'!$O$2:$O$4995,0)),"")</f>
        <v>XN 1922</v>
      </c>
      <c r="K30" s="15" t="str">
        <f>IFERROR(INDEX('Pasajeros Pre'!$J$2:J5023,MATCH(ROW()-ROW($B$1),'Pasajeros Pre'!$O$2:$O$4995,0)),"")</f>
        <v>Palenque</v>
      </c>
      <c r="L30" s="22">
        <f>IFERROR(INDEX('Pasajeros Pre'!$K$2:K5023,MATCH(ROW()-ROW($B$1),'Pasajeros Pre'!$O$2:$O$4995,0)),"")</f>
        <v>45995.493055555555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12</v>
      </c>
      <c r="Q30" s="14" t="str">
        <f>VLOOKUP(P30,'Time Chart'!$A$2:$D$25,4,0)</f>
        <v>11:00 A 11:59</v>
      </c>
      <c r="R30" s="14" t="str">
        <f t="shared" si="3"/>
        <v>04/12/2025</v>
      </c>
      <c r="S30" s="15">
        <f>COUNTIFS(Hoja1!$R$2,"="&amp;R30)</f>
        <v>0</v>
      </c>
      <c r="T30" s="14" t="str">
        <f t="shared" si="4"/>
        <v>04/12/2025</v>
      </c>
      <c r="U30" s="15">
        <f>COUNTIFS(Hoja1!$R$2,"="&amp;T30)</f>
        <v>0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 t="str">
        <f>IFERROR(INDEX('Pasajeros Pre'!$C$2:C5024,MATCH(ROW()-ROW($B$1),'Pasajeros Pre'!$O$2:$O$4995,0)),"")</f>
        <v>32Q</v>
      </c>
      <c r="E31" s="15" t="str">
        <f>IFERROR(INDEX('Pasajeros Pre'!$D$2:D5024,MATCH(ROW()-ROW($B$1),'Pasajeros Pre'!$O$2:$O$4995,0)),"")</f>
        <v>VB 7428</v>
      </c>
      <c r="F31" s="22">
        <f>IFERROR(INDEX('Pasajeros Pre'!$E$2:E5024,MATCH(ROW()-ROW($B$1),'Pasajeros Pre'!$O$2:$O$4995,0)),"")</f>
        <v>45995.46875</v>
      </c>
      <c r="G31" s="15" t="str">
        <f>IFERROR(INDEX('Pasajeros Pre'!$F$2:F5024,MATCH(ROW()-ROW($B$1),'Pasajeros Pre'!$O$2:$O$4995,0)),"")</f>
        <v>Tijuana</v>
      </c>
      <c r="H31" s="15">
        <f>IFERROR(INDEX('Pasajeros Pre'!$G$2:G5024,MATCH(ROW()-ROW($B$1),'Pasajeros Pre'!$O$2:$O$4995,0)),"")</f>
        <v>2</v>
      </c>
      <c r="I31" s="15" t="str">
        <f>IFERROR(INDEX('Pasajeros Pre'!$H$2:H5024,MATCH(ROW()-ROW($B$1),'Pasajeros Pre'!$O$2:$O$4995,0)),"")</f>
        <v>115B</v>
      </c>
      <c r="J31" s="15" t="str">
        <f>IFERROR(INDEX('Pasajeros Pre'!$I$2:I5024,MATCH(ROW()-ROW($B$1),'Pasajeros Pre'!$O$2:$O$4995,0)),"")</f>
        <v>VB 7428</v>
      </c>
      <c r="K31" s="15" t="str">
        <f>IFERROR(INDEX('Pasajeros Pre'!$J$2:J5024,MATCH(ROW()-ROW($B$1),'Pasajeros Pre'!$O$2:$O$4995,0)),"")</f>
        <v>Tuxtla Gutiérrez</v>
      </c>
      <c r="L31" s="22">
        <f>IFERROR(INDEX('Pasajeros Pre'!$K$2:K5024,MATCH(ROW()-ROW($B$1),'Pasajeros Pre'!$O$2:$O$4995,0)),"")</f>
        <v>45995.496527777781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12</v>
      </c>
      <c r="Q31" s="14" t="str">
        <f>VLOOKUP(P31,'Time Chart'!$A$2:$D$25,4,0)</f>
        <v>11:00 A 11:59</v>
      </c>
      <c r="R31" s="14" t="str">
        <f t="shared" si="3"/>
        <v>04/12/2025</v>
      </c>
      <c r="S31" s="15">
        <f>COUNTIFS(Hoja1!$R$2,"="&amp;R31)</f>
        <v>0</v>
      </c>
      <c r="T31" s="14" t="str">
        <f t="shared" si="4"/>
        <v>04/12/2025</v>
      </c>
      <c r="U31" s="15">
        <f>COUNTIFS(Hoja1!$R$2,"="&amp;T31)</f>
        <v>0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Aeromexico</v>
      </c>
      <c r="D32" s="15" t="str">
        <f>IFERROR(INDEX('Pasajeros Pre'!$C$2:C5025,MATCH(ROW()-ROW($B$1),'Pasajeros Pre'!$O$2:$O$4995,0)),"")</f>
        <v>7M8</v>
      </c>
      <c r="E32" s="15" t="str">
        <f>IFERROR(INDEX('Pasajeros Pre'!$D$2:D5025,MATCH(ROW()-ROW($B$1),'Pasajeros Pre'!$O$2:$O$4995,0)),"")</f>
        <v>AM 591</v>
      </c>
      <c r="F32" s="22">
        <f>IFERROR(INDEX('Pasajeros Pre'!$E$2:E5025,MATCH(ROW()-ROW($B$1),'Pasajeros Pre'!$O$2:$O$4995,0)),"")</f>
        <v>45995.489583333336</v>
      </c>
      <c r="G32" s="15" t="str">
        <f>IFERROR(INDEX('Pasajeros Pre'!$F$2:F5025,MATCH(ROW()-ROW($B$1),'Pasajeros Pre'!$O$2:$O$4995,0)),"")</f>
        <v>Cancún</v>
      </c>
      <c r="H32" s="15">
        <f>IFERROR(INDEX('Pasajeros Pre'!$G$2:G5025,MATCH(ROW()-ROW($B$1),'Pasajeros Pre'!$O$2:$O$4995,0)),"")</f>
        <v>3</v>
      </c>
      <c r="I32" s="15" t="str">
        <f>IFERROR(INDEX('Pasajeros Pre'!$H$2:H5025,MATCH(ROW()-ROW($B$1),'Pasajeros Pre'!$O$2:$O$4995,0)),"")</f>
        <v>111B</v>
      </c>
      <c r="J32" s="15" t="str">
        <f>IFERROR(INDEX('Pasajeros Pre'!$I$2:I5025,MATCH(ROW()-ROW($B$1),'Pasajeros Pre'!$O$2:$O$4995,0)),"")</f>
        <v>AM 596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45995.565972222219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14</v>
      </c>
      <c r="Q32" s="14" t="str">
        <f>VLOOKUP(P32,'Time Chart'!$A$2:$D$25,4,0)</f>
        <v>13:00 A 13:59</v>
      </c>
      <c r="R32" s="14" t="str">
        <f t="shared" si="3"/>
        <v>04/12/2025</v>
      </c>
      <c r="S32" s="15">
        <f>COUNTIFS(Hoja1!$R$2,"="&amp;R32)</f>
        <v>0</v>
      </c>
      <c r="T32" s="14" t="str">
        <f t="shared" si="4"/>
        <v>04/12/2025</v>
      </c>
      <c r="U32" s="15">
        <f>COUNTIFS(Hoja1!$R$2,"="&amp;T32)</f>
        <v>0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Aerus</v>
      </c>
      <c r="D33" s="15" t="str">
        <f>IFERROR(INDEX('Pasajeros Pre'!$C$2:C5026,MATCH(ROW()-ROW($B$1),'Pasajeros Pre'!$O$2:$O$4995,0)),"")</f>
        <v>CNF</v>
      </c>
      <c r="E33" s="15" t="str">
        <f>IFERROR(INDEX('Pasajeros Pre'!$D$2:D5026,MATCH(ROW()-ROW($B$1),'Pasajeros Pre'!$O$2:$O$4995,0)),"")</f>
        <v>ZV 343</v>
      </c>
      <c r="F33" s="22">
        <f>IFERROR(INDEX('Pasajeros Pre'!$E$2:E5026,MATCH(ROW()-ROW($B$1),'Pasajeros Pre'!$O$2:$O$4995,0)),"")</f>
        <v>45995.489583333336</v>
      </c>
      <c r="G33" s="15" t="str">
        <f>IFERROR(INDEX('Pasajeros Pre'!$F$2:F5026,MATCH(ROW()-ROW($B$1),'Pasajeros Pre'!$O$2:$O$4995,0)),"")</f>
        <v>San Luis Potosí</v>
      </c>
      <c r="H33" s="15">
        <f>IFERROR(INDEX('Pasajeros Pre'!$G$2:G5026,MATCH(ROW()-ROW($B$1),'Pasajeros Pre'!$O$2:$O$4995,0)),"")</f>
        <v>1</v>
      </c>
      <c r="I33" s="15">
        <f>IFERROR(INDEX('Pasajeros Pre'!$H$2:H5026,MATCH(ROW()-ROW($B$1),'Pasajeros Pre'!$O$2:$O$4995,0)),"")</f>
        <v>501</v>
      </c>
      <c r="J33" s="15" t="str">
        <f>IFERROR(INDEX('Pasajeros Pre'!$I$2:I5026,MATCH(ROW()-ROW($B$1),'Pasajeros Pre'!$O$2:$O$4995,0)),"")</f>
        <v>ZV 360</v>
      </c>
      <c r="K33" s="15" t="str">
        <f>IFERROR(INDEX('Pasajeros Pre'!$J$2:J5026,MATCH(ROW()-ROW($B$1),'Pasajeros Pre'!$O$2:$O$4995,0)),"")</f>
        <v>Ciudad Victoria</v>
      </c>
      <c r="L33" s="22">
        <f>IFERROR(INDEX('Pasajeros Pre'!$K$2:K5026,MATCH(ROW()-ROW($B$1),'Pasajeros Pre'!$O$2:$O$4995,0)),"")</f>
        <v>45995.524305555555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13</v>
      </c>
      <c r="Q33" s="14" t="str">
        <f>VLOOKUP(P33,'Time Chart'!$A$2:$D$25,4,0)</f>
        <v>12:00 A 12:59</v>
      </c>
      <c r="R33" s="14" t="str">
        <f t="shared" si="3"/>
        <v>04/12/2025</v>
      </c>
      <c r="S33" s="15">
        <f>COUNTIFS(Hoja1!$R$2,"="&amp;R33)</f>
        <v>0</v>
      </c>
      <c r="T33" s="14" t="str">
        <f t="shared" si="4"/>
        <v>04/12/2025</v>
      </c>
      <c r="U33" s="15">
        <f>COUNTIFS(Hoja1!$R$2,"="&amp;T33)</f>
        <v>0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 t="str">
        <f>IFERROR(INDEX('Pasajeros Pre'!$C$2:C5027,MATCH(ROW()-ROW($B$1),'Pasajeros Pre'!$O$2:$O$4995,0)),"")</f>
        <v>32A</v>
      </c>
      <c r="E34" s="15" t="str">
        <f>IFERROR(INDEX('Pasajeros Pre'!$D$2:D5027,MATCH(ROW()-ROW($B$1),'Pasajeros Pre'!$O$2:$O$4995,0)),"")</f>
        <v>VB 7333</v>
      </c>
      <c r="F34" s="22">
        <f>IFERROR(INDEX('Pasajeros Pre'!$E$2:E5027,MATCH(ROW()-ROW($B$1),'Pasajeros Pre'!$O$2:$O$4995,0)),"")</f>
        <v>45995.493055555555</v>
      </c>
      <c r="G34" s="15" t="str">
        <f>IFERROR(INDEX('Pasajeros Pre'!$F$2:F5027,MATCH(ROW()-ROW($B$1),'Pasajeros Pre'!$O$2:$O$4995,0)),"")</f>
        <v>Villahermosa</v>
      </c>
      <c r="H34" s="15">
        <f>IFERROR(INDEX('Pasajeros Pre'!$G$2:G5027,MATCH(ROW()-ROW($B$1),'Pasajeros Pre'!$O$2:$O$4995,0)),"")</f>
        <v>2</v>
      </c>
      <c r="I34" s="15">
        <f>IFERROR(INDEX('Pasajeros Pre'!$H$2:H5027,MATCH(ROW()-ROW($B$1),'Pasajeros Pre'!$O$2:$O$4995,0)),"")</f>
        <v>502</v>
      </c>
      <c r="J34" s="15" t="str">
        <f>IFERROR(INDEX('Pasajeros Pre'!$I$2:I5027,MATCH(ROW()-ROW($B$1),'Pasajeros Pre'!$O$2:$O$4995,0)),"")</f>
        <v>VB 7333</v>
      </c>
      <c r="K34" s="15" t="str">
        <f>IFERROR(INDEX('Pasajeros Pre'!$J$2:J5027,MATCH(ROW()-ROW($B$1),'Pasajeros Pre'!$O$2:$O$4995,0)),"")</f>
        <v>Monterrey</v>
      </c>
      <c r="L34" s="22">
        <f>IFERROR(INDEX('Pasajeros Pre'!$K$2:K5027,MATCH(ROW()-ROW($B$1),'Pasajeros Pre'!$O$2:$O$4995,0)),"")</f>
        <v>45995.513888888891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13</v>
      </c>
      <c r="Q34" s="14" t="str">
        <f>VLOOKUP(P34,'Time Chart'!$A$2:$D$25,4,0)</f>
        <v>12:00 A 12:59</v>
      </c>
      <c r="R34" s="14" t="str">
        <f t="shared" si="3"/>
        <v>04/12/2025</v>
      </c>
      <c r="S34" s="15">
        <f>COUNTIFS(Hoja1!$R$2,"="&amp;R34)</f>
        <v>0</v>
      </c>
      <c r="T34" s="14" t="str">
        <f t="shared" si="4"/>
        <v>04/12/2025</v>
      </c>
      <c r="U34" s="15">
        <f>COUNTIFS(Hoja1!$R$2,"="&amp;T34)</f>
        <v>0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 t="str">
        <f>IFERROR(INDEX('Pasajeros Pre'!$C$2:C5028,MATCH(ROW()-ROW($B$1),'Pasajeros Pre'!$O$2:$O$4995,0)),"")</f>
        <v>32Q</v>
      </c>
      <c r="E35" s="15" t="str">
        <f>IFERROR(INDEX('Pasajeros Pre'!$D$2:D5028,MATCH(ROW()-ROW($B$1),'Pasajeros Pre'!$O$2:$O$4995,0)),"")</f>
        <v>VB 7416</v>
      </c>
      <c r="F35" s="22">
        <f>IFERROR(INDEX('Pasajeros Pre'!$E$2:E5028,MATCH(ROW()-ROW($B$1),'Pasajeros Pre'!$O$2:$O$4995,0)),"")</f>
        <v>45995.5</v>
      </c>
      <c r="G35" s="15" t="str">
        <f>IFERROR(INDEX('Pasajeros Pre'!$F$2:F5028,MATCH(ROW()-ROW($B$1),'Pasajeros Pre'!$O$2:$O$4995,0)),"")</f>
        <v>Cancún</v>
      </c>
      <c r="H35" s="15">
        <f>IFERROR(INDEX('Pasajeros Pre'!$G$2:G5028,MATCH(ROW()-ROW($B$1),'Pasajeros Pre'!$O$2:$O$4995,0)),"")</f>
        <v>1</v>
      </c>
      <c r="I35" s="15" t="str">
        <f>IFERROR(INDEX('Pasajeros Pre'!$H$2:H5028,MATCH(ROW()-ROW($B$1),'Pasajeros Pre'!$O$2:$O$4995,0)),"")</f>
        <v>112A</v>
      </c>
      <c r="J35" s="15" t="str">
        <f>IFERROR(INDEX('Pasajeros Pre'!$I$2:I5028,MATCH(ROW()-ROW($B$1),'Pasajeros Pre'!$O$2:$O$4995,0)),"")</f>
        <v>VB 7416</v>
      </c>
      <c r="K35" s="15" t="str">
        <f>IFERROR(INDEX('Pasajeros Pre'!$J$2:J5028,MATCH(ROW()-ROW($B$1),'Pasajeros Pre'!$O$2:$O$4995,0)),"")</f>
        <v>Culiacán</v>
      </c>
      <c r="L35" s="22">
        <f>IFERROR(INDEX('Pasajeros Pre'!$K$2:K5028,MATCH(ROW()-ROW($B$1),'Pasajeros Pre'!$O$2:$O$4995,0)),"")</f>
        <v>45995.527777777781</v>
      </c>
      <c r="M35" s="15" t="str">
        <f>IFERROR(INDEX('Pasajeros Pre'!$L$2:L5028,MATCH(ROW()-ROW($B$1),'Pasajeros Pre'!$O$2:$O$4995,0)),"")</f>
        <v>J</v>
      </c>
      <c r="N35" s="22">
        <f t="shared" si="1"/>
        <v>13</v>
      </c>
      <c r="O35" s="14" t="str">
        <f>VLOOKUP(N35,'Time Chart'!$A$2:$D$25,4,0)</f>
        <v>12:00 A 12:59</v>
      </c>
      <c r="P35" s="22">
        <f t="shared" si="2"/>
        <v>13</v>
      </c>
      <c r="Q35" s="14" t="str">
        <f>VLOOKUP(P35,'Time Chart'!$A$2:$D$25,4,0)</f>
        <v>12:00 A 12:59</v>
      </c>
      <c r="R35" s="14" t="str">
        <f t="shared" si="3"/>
        <v>04/12/2025</v>
      </c>
      <c r="S35" s="15">
        <f>COUNTIFS(Hoja1!$R$2,"="&amp;R35)</f>
        <v>0</v>
      </c>
      <c r="T35" s="14" t="str">
        <f t="shared" si="4"/>
        <v>04/12/2025</v>
      </c>
      <c r="U35" s="15">
        <f>COUNTIFS(Hoja1!$R$2,"="&amp;T35)</f>
        <v>0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 t="str">
        <f>IFERROR(INDEX('Pasajeros Pre'!$C$2:C5029,MATCH(ROW()-ROW($B$1),'Pasajeros Pre'!$O$2:$O$4995,0)),"")</f>
        <v>32N</v>
      </c>
      <c r="E36" s="15" t="str">
        <f>IFERROR(INDEX('Pasajeros Pre'!$D$2:D5029,MATCH(ROW()-ROW($B$1),'Pasajeros Pre'!$O$2:$O$4995,0)),"")</f>
        <v>VB 9429</v>
      </c>
      <c r="F36" s="22">
        <f>IFERROR(INDEX('Pasajeros Pre'!$E$2:E5029,MATCH(ROW()-ROW($B$1),'Pasajeros Pre'!$O$2:$O$4995,0)),"")</f>
        <v>45995.506944444445</v>
      </c>
      <c r="G36" s="15" t="str">
        <f>IFERROR(INDEX('Pasajeros Pre'!$F$2:F5029,MATCH(ROW()-ROW($B$1),'Pasajeros Pre'!$O$2:$O$4995,0)),"")</f>
        <v>Tepic</v>
      </c>
      <c r="H36" s="15">
        <f>IFERROR(INDEX('Pasajeros Pre'!$G$2:G5029,MATCH(ROW()-ROW($B$1),'Pasajeros Pre'!$O$2:$O$4995,0)),"")</f>
        <v>1</v>
      </c>
      <c r="I36" s="15" t="str">
        <f>IFERROR(INDEX('Pasajeros Pre'!$H$2:H5029,MATCH(ROW()-ROW($B$1),'Pasajeros Pre'!$O$2:$O$4995,0)),"")</f>
        <v>107B</v>
      </c>
      <c r="J36" s="15" t="str">
        <f>IFERROR(INDEX('Pasajeros Pre'!$I$2:I5029,MATCH(ROW()-ROW($B$1),'Pasajeros Pre'!$O$2:$O$4995,0)),"")</f>
        <v>VB 9394</v>
      </c>
      <c r="K36" s="15" t="str">
        <f>IFERROR(INDEX('Pasajeros Pre'!$J$2:J5029,MATCH(ROW()-ROW($B$1),'Pasajeros Pre'!$O$2:$O$4995,0)),"")</f>
        <v>Saltillo</v>
      </c>
      <c r="L36" s="22">
        <f>IFERROR(INDEX('Pasajeros Pre'!$K$2:K5029,MATCH(ROW()-ROW($B$1),'Pasajeros Pre'!$O$2:$O$4995,0)),"")</f>
        <v>45995.555555555555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04/12/2025</v>
      </c>
      <c r="S36" s="15">
        <f>COUNTIFS(Hoja1!$R$2,"="&amp;R36)</f>
        <v>0</v>
      </c>
      <c r="T36" s="14" t="str">
        <f t="shared" si="4"/>
        <v>04/12/2025</v>
      </c>
      <c r="U36" s="15">
        <f>COUNTIFS(Hoja1!$R$2,"="&amp;T36)</f>
        <v>0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>
        <f>IFERROR(INDEX('Pasajeros Pre'!$C$2:C5030,MATCH(ROW()-ROW($B$1),'Pasajeros Pre'!$O$2:$O$4995,0)),"")</f>
        <v>321</v>
      </c>
      <c r="E37" s="15" t="str">
        <f>IFERROR(INDEX('Pasajeros Pre'!$D$2:D5030,MATCH(ROW()-ROW($B$1),'Pasajeros Pre'!$O$2:$O$4995,0)),"")</f>
        <v>VB 7351</v>
      </c>
      <c r="F37" s="22">
        <f>IFERROR(INDEX('Pasajeros Pre'!$E$2:E5030,MATCH(ROW()-ROW($B$1),'Pasajeros Pre'!$O$2:$O$4995,0)),"")</f>
        <v>45995.513888888891</v>
      </c>
      <c r="G37" s="15" t="str">
        <f>IFERROR(INDEX('Pasajeros Pre'!$F$2:F5030,MATCH(ROW()-ROW($B$1),'Pasajeros Pre'!$O$2:$O$4995,0)),"")</f>
        <v>Puerto Vallarta</v>
      </c>
      <c r="H37" s="15">
        <f>IFERROR(INDEX('Pasajeros Pre'!$G$2:G5030,MATCH(ROW()-ROW($B$1),'Pasajeros Pre'!$O$2:$O$4995,0)),"")</f>
        <v>2</v>
      </c>
      <c r="I37" s="15" t="str">
        <f>IFERROR(INDEX('Pasajeros Pre'!$H$2:H5030,MATCH(ROW()-ROW($B$1),'Pasajeros Pre'!$O$2:$O$4995,0)),"")</f>
        <v>106A</v>
      </c>
      <c r="J37" s="15" t="str">
        <f>IFERROR(INDEX('Pasajeros Pre'!$I$2:I5030,MATCH(ROW()-ROW($B$1),'Pasajeros Pre'!$O$2:$O$4995,0)),"")</f>
        <v>VB 7351</v>
      </c>
      <c r="K37" s="15" t="str">
        <f>IFERROR(INDEX('Pasajeros Pre'!$J$2:J5030,MATCH(ROW()-ROW($B$1),'Pasajeros Pre'!$O$2:$O$4995,0)),"")</f>
        <v>Mérida</v>
      </c>
      <c r="L37" s="22">
        <f>IFERROR(INDEX('Pasajeros Pre'!$K$2:K5030,MATCH(ROW()-ROW($B$1),'Pasajeros Pre'!$O$2:$O$4995,0)),"")</f>
        <v>45995.541666666664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04/12/2025</v>
      </c>
      <c r="S37" s="15">
        <f>COUNTIFS(Hoja1!$R$2,"="&amp;R37)</f>
        <v>0</v>
      </c>
      <c r="T37" s="14" t="str">
        <f t="shared" si="4"/>
        <v>04/12/2025</v>
      </c>
      <c r="U37" s="15">
        <f>COUNTIFS(Hoja1!$R$2,"="&amp;T37)</f>
        <v>0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 t="str">
        <f>IFERROR(INDEX('Pasajeros Pre'!$C$2:C5031,MATCH(ROW()-ROW($B$1),'Pasajeros Pre'!$O$2:$O$4995,0)),"")</f>
        <v>32A</v>
      </c>
      <c r="E38" s="15" t="str">
        <f>IFERROR(INDEX('Pasajeros Pre'!$D$2:D5031,MATCH(ROW()-ROW($B$1),'Pasajeros Pre'!$O$2:$O$4995,0)),"")</f>
        <v>VB 7241</v>
      </c>
      <c r="F38" s="22">
        <f>IFERROR(INDEX('Pasajeros Pre'!$E$2:E5031,MATCH(ROW()-ROW($B$1),'Pasajeros Pre'!$O$2:$O$4995,0)),"")</f>
        <v>45995.527777777781</v>
      </c>
      <c r="G38" s="15" t="str">
        <f>IFERROR(INDEX('Pasajeros Pre'!$F$2:F5031,MATCH(ROW()-ROW($B$1),'Pasajeros Pre'!$O$2:$O$4995,0)),"")</f>
        <v>Tulum</v>
      </c>
      <c r="H38" s="15">
        <f>IFERROR(INDEX('Pasajeros Pre'!$G$2:G5031,MATCH(ROW()-ROW($B$1),'Pasajeros Pre'!$O$2:$O$4995,0)),"")</f>
        <v>2</v>
      </c>
      <c r="I38" s="15">
        <f>IFERROR(INDEX('Pasajeros Pre'!$H$2:H5031,MATCH(ROW()-ROW($B$1),'Pasajeros Pre'!$O$2:$O$4995,0)),"")</f>
        <v>505</v>
      </c>
      <c r="J38" s="15" t="str">
        <f>IFERROR(INDEX('Pasajeros Pre'!$I$2:I5031,MATCH(ROW()-ROW($B$1),'Pasajeros Pre'!$O$2:$O$4995,0)),"")</f>
        <v>VB 7241</v>
      </c>
      <c r="K38" s="15" t="str">
        <f>IFERROR(INDEX('Pasajeros Pre'!$J$2:J5031,MATCH(ROW()-ROW($B$1),'Pasajeros Pre'!$O$2:$O$4995,0)),"")</f>
        <v>Guadalajara</v>
      </c>
      <c r="L38" s="22">
        <f>IFERROR(INDEX('Pasajeros Pre'!$K$2:K5031,MATCH(ROW()-ROW($B$1),'Pasajeros Pre'!$O$2:$O$4995,0)),"")</f>
        <v>45995.548611111109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14</v>
      </c>
      <c r="Q38" s="14" t="str">
        <f>VLOOKUP(P38,'Time Chart'!$A$2:$D$25,4,0)</f>
        <v>13:00 A 13:59</v>
      </c>
      <c r="R38" s="14" t="str">
        <f t="shared" si="3"/>
        <v>04/12/2025</v>
      </c>
      <c r="S38" s="15">
        <f>COUNTIFS(Hoja1!$R$2,"="&amp;R38)</f>
        <v>0</v>
      </c>
      <c r="T38" s="14" t="str">
        <f t="shared" si="4"/>
        <v>04/12/2025</v>
      </c>
      <c r="U38" s="15">
        <f>COUNTIFS(Hoja1!$R$2,"="&amp;T38)</f>
        <v>0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 t="str">
        <f>IFERROR(INDEX('Pasajeros Pre'!$C$2:C5032,MATCH(ROW()-ROW($B$1),'Pasajeros Pre'!$O$2:$O$4995,0)),"")</f>
        <v>32Q</v>
      </c>
      <c r="E39" s="15" t="str">
        <f>IFERROR(INDEX('Pasajeros Pre'!$D$2:D5032,MATCH(ROW()-ROW($B$1),'Pasajeros Pre'!$O$2:$O$4995,0)),"")</f>
        <v>VB 9313</v>
      </c>
      <c r="F39" s="22">
        <f>IFERROR(INDEX('Pasajeros Pre'!$E$2:E5032,MATCH(ROW()-ROW($B$1),'Pasajeros Pre'!$O$2:$O$4995,0)),"")</f>
        <v>45995.534722222219</v>
      </c>
      <c r="G39" s="15" t="str">
        <f>IFERROR(INDEX('Pasajeros Pre'!$F$2:F5032,MATCH(ROW()-ROW($B$1),'Pasajeros Pre'!$O$2:$O$4995,0)),"")</f>
        <v>Ixtapa Zihuatanejo</v>
      </c>
      <c r="H39" s="15">
        <f>IFERROR(INDEX('Pasajeros Pre'!$G$2:G5032,MATCH(ROW()-ROW($B$1),'Pasajeros Pre'!$O$2:$O$4995,0)),"")</f>
        <v>1</v>
      </c>
      <c r="I39" s="15" t="str">
        <f>IFERROR(INDEX('Pasajeros Pre'!$H$2:H5032,MATCH(ROW()-ROW($B$1),'Pasajeros Pre'!$O$2:$O$4995,0)),"")</f>
        <v>115B</v>
      </c>
      <c r="J39" s="15" t="str">
        <f>IFERROR(INDEX('Pasajeros Pre'!$I$2:I5032,MATCH(ROW()-ROW($B$1),'Pasajeros Pre'!$O$2:$O$4995,0)),"")</f>
        <v>VB 9234</v>
      </c>
      <c r="K39" s="15" t="str">
        <f>IFERROR(INDEX('Pasajeros Pre'!$J$2:J5032,MATCH(ROW()-ROW($B$1),'Pasajeros Pre'!$O$2:$O$4995,0)),"")</f>
        <v>Mazatlán</v>
      </c>
      <c r="L39" s="22">
        <f>IFERROR(INDEX('Pasajeros Pre'!$K$2:K5032,MATCH(ROW()-ROW($B$1),'Pasajeros Pre'!$O$2:$O$4995,0)),"")</f>
        <v>45995.572916666664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14</v>
      </c>
      <c r="Q39" s="14" t="str">
        <f>VLOOKUP(P39,'Time Chart'!$A$2:$D$25,4,0)</f>
        <v>13:00 A 13:59</v>
      </c>
      <c r="R39" s="14" t="str">
        <f t="shared" si="3"/>
        <v>04/12/2025</v>
      </c>
      <c r="S39" s="15">
        <f>COUNTIFS(Hoja1!$R$2,"="&amp;R39)</f>
        <v>0</v>
      </c>
      <c r="T39" s="14" t="str">
        <f t="shared" si="4"/>
        <v>04/12/2025</v>
      </c>
      <c r="U39" s="15">
        <f>COUNTIFS(Hoja1!$R$2,"="&amp;T39)</f>
        <v>0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 t="str">
        <f>IFERROR(INDEX('Pasajeros Pre'!$C$2:C5033,MATCH(ROW()-ROW($B$1),'Pasajeros Pre'!$O$2:$O$4995,0)),"")</f>
        <v>32N</v>
      </c>
      <c r="E40" s="15" t="str">
        <f>IFERROR(INDEX('Pasajeros Pre'!$D$2:D5033,MATCH(ROW()-ROW($B$1),'Pasajeros Pre'!$O$2:$O$4995,0)),"")</f>
        <v>VB 843</v>
      </c>
      <c r="F40" s="22">
        <f>IFERROR(INDEX('Pasajeros Pre'!$E$2:E5033,MATCH(ROW()-ROW($B$1),'Pasajeros Pre'!$O$2:$O$4995,0)),"")</f>
        <v>45995.534722222219</v>
      </c>
      <c r="G40" s="15" t="str">
        <f>IFERROR(INDEX('Pasajeros Pre'!$F$2:F5033,MATCH(ROW()-ROW($B$1),'Pasajeros Pre'!$O$2:$O$4995,0)),"")</f>
        <v>La Habana</v>
      </c>
      <c r="H40" s="15">
        <f>IFERROR(INDEX('Pasajeros Pre'!$G$2:G5033,MATCH(ROW()-ROW($B$1),'Pasajeros Pre'!$O$2:$O$4995,0)),"")</f>
        <v>6</v>
      </c>
      <c r="I40" s="15" t="str">
        <f>IFERROR(INDEX('Pasajeros Pre'!$H$2:H5033,MATCH(ROW()-ROW($B$1),'Pasajeros Pre'!$O$2:$O$4995,0)),"")</f>
        <v>114A</v>
      </c>
      <c r="J40" s="15" t="str">
        <f>IFERROR(INDEX('Pasajeros Pre'!$I$2:I5033,MATCH(ROW()-ROW($B$1),'Pasajeros Pre'!$O$2:$O$4995,0)),"")</f>
        <v>VB 9386</v>
      </c>
      <c r="K40" s="15" t="str">
        <f>IFERROR(INDEX('Pasajeros Pre'!$J$2:J5033,MATCH(ROW()-ROW($B$1),'Pasajeros Pre'!$O$2:$O$4995,0)),"")</f>
        <v>Reynosa</v>
      </c>
      <c r="L40" s="22">
        <f>IFERROR(INDEX('Pasajeros Pre'!$K$2:K5033,MATCH(ROW()-ROW($B$1),'Pasajeros Pre'!$O$2:$O$4995,0)),"")</f>
        <v>45995.576388888891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14</v>
      </c>
      <c r="Q40" s="14" t="str">
        <f>VLOOKUP(P40,'Time Chart'!$A$2:$D$25,4,0)</f>
        <v>13:00 A 13:59</v>
      </c>
      <c r="R40" s="14" t="str">
        <f t="shared" si="3"/>
        <v>04/12/2025</v>
      </c>
      <c r="S40" s="15">
        <f>COUNTIFS(Hoja1!$R$2,"="&amp;R40)</f>
        <v>0</v>
      </c>
      <c r="T40" s="14" t="str">
        <f t="shared" si="4"/>
        <v>04/12/2025</v>
      </c>
      <c r="U40" s="15">
        <f>COUNTIFS(Hoja1!$R$2,"="&amp;T40)</f>
        <v>0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Aeromexico</v>
      </c>
      <c r="D41" s="15" t="str">
        <f>IFERROR(INDEX('Pasajeros Pre'!$C$2:C5034,MATCH(ROW()-ROW($B$1),'Pasajeros Pre'!$O$2:$O$4995,0)),"")</f>
        <v>E90</v>
      </c>
      <c r="E41" s="15" t="str">
        <f>IFERROR(INDEX('Pasajeros Pre'!$D$2:D5034,MATCH(ROW()-ROW($B$1),'Pasajeros Pre'!$O$2:$O$4995,0)),"")</f>
        <v>AM 2437</v>
      </c>
      <c r="F41" s="22">
        <f>IFERROR(INDEX('Pasajeros Pre'!$E$2:E5034,MATCH(ROW()-ROW($B$1),'Pasajeros Pre'!$O$2:$O$4995,0)),"")</f>
        <v>45995.534722222219</v>
      </c>
      <c r="G41" s="15" t="str">
        <f>IFERROR(INDEX('Pasajeros Pre'!$F$2:F5034,MATCH(ROW()-ROW($B$1),'Pasajeros Pre'!$O$2:$O$4995,0)),"")</f>
        <v>Colima</v>
      </c>
      <c r="H41" s="15">
        <f>IFERROR(INDEX('Pasajeros Pre'!$G$2:G5034,MATCH(ROW()-ROW($B$1),'Pasajeros Pre'!$O$2:$O$4995,0)),"")</f>
        <v>3</v>
      </c>
      <c r="I41" s="15" t="str">
        <f>IFERROR(INDEX('Pasajeros Pre'!$H$2:H5034,MATCH(ROW()-ROW($B$1),'Pasajeros Pre'!$O$2:$O$4995,0)),"")</f>
        <v>110A</v>
      </c>
      <c r="J41" s="15" t="str">
        <f>IFERROR(INDEX('Pasajeros Pre'!$I$2:I5034,MATCH(ROW()-ROW($B$1),'Pasajeros Pre'!$O$2:$O$4995,0)),"")</f>
        <v>AM 2600</v>
      </c>
      <c r="K41" s="15" t="str">
        <f>IFERROR(INDEX('Pasajeros Pre'!$J$2:J5034,MATCH(ROW()-ROW($B$1),'Pasajeros Pre'!$O$2:$O$4995,0)),"")</f>
        <v>Durango</v>
      </c>
      <c r="L41" s="22">
        <f>IFERROR(INDEX('Pasajeros Pre'!$K$2:K5034,MATCH(ROW()-ROW($B$1),'Pasajeros Pre'!$O$2:$O$4995,0)),"")</f>
        <v>45995.559027777781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14</v>
      </c>
      <c r="Q41" s="14" t="str">
        <f>VLOOKUP(P41,'Time Chart'!$A$2:$D$25,4,0)</f>
        <v>13:00 A 13:59</v>
      </c>
      <c r="R41" s="14" t="str">
        <f t="shared" si="3"/>
        <v>04/12/2025</v>
      </c>
      <c r="S41" s="15">
        <f>COUNTIFS(Hoja1!$R$2,"="&amp;R41)</f>
        <v>0</v>
      </c>
      <c r="T41" s="14" t="str">
        <f t="shared" si="4"/>
        <v>04/12/2025</v>
      </c>
      <c r="U41" s="15">
        <f>COUNTIFS(Hoja1!$R$2,"="&amp;T41)</f>
        <v>0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Conviasa</v>
      </c>
      <c r="D42" s="15">
        <f>IFERROR(INDEX('Pasajeros Pre'!$C$2:C5035,MATCH(ROW()-ROW($B$1),'Pasajeros Pre'!$O$2:$O$4995,0)),"")</f>
        <v>346</v>
      </c>
      <c r="E42" s="15" t="str">
        <f>IFERROR(INDEX('Pasajeros Pre'!$D$2:D5035,MATCH(ROW()-ROW($B$1),'Pasajeros Pre'!$O$2:$O$4995,0)),"")</f>
        <v>V0 3726</v>
      </c>
      <c r="F42" s="22">
        <f>IFERROR(INDEX('Pasajeros Pre'!$E$2:E5035,MATCH(ROW()-ROW($B$1),'Pasajeros Pre'!$O$2:$O$4995,0)),"")</f>
        <v>45995.541666666664</v>
      </c>
      <c r="G42" s="15" t="str">
        <f>IFERROR(INDEX('Pasajeros Pre'!$F$2:F5035,MATCH(ROW()-ROW($B$1),'Pasajeros Pre'!$O$2:$O$4995,0)),"")</f>
        <v>Caracas</v>
      </c>
      <c r="H42" s="15">
        <f>IFERROR(INDEX('Pasajeros Pre'!$G$2:G5035,MATCH(ROW()-ROW($B$1),'Pasajeros Pre'!$O$2:$O$4995,0)),"")</f>
        <v>7</v>
      </c>
      <c r="I42" s="15">
        <f>IFERROR(INDEX('Pasajeros Pre'!$H$2:H5035,MATCH(ROW()-ROW($B$1),'Pasajeros Pre'!$O$2:$O$4995,0)),"")</f>
        <v>116</v>
      </c>
      <c r="J42" s="15" t="str">
        <f>IFERROR(INDEX('Pasajeros Pre'!$I$2:I5035,MATCH(ROW()-ROW($B$1),'Pasajeros Pre'!$O$2:$O$4995,0)),"")</f>
        <v>V0 3727</v>
      </c>
      <c r="K42" s="15" t="str">
        <f>IFERROR(INDEX('Pasajeros Pre'!$J$2:J5035,MATCH(ROW()-ROW($B$1),'Pasajeros Pre'!$O$2:$O$4995,0)),"")</f>
        <v>Caracas</v>
      </c>
      <c r="L42" s="22">
        <f>IFERROR(INDEX('Pasajeros Pre'!$K$2:K5035,MATCH(ROW()-ROW($B$1),'Pasajeros Pre'!$O$2:$O$4995,0)),"")</f>
        <v>45995.666666666664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17</v>
      </c>
      <c r="Q42" s="14" t="str">
        <f>VLOOKUP(P42,'Time Chart'!$A$2:$D$25,4,0)</f>
        <v>16:00 A 16:59</v>
      </c>
      <c r="R42" s="14" t="str">
        <f t="shared" si="3"/>
        <v>04/12/2025</v>
      </c>
      <c r="S42" s="15">
        <f>COUNTIFS(Hoja1!$R$2,"="&amp;R42)</f>
        <v>0</v>
      </c>
      <c r="T42" s="14" t="str">
        <f t="shared" si="4"/>
        <v>04/12/2025</v>
      </c>
      <c r="U42" s="15">
        <f>COUNTIFS(Hoja1!$R$2,"="&amp;T42)</f>
        <v>0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Viva</v>
      </c>
      <c r="D43" s="15">
        <f>IFERROR(INDEX('Pasajeros Pre'!$C$2:C5036,MATCH(ROW()-ROW($B$1),'Pasajeros Pre'!$O$2:$O$4995,0)),"")</f>
        <v>320</v>
      </c>
      <c r="E43" s="15" t="str">
        <f>IFERROR(INDEX('Pasajeros Pre'!$D$2:D5036,MATCH(ROW()-ROW($B$1),'Pasajeros Pre'!$O$2:$O$4995,0)),"")</f>
        <v>VB 7345</v>
      </c>
      <c r="F43" s="22">
        <f>IFERROR(INDEX('Pasajeros Pre'!$E$2:E5036,MATCH(ROW()-ROW($B$1),'Pasajeros Pre'!$O$2:$O$4995,0)),"")</f>
        <v>45995.545138888891</v>
      </c>
      <c r="G43" s="15" t="str">
        <f>IFERROR(INDEX('Pasajeros Pre'!$F$2:F5036,MATCH(ROW()-ROW($B$1),'Pasajeros Pre'!$O$2:$O$4995,0)),"")</f>
        <v>Chihuahua</v>
      </c>
      <c r="H43" s="15">
        <f>IFERROR(INDEX('Pasajeros Pre'!$G$2:G5036,MATCH(ROW()-ROW($B$1),'Pasajeros Pre'!$O$2:$O$4995,0)),"")</f>
        <v>1</v>
      </c>
      <c r="I43" s="15">
        <f>IFERROR(INDEX('Pasajeros Pre'!$H$2:H5036,MATCH(ROW()-ROW($B$1),'Pasajeros Pre'!$O$2:$O$4995,0)),"")</f>
        <v>502</v>
      </c>
      <c r="J43" s="15" t="str">
        <f>IFERROR(INDEX('Pasajeros Pre'!$I$2:I5036,MATCH(ROW()-ROW($B$1),'Pasajeros Pre'!$O$2:$O$4995,0)),"")</f>
        <v>VB 7345</v>
      </c>
      <c r="K43" s="15" t="str">
        <f>IFERROR(INDEX('Pasajeros Pre'!$J$2:J5036,MATCH(ROW()-ROW($B$1),'Pasajeros Pre'!$O$2:$O$4995,0)),"")</f>
        <v xml:space="preserve">Bajío </v>
      </c>
      <c r="L43" s="22">
        <f>IFERROR(INDEX('Pasajeros Pre'!$K$2:K5036,MATCH(ROW()-ROW($B$1),'Pasajeros Pre'!$O$2:$O$4995,0)),"")</f>
        <v>45995.565972222219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14</v>
      </c>
      <c r="Q43" s="14" t="str">
        <f>VLOOKUP(P43,'Time Chart'!$A$2:$D$25,4,0)</f>
        <v>13:00 A 13:59</v>
      </c>
      <c r="R43" s="14" t="str">
        <f t="shared" si="3"/>
        <v>04/12/2025</v>
      </c>
      <c r="S43" s="15">
        <f>COUNTIFS(Hoja1!$R$2,"="&amp;R43)</f>
        <v>0</v>
      </c>
      <c r="T43" s="14" t="str">
        <f t="shared" si="4"/>
        <v>04/12/2025</v>
      </c>
      <c r="U43" s="15">
        <f>COUNTIFS(Hoja1!$R$2,"="&amp;T43)</f>
        <v>0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Aeromexico</v>
      </c>
      <c r="D44" s="15" t="str">
        <f>IFERROR(INDEX('Pasajeros Pre'!$C$2:C5037,MATCH(ROW()-ROW($B$1),'Pasajeros Pre'!$O$2:$O$4995,0)),"")</f>
        <v>E90</v>
      </c>
      <c r="E44" s="15" t="str">
        <f>IFERROR(INDEX('Pasajeros Pre'!$D$2:D5037,MATCH(ROW()-ROW($B$1),'Pasajeros Pre'!$O$2:$O$4995,0)),"")</f>
        <v>AM 593</v>
      </c>
      <c r="F44" s="22">
        <f>IFERROR(INDEX('Pasajeros Pre'!$E$2:E5037,MATCH(ROW()-ROW($B$1),'Pasajeros Pre'!$O$2:$O$4995,0)),"")</f>
        <v>45995.565972222219</v>
      </c>
      <c r="G44" s="15" t="str">
        <f>IFERROR(INDEX('Pasajeros Pre'!$F$2:F5037,MATCH(ROW()-ROW($B$1),'Pasajeros Pre'!$O$2:$O$4995,0)),"")</f>
        <v>Tulum</v>
      </c>
      <c r="H44" s="15">
        <f>IFERROR(INDEX('Pasajeros Pre'!$G$2:G5037,MATCH(ROW()-ROW($B$1),'Pasajeros Pre'!$O$2:$O$4995,0)),"")</f>
        <v>3</v>
      </c>
      <c r="I44" s="15" t="str">
        <f>IFERROR(INDEX('Pasajeros Pre'!$H$2:H5037,MATCH(ROW()-ROW($B$1),'Pasajeros Pre'!$O$2:$O$4995,0)),"")</f>
        <v>111A</v>
      </c>
      <c r="J44" s="15" t="str">
        <f>IFERROR(INDEX('Pasajeros Pre'!$I$2:I5037,MATCH(ROW()-ROW($B$1),'Pasajeros Pre'!$O$2:$O$4995,0)),"")</f>
        <v>AM 880</v>
      </c>
      <c r="K44" s="15" t="str">
        <f>IFERROR(INDEX('Pasajeros Pre'!$J$2:J5037,MATCH(ROW()-ROW($B$1),'Pasajeros Pre'!$O$2:$O$4995,0)),"")</f>
        <v>Puerto Vallarta</v>
      </c>
      <c r="L44" s="22">
        <f>IFERROR(INDEX('Pasajeros Pre'!$K$2:K5037,MATCH(ROW()-ROW($B$1),'Pasajeros Pre'!$O$2:$O$4995,0)),"")</f>
        <v>45995.597222222219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15</v>
      </c>
      <c r="Q44" s="14" t="str">
        <f>VLOOKUP(P44,'Time Chart'!$A$2:$D$25,4,0)</f>
        <v>14:00 A 14:59</v>
      </c>
      <c r="R44" s="14" t="str">
        <f t="shared" si="3"/>
        <v>04/12/2025</v>
      </c>
      <c r="S44" s="15">
        <f>COUNTIFS(Hoja1!$R$2,"="&amp;R44)</f>
        <v>0</v>
      </c>
      <c r="T44" s="14" t="str">
        <f t="shared" si="4"/>
        <v>04/12/2025</v>
      </c>
      <c r="U44" s="15">
        <f>COUNTIFS(Hoja1!$R$2,"="&amp;T44)</f>
        <v>0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Viva</v>
      </c>
      <c r="D45" s="15" t="str">
        <f>IFERROR(INDEX('Pasajeros Pre'!$C$2:C5038,MATCH(ROW()-ROW($B$1),'Pasajeros Pre'!$O$2:$O$4995,0)),"")</f>
        <v>32N</v>
      </c>
      <c r="E45" s="15" t="str">
        <f>IFERROR(INDEX('Pasajeros Pre'!$D$2:D5038,MATCH(ROW()-ROW($B$1),'Pasajeros Pre'!$O$2:$O$4995,0)),"")</f>
        <v>VB 5070</v>
      </c>
      <c r="F45" s="22">
        <f>IFERROR(INDEX('Pasajeros Pre'!$E$2:E5038,MATCH(ROW()-ROW($B$1),'Pasajeros Pre'!$O$2:$O$4995,0)),"")</f>
        <v>45995.576388888891</v>
      </c>
      <c r="G45" s="15" t="str">
        <f>IFERROR(INDEX('Pasajeros Pre'!$F$2:F5038,MATCH(ROW()-ROW($B$1),'Pasajeros Pre'!$O$2:$O$4995,0)),"")</f>
        <v>Tijuana</v>
      </c>
      <c r="H45" s="15">
        <f>IFERROR(INDEX('Pasajeros Pre'!$G$2:G5038,MATCH(ROW()-ROW($B$1),'Pasajeros Pre'!$O$2:$O$4995,0)),"")</f>
        <v>1</v>
      </c>
      <c r="I45" s="15" t="str">
        <f>IFERROR(INDEX('Pasajeros Pre'!$H$2:H5038,MATCH(ROW()-ROW($B$1),'Pasajeros Pre'!$O$2:$O$4995,0)),"")</f>
        <v>106A</v>
      </c>
      <c r="J45" s="15" t="str">
        <f>IFERROR(INDEX('Pasajeros Pre'!$I$2:I5038,MATCH(ROW()-ROW($B$1),'Pasajeros Pre'!$O$2:$O$4995,0)),"")</f>
        <v>VB 9532</v>
      </c>
      <c r="K45" s="15" t="str">
        <f>IFERROR(INDEX('Pasajeros Pre'!$J$2:J5038,MATCH(ROW()-ROW($B$1),'Pasajeros Pre'!$O$2:$O$4995,0)),"")</f>
        <v>Matamoros</v>
      </c>
      <c r="L45" s="22">
        <f>IFERROR(INDEX('Pasajeros Pre'!$K$2:K5038,MATCH(ROW()-ROW($B$1),'Pasajeros Pre'!$O$2:$O$4995,0)),"")</f>
        <v>45995.614583333336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15</v>
      </c>
      <c r="Q45" s="14" t="str">
        <f>VLOOKUP(P45,'Time Chart'!$A$2:$D$25,4,0)</f>
        <v>14:00 A 14:59</v>
      </c>
      <c r="R45" s="14" t="str">
        <f t="shared" si="3"/>
        <v>04/12/2025</v>
      </c>
      <c r="S45" s="15">
        <f>COUNTIFS(Hoja1!$R$2,"="&amp;R45)</f>
        <v>0</v>
      </c>
      <c r="T45" s="14" t="str">
        <f t="shared" si="4"/>
        <v>04/12/2025</v>
      </c>
      <c r="U45" s="15">
        <f>COUNTIFS(Hoja1!$R$2,"="&amp;T45)</f>
        <v>0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>
        <f>IFERROR(INDEX('Pasajeros Pre'!$C$2:C5039,MATCH(ROW()-ROW($B$1),'Pasajeros Pre'!$O$2:$O$4995,0)),"")</f>
        <v>321</v>
      </c>
      <c r="E46" s="15" t="str">
        <f>IFERROR(INDEX('Pasajeros Pre'!$D$2:D5039,MATCH(ROW()-ROW($B$1),'Pasajeros Pre'!$O$2:$O$4995,0)),"")</f>
        <v>VB 9295</v>
      </c>
      <c r="F46" s="22">
        <f>IFERROR(INDEX('Pasajeros Pre'!$E$2:E5039,MATCH(ROW()-ROW($B$1),'Pasajeros Pre'!$O$2:$O$4995,0)),"")</f>
        <v>45995.586805555555</v>
      </c>
      <c r="G46" s="15" t="str">
        <f>IFERROR(INDEX('Pasajeros Pre'!$F$2:F5039,MATCH(ROW()-ROW($B$1),'Pasajeros Pre'!$O$2:$O$4995,0)),"")</f>
        <v>Huatulco</v>
      </c>
      <c r="H46" s="15">
        <f>IFERROR(INDEX('Pasajeros Pre'!$G$2:G5039,MATCH(ROW()-ROW($B$1),'Pasajeros Pre'!$O$2:$O$4995,0)),"")</f>
        <v>2</v>
      </c>
      <c r="I46" s="15" t="str">
        <f>IFERROR(INDEX('Pasajeros Pre'!$H$2:H5039,MATCH(ROW()-ROW($B$1),'Pasajeros Pre'!$O$2:$O$4995,0)),"")</f>
        <v>107B</v>
      </c>
      <c r="J46" s="15" t="str">
        <f>IFERROR(INDEX('Pasajeros Pre'!$I$2:I5039,MATCH(ROW()-ROW($B$1),'Pasajeros Pre'!$O$2:$O$4995,0)),"")</f>
        <v>VB 9362</v>
      </c>
      <c r="K46" s="15" t="str">
        <f>IFERROR(INDEX('Pasajeros Pre'!$J$2:J5039,MATCH(ROW()-ROW($B$1),'Pasajeros Pre'!$O$2:$O$4995,0)),"")</f>
        <v>Tulum</v>
      </c>
      <c r="L46" s="22">
        <f>IFERROR(INDEX('Pasajeros Pre'!$K$2:K5039,MATCH(ROW()-ROW($B$1),'Pasajeros Pre'!$O$2:$O$4995,0)),"")</f>
        <v>45995.625</v>
      </c>
      <c r="M46" s="15" t="str">
        <f>IFERROR(INDEX('Pasajeros Pre'!$L$2:L5039,MATCH(ROW()-ROW($B$1),'Pasajeros Pre'!$O$2:$O$4995,0)),"")</f>
        <v>J</v>
      </c>
      <c r="N46" s="22">
        <f t="shared" si="1"/>
        <v>15</v>
      </c>
      <c r="O46" s="14" t="str">
        <f>VLOOKUP(N46,'Time Chart'!$A$2:$D$25,4,0)</f>
        <v>14:00 A 14:59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04/12/2025</v>
      </c>
      <c r="S46" s="15">
        <f>COUNTIFS(Hoja1!$R$2,"="&amp;R46)</f>
        <v>0</v>
      </c>
      <c r="T46" s="14" t="str">
        <f t="shared" si="4"/>
        <v>04/12/2025</v>
      </c>
      <c r="U46" s="15">
        <f>COUNTIFS(Hoja1!$R$2,"="&amp;T46)</f>
        <v>0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Volaris</v>
      </c>
      <c r="D47" s="15">
        <f>IFERROR(INDEX('Pasajeros Pre'!$C$2:C5040,MATCH(ROW()-ROW($B$1),'Pasajeros Pre'!$O$2:$O$4995,0)),"")</f>
        <v>320</v>
      </c>
      <c r="E47" s="15" t="str">
        <f>IFERROR(INDEX('Pasajeros Pre'!$D$2:D5040,MATCH(ROW()-ROW($B$1),'Pasajeros Pre'!$O$2:$O$4995,0)),"")</f>
        <v>Y4 7113</v>
      </c>
      <c r="F47" s="22">
        <f>IFERROR(INDEX('Pasajeros Pre'!$E$2:E5040,MATCH(ROW()-ROW($B$1),'Pasajeros Pre'!$O$2:$O$4995,0)),"")</f>
        <v>45995.611805555556</v>
      </c>
      <c r="G47" s="15" t="str">
        <f>IFERROR(INDEX('Pasajeros Pre'!$F$2:F5040,MATCH(ROW()-ROW($B$1),'Pasajeros Pre'!$O$2:$O$4995,0)),"")</f>
        <v>Mérida</v>
      </c>
      <c r="H47" s="15">
        <f>IFERROR(INDEX('Pasajeros Pre'!$G$2:G5040,MATCH(ROW()-ROW($B$1),'Pasajeros Pre'!$O$2:$O$4995,0)),"")</f>
        <v>2</v>
      </c>
      <c r="I47" s="15" t="str">
        <f>IFERROR(INDEX('Pasajeros Pre'!$H$2:H5040,MATCH(ROW()-ROW($B$1),'Pasajeros Pre'!$O$2:$O$4995,0)),"")</f>
        <v>109A</v>
      </c>
      <c r="J47" s="15" t="str">
        <f>IFERROR(INDEX('Pasajeros Pre'!$I$2:I5040,MATCH(ROW()-ROW($B$1),'Pasajeros Pre'!$O$2:$O$4995,0)),"")</f>
        <v>Y4 7170</v>
      </c>
      <c r="K47" s="15" t="str">
        <f>IFERROR(INDEX('Pasajeros Pre'!$J$2:J5040,MATCH(ROW()-ROW($B$1),'Pasajeros Pre'!$O$2:$O$4995,0)),"")</f>
        <v>La Paz</v>
      </c>
      <c r="L47" s="22">
        <f>IFERROR(INDEX('Pasajeros Pre'!$K$2:K5040,MATCH(ROW()-ROW($B$1),'Pasajeros Pre'!$O$2:$O$4995,0)),"")</f>
        <v>45995.640277777777</v>
      </c>
      <c r="M47" s="15" t="str">
        <f>IFERROR(INDEX('Pasajeros Pre'!$L$2:L5040,MATCH(ROW()-ROW($B$1),'Pasajeros Pre'!$O$2:$O$4995,0)),"")</f>
        <v>J</v>
      </c>
      <c r="N47" s="22">
        <f t="shared" si="1"/>
        <v>15</v>
      </c>
      <c r="O47" s="14" t="str">
        <f>VLOOKUP(N47,'Time Chart'!$A$2:$D$25,4,0)</f>
        <v>14:00 A 14:59</v>
      </c>
      <c r="P47" s="22">
        <f t="shared" si="2"/>
        <v>16</v>
      </c>
      <c r="Q47" s="14" t="str">
        <f>VLOOKUP(P47,'Time Chart'!$A$2:$D$25,4,0)</f>
        <v>15:00 A 15:59</v>
      </c>
      <c r="R47" s="14" t="str">
        <f t="shared" si="3"/>
        <v>04/12/2025</v>
      </c>
      <c r="S47" s="15">
        <f>COUNTIFS(Hoja1!$R$2,"="&amp;R47)</f>
        <v>0</v>
      </c>
      <c r="T47" s="14" t="str">
        <f t="shared" si="4"/>
        <v>04/12/2025</v>
      </c>
      <c r="U47" s="15">
        <f>COUNTIFS(Hoja1!$R$2,"="&amp;T47)</f>
        <v>0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Mexicana de Aviación</v>
      </c>
      <c r="D48" s="15">
        <f>IFERROR(INDEX('Pasajeros Pre'!$C$2:C5041,MATCH(ROW()-ROW($B$1),'Pasajeros Pre'!$O$2:$O$4995,0)),"")</f>
        <v>738</v>
      </c>
      <c r="E48" s="15" t="str">
        <f>IFERROR(INDEX('Pasajeros Pre'!$D$2:D5041,MATCH(ROW()-ROW($B$1),'Pasajeros Pre'!$O$2:$O$4995,0)),"")</f>
        <v>XN 1781</v>
      </c>
      <c r="F48" s="22">
        <f>IFERROR(INDEX('Pasajeros Pre'!$E$2:E5041,MATCH(ROW()-ROW($B$1),'Pasajeros Pre'!$O$2:$O$4995,0)),"")</f>
        <v>45995.614583333336</v>
      </c>
      <c r="G48" s="15" t="str">
        <f>IFERROR(INDEX('Pasajeros Pre'!$F$2:F5041,MATCH(ROW()-ROW($B$1),'Pasajeros Pre'!$O$2:$O$4995,0)),"")</f>
        <v>Tulum</v>
      </c>
      <c r="H48" s="15">
        <f>IFERROR(INDEX('Pasajeros Pre'!$G$2:G5041,MATCH(ROW()-ROW($B$1),'Pasajeros Pre'!$O$2:$O$4995,0)),"")</f>
        <v>3</v>
      </c>
      <c r="I48" s="15" t="str">
        <f>IFERROR(INDEX('Pasajeros Pre'!$H$2:H5041,MATCH(ROW()-ROW($B$1),'Pasajeros Pre'!$O$2:$O$4995,0)),"")</f>
        <v>108A</v>
      </c>
      <c r="J48" s="15" t="str">
        <f>IFERROR(INDEX('Pasajeros Pre'!$I$2:I5041,MATCH(ROW()-ROW($B$1),'Pasajeros Pre'!$O$2:$O$4995,0)),"")</f>
        <v>XN 1762</v>
      </c>
      <c r="K48" s="15" t="str">
        <f>IFERROR(INDEX('Pasajeros Pre'!$J$2:J5041,MATCH(ROW()-ROW($B$1),'Pasajeros Pre'!$O$2:$O$4995,0)),"")</f>
        <v>Mérida</v>
      </c>
      <c r="L48" s="22">
        <f>IFERROR(INDEX('Pasajeros Pre'!$K$2:K5041,MATCH(ROW()-ROW($B$1),'Pasajeros Pre'!$O$2:$O$4995,0)),"")</f>
        <v>45995.649305555555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04/12/2025</v>
      </c>
      <c r="S48" s="15">
        <f>COUNTIFS(Hoja1!$R$2,"="&amp;R48)</f>
        <v>0</v>
      </c>
      <c r="T48" s="14" t="str">
        <f t="shared" si="4"/>
        <v>04/12/2025</v>
      </c>
      <c r="U48" s="15">
        <f>COUNTIFS(Hoja1!$R$2,"="&amp;T48)</f>
        <v>0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 t="str">
        <f>IFERROR(INDEX('Pasajeros Pre'!$C$2:C5042,MATCH(ROW()-ROW($B$1),'Pasajeros Pre'!$O$2:$O$4995,0)),"")</f>
        <v>32Q</v>
      </c>
      <c r="E49" s="15" t="str">
        <f>IFERROR(INDEX('Pasajeros Pre'!$D$2:D5042,MATCH(ROW()-ROW($B$1),'Pasajeros Pre'!$O$2:$O$4995,0)),"")</f>
        <v>VB 7379</v>
      </c>
      <c r="F49" s="22">
        <f>IFERROR(INDEX('Pasajeros Pre'!$E$2:E5042,MATCH(ROW()-ROW($B$1),'Pasajeros Pre'!$O$2:$O$4995,0)),"")</f>
        <v>45995.614583333336</v>
      </c>
      <c r="G49" s="15" t="str">
        <f>IFERROR(INDEX('Pasajeros Pre'!$F$2:F5042,MATCH(ROW()-ROW($B$1),'Pasajeros Pre'!$O$2:$O$4995,0)),"")</f>
        <v>Monterrey</v>
      </c>
      <c r="H49" s="15">
        <f>IFERROR(INDEX('Pasajeros Pre'!$G$2:G5042,MATCH(ROW()-ROW($B$1),'Pasajeros Pre'!$O$2:$O$4995,0)),"")</f>
        <v>2</v>
      </c>
      <c r="I49" s="15" t="str">
        <f>IFERROR(INDEX('Pasajeros Pre'!$H$2:H5042,MATCH(ROW()-ROW($B$1),'Pasajeros Pre'!$O$2:$O$4995,0)),"")</f>
        <v>112A</v>
      </c>
      <c r="J49" s="15" t="str">
        <f>IFERROR(INDEX('Pasajeros Pre'!$I$2:I5042,MATCH(ROW()-ROW($B$1),'Pasajeros Pre'!$O$2:$O$4995,0)),"")</f>
        <v>VB 7820</v>
      </c>
      <c r="K49" s="15" t="str">
        <f>IFERROR(INDEX('Pasajeros Pre'!$J$2:J5042,MATCH(ROW()-ROW($B$1),'Pasajeros Pre'!$O$2:$O$4995,0)),"")</f>
        <v>Monterrey</v>
      </c>
      <c r="L49" s="22">
        <f>IFERROR(INDEX('Pasajeros Pre'!$K$2:K5042,MATCH(ROW()-ROW($B$1),'Pasajeros Pre'!$O$2:$O$4995,0)),"")</f>
        <v>45995.663194444445</v>
      </c>
      <c r="M49" s="15" t="str">
        <f>IFERROR(INDEX('Pasajeros Pre'!$L$2:L5042,MATCH(ROW()-ROW($B$1),'Pasajeros Pre'!$O$2:$O$4995,0)),"")</f>
        <v>J</v>
      </c>
      <c r="N49" s="22">
        <f t="shared" si="1"/>
        <v>15</v>
      </c>
      <c r="O49" s="14" t="str">
        <f>VLOOKUP(N49,'Time Chart'!$A$2:$D$25,4,0)</f>
        <v>14:00 A 14:59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04/12/2025</v>
      </c>
      <c r="S49" s="15">
        <f>COUNTIFS(Hoja1!$R$2,"="&amp;R49)</f>
        <v>0</v>
      </c>
      <c r="T49" s="14" t="str">
        <f t="shared" si="4"/>
        <v>04/12/2025</v>
      </c>
      <c r="U49" s="15">
        <f>COUNTIFS(Hoja1!$R$2,"="&amp;T49)</f>
        <v>0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Viva</v>
      </c>
      <c r="D50" s="15">
        <f>IFERROR(INDEX('Pasajeros Pre'!$C$2:C5043,MATCH(ROW()-ROW($B$1),'Pasajeros Pre'!$O$2:$O$4995,0)),"")</f>
        <v>320</v>
      </c>
      <c r="E50" s="15" t="str">
        <f>IFERROR(INDEX('Pasajeros Pre'!$D$2:D5043,MATCH(ROW()-ROW($B$1),'Pasajeros Pre'!$O$2:$O$4995,0)),"")</f>
        <v>VB 7008</v>
      </c>
      <c r="F50" s="22">
        <f>IFERROR(INDEX('Pasajeros Pre'!$E$2:E5043,MATCH(ROW()-ROW($B$1),'Pasajeros Pre'!$O$2:$O$4995,0)),"")</f>
        <v>45995.628472222219</v>
      </c>
      <c r="G50" s="15" t="str">
        <f>IFERROR(INDEX('Pasajeros Pre'!$F$2:F5043,MATCH(ROW()-ROW($B$1),'Pasajeros Pre'!$O$2:$O$4995,0)),"")</f>
        <v>Cancún</v>
      </c>
      <c r="H50" s="15">
        <f>IFERROR(INDEX('Pasajeros Pre'!$G$2:G5043,MATCH(ROW()-ROW($B$1),'Pasajeros Pre'!$O$2:$O$4995,0)),"")</f>
        <v>1</v>
      </c>
      <c r="I50" s="15">
        <f>IFERROR(INDEX('Pasajeros Pre'!$H$2:H5043,MATCH(ROW()-ROW($B$1),'Pasajeros Pre'!$O$2:$O$4995,0)),"")</f>
        <v>503</v>
      </c>
      <c r="J50" s="15" t="str">
        <f>IFERROR(INDEX('Pasajeros Pre'!$I$2:I5043,MATCH(ROW()-ROW($B$1),'Pasajeros Pre'!$O$2:$O$4995,0)),"")</f>
        <v>VB 7008</v>
      </c>
      <c r="K50" s="15" t="str">
        <f>IFERROR(INDEX('Pasajeros Pre'!$J$2:J5043,MATCH(ROW()-ROW($B$1),'Pasajeros Pre'!$O$2:$O$4995,0)),"")</f>
        <v>Oaxaca</v>
      </c>
      <c r="L50" s="22">
        <f>IFERROR(INDEX('Pasajeros Pre'!$K$2:K5043,MATCH(ROW()-ROW($B$1),'Pasajeros Pre'!$O$2:$O$4995,0)),"")</f>
        <v>45995.652777777781</v>
      </c>
      <c r="M50" s="15" t="str">
        <f>IFERROR(INDEX('Pasajeros Pre'!$L$2:L5043,MATCH(ROW()-ROW($B$1),'Pasajeros Pre'!$O$2:$O$4995,0)),"")</f>
        <v>J</v>
      </c>
      <c r="N50" s="22">
        <f t="shared" si="1"/>
        <v>16</v>
      </c>
      <c r="O50" s="14" t="str">
        <f>VLOOKUP(N50,'Time Chart'!$A$2:$D$25,4,0)</f>
        <v>15:00 A 15:59</v>
      </c>
      <c r="P50" s="22">
        <f t="shared" si="2"/>
        <v>16</v>
      </c>
      <c r="Q50" s="14" t="str">
        <f>VLOOKUP(P50,'Time Chart'!$A$2:$D$25,4,0)</f>
        <v>15:00 A 15:59</v>
      </c>
      <c r="R50" s="14" t="str">
        <f t="shared" si="3"/>
        <v>04/12/2025</v>
      </c>
      <c r="S50" s="15">
        <f>COUNTIFS(Hoja1!$R$2,"="&amp;R50)</f>
        <v>0</v>
      </c>
      <c r="T50" s="14" t="str">
        <f t="shared" si="4"/>
        <v>04/12/2025</v>
      </c>
      <c r="U50" s="15">
        <f>COUNTIFS(Hoja1!$R$2,"="&amp;T50)</f>
        <v>0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 t="str">
        <f>IFERROR(INDEX('Pasajeros Pre'!$C$2:C5044,MATCH(ROW()-ROW($B$1),'Pasajeros Pre'!$O$2:$O$4995,0)),"")</f>
        <v>32A</v>
      </c>
      <c r="E51" s="15" t="str">
        <f>IFERROR(INDEX('Pasajeros Pre'!$D$2:D5044,MATCH(ROW()-ROW($B$1),'Pasajeros Pre'!$O$2:$O$4995,0)),"")</f>
        <v>VB 2286</v>
      </c>
      <c r="F51" s="22">
        <f>IFERROR(INDEX('Pasajeros Pre'!$E$2:E5044,MATCH(ROW()-ROW($B$1),'Pasajeros Pre'!$O$2:$O$4995,0)),"")</f>
        <v>45995.638888888891</v>
      </c>
      <c r="G51" s="15" t="str">
        <f>IFERROR(INDEX('Pasajeros Pre'!$F$2:F5044,MATCH(ROW()-ROW($B$1),'Pasajeros Pre'!$O$2:$O$4995,0)),"")</f>
        <v>Cancún</v>
      </c>
      <c r="H51" s="15">
        <f>IFERROR(INDEX('Pasajeros Pre'!$G$2:G5044,MATCH(ROW()-ROW($B$1),'Pasajeros Pre'!$O$2:$O$4995,0)),"")</f>
        <v>1</v>
      </c>
      <c r="I51" s="15">
        <f>IFERROR(INDEX('Pasajeros Pre'!$H$2:H5044,MATCH(ROW()-ROW($B$1),'Pasajeros Pre'!$O$2:$O$4995,0)),"")</f>
        <v>505</v>
      </c>
      <c r="J51" s="15" t="str">
        <f>IFERROR(INDEX('Pasajeros Pre'!$I$2:I5044,MATCH(ROW()-ROW($B$1),'Pasajeros Pre'!$O$2:$O$4995,0)),"")</f>
        <v>VB 9452</v>
      </c>
      <c r="K51" s="15" t="str">
        <f>IFERROR(INDEX('Pasajeros Pre'!$J$2:J5044,MATCH(ROW()-ROW($B$1),'Pasajeros Pre'!$O$2:$O$4995,0)),"")</f>
        <v>Nuevo Laredo</v>
      </c>
      <c r="L51" s="22">
        <f>IFERROR(INDEX('Pasajeros Pre'!$K$2:K5044,MATCH(ROW()-ROW($B$1),'Pasajeros Pre'!$O$2:$O$4995,0)),"")</f>
        <v>45995.663194444445</v>
      </c>
      <c r="M51" s="15" t="str">
        <f>IFERROR(INDEX('Pasajeros Pre'!$L$2:L5044,MATCH(ROW()-ROW($B$1),'Pasajeros Pre'!$O$2:$O$4995,0)),"")</f>
        <v>J</v>
      </c>
      <c r="N51" s="22">
        <f t="shared" si="1"/>
        <v>16</v>
      </c>
      <c r="O51" s="14" t="str">
        <f>VLOOKUP(N51,'Time Chart'!$A$2:$D$25,4,0)</f>
        <v>15:00 A 15:59</v>
      </c>
      <c r="P51" s="22">
        <f t="shared" si="2"/>
        <v>16</v>
      </c>
      <c r="Q51" s="14" t="str">
        <f>VLOOKUP(P51,'Time Chart'!$A$2:$D$25,4,0)</f>
        <v>15:00 A 15:59</v>
      </c>
      <c r="R51" s="14" t="str">
        <f t="shared" si="3"/>
        <v>04/12/2025</v>
      </c>
      <c r="S51" s="15">
        <f>COUNTIFS(Hoja1!$R$2,"="&amp;R51)</f>
        <v>0</v>
      </c>
      <c r="T51" s="14" t="str">
        <f t="shared" si="4"/>
        <v>04/12/2025</v>
      </c>
      <c r="U51" s="15">
        <f>COUNTIFS(Hoja1!$R$2,"="&amp;T51)</f>
        <v>0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Mexicana de Aviación</v>
      </c>
      <c r="D52" s="15">
        <f>IFERROR(INDEX('Pasajeros Pre'!$C$2:C5045,MATCH(ROW()-ROW($B$1),'Pasajeros Pre'!$O$2:$O$4995,0)),"")</f>
        <v>738</v>
      </c>
      <c r="E52" s="15" t="str">
        <f>IFERROR(INDEX('Pasajeros Pre'!$D$2:D5045,MATCH(ROW()-ROW($B$1),'Pasajeros Pre'!$O$2:$O$4995,0)),"")</f>
        <v>XN 1923</v>
      </c>
      <c r="F52" s="22">
        <f>IFERROR(INDEX('Pasajeros Pre'!$E$2:E5045,MATCH(ROW()-ROW($B$1),'Pasajeros Pre'!$O$2:$O$4995,0)),"")</f>
        <v>45995.663194444445</v>
      </c>
      <c r="G52" s="15" t="str">
        <f>IFERROR(INDEX('Pasajeros Pre'!$F$2:F5045,MATCH(ROW()-ROW($B$1),'Pasajeros Pre'!$O$2:$O$4995,0)),"")</f>
        <v>Palenque</v>
      </c>
      <c r="H52" s="15">
        <f>IFERROR(INDEX('Pasajeros Pre'!$G$2:G5045,MATCH(ROW()-ROW($B$1),'Pasajeros Pre'!$O$2:$O$4995,0)),"")</f>
        <v>3</v>
      </c>
      <c r="I52" s="15" t="str">
        <f>IFERROR(INDEX('Pasajeros Pre'!$H$2:H5045,MATCH(ROW()-ROW($B$1),'Pasajeros Pre'!$O$2:$O$4995,0)),"")</f>
        <v>108B</v>
      </c>
      <c r="J52" s="15" t="str">
        <f>IFERROR(INDEX('Pasajeros Pre'!$I$2:I5045,MATCH(ROW()-ROW($B$1),'Pasajeros Pre'!$O$2:$O$4995,0)),"")</f>
        <v>XN 1204</v>
      </c>
      <c r="K52" s="15" t="str">
        <f>IFERROR(INDEX('Pasajeros Pre'!$J$2:J5045,MATCH(ROW()-ROW($B$1),'Pasajeros Pre'!$O$2:$O$4995,0)),"")</f>
        <v>Tijuana</v>
      </c>
      <c r="L52" s="22">
        <f>IFERROR(INDEX('Pasajeros Pre'!$K$2:K5045,MATCH(ROW()-ROW($B$1),'Pasajeros Pre'!$O$2:$O$4995,0)),"")</f>
        <v>45995.819444444445</v>
      </c>
      <c r="M52" s="15" t="str">
        <f>IFERROR(INDEX('Pasajeros Pre'!$L$2:L5045,MATCH(ROW()-ROW($B$1),'Pasajeros Pre'!$O$2:$O$4995,0)),"")</f>
        <v>J</v>
      </c>
      <c r="N52" s="22">
        <f t="shared" si="1"/>
        <v>16</v>
      </c>
      <c r="O52" s="14" t="str">
        <f>VLOOKUP(N52,'Time Chart'!$A$2:$D$25,4,0)</f>
        <v>15:00 A 15:59</v>
      </c>
      <c r="P52" s="22">
        <f t="shared" si="2"/>
        <v>20</v>
      </c>
      <c r="Q52" s="14" t="str">
        <f>VLOOKUP(P52,'Time Chart'!$A$2:$D$25,4,0)</f>
        <v>19:00 A 19:59</v>
      </c>
      <c r="R52" s="14" t="str">
        <f t="shared" si="3"/>
        <v>04/12/2025</v>
      </c>
      <c r="S52" s="15">
        <f>COUNTIFS(Hoja1!$R$2,"="&amp;R52)</f>
        <v>0</v>
      </c>
      <c r="T52" s="14" t="str">
        <f t="shared" si="4"/>
        <v>04/12/2025</v>
      </c>
      <c r="U52" s="15">
        <f>COUNTIFS(Hoja1!$R$2,"="&amp;T52)</f>
        <v>0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 t="str">
        <f>IFERROR(INDEX('Pasajeros Pre'!$C$2:C5046,MATCH(ROW()-ROW($B$1),'Pasajeros Pre'!$O$2:$O$4995,0)),"")</f>
        <v>32Q</v>
      </c>
      <c r="E53" s="15" t="str">
        <f>IFERROR(INDEX('Pasajeros Pre'!$D$2:D5046,MATCH(ROW()-ROW($B$1),'Pasajeros Pre'!$O$2:$O$4995,0)),"")</f>
        <v>VB 7429</v>
      </c>
      <c r="F53" s="22">
        <f>IFERROR(INDEX('Pasajeros Pre'!$E$2:E5046,MATCH(ROW()-ROW($B$1),'Pasajeros Pre'!$O$2:$O$4995,0)),"")</f>
        <v>45995.666666666664</v>
      </c>
      <c r="G53" s="15" t="str">
        <f>IFERROR(INDEX('Pasajeros Pre'!$F$2:F5046,MATCH(ROW()-ROW($B$1),'Pasajeros Pre'!$O$2:$O$4995,0)),"")</f>
        <v>Tuxtla Gutiérrez</v>
      </c>
      <c r="H53" s="15">
        <f>IFERROR(INDEX('Pasajeros Pre'!$G$2:G5046,MATCH(ROW()-ROW($B$1),'Pasajeros Pre'!$O$2:$O$4995,0)),"")</f>
        <v>2</v>
      </c>
      <c r="I53" s="15" t="str">
        <f>IFERROR(INDEX('Pasajeros Pre'!$H$2:H5046,MATCH(ROW()-ROW($B$1),'Pasajeros Pre'!$O$2:$O$4995,0)),"")</f>
        <v>106A</v>
      </c>
      <c r="J53" s="15" t="str">
        <f>IFERROR(INDEX('Pasajeros Pre'!$I$2:I5046,MATCH(ROW()-ROW($B$1),'Pasajeros Pre'!$O$2:$O$4995,0)),"")</f>
        <v>VB 7429</v>
      </c>
      <c r="K53" s="15" t="str">
        <f>IFERROR(INDEX('Pasajeros Pre'!$J$2:J5046,MATCH(ROW()-ROW($B$1),'Pasajeros Pre'!$O$2:$O$4995,0)),"")</f>
        <v>Tijuana</v>
      </c>
      <c r="L53" s="22">
        <f>IFERROR(INDEX('Pasajeros Pre'!$K$2:K5046,MATCH(ROW()-ROW($B$1),'Pasajeros Pre'!$O$2:$O$4995,0)),"")</f>
        <v>45995.694444444445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17</v>
      </c>
      <c r="Q53" s="14" t="str">
        <f>VLOOKUP(P53,'Time Chart'!$A$2:$D$25,4,0)</f>
        <v>16:00 A 16:59</v>
      </c>
      <c r="R53" s="14" t="str">
        <f t="shared" si="3"/>
        <v>04/12/2025</v>
      </c>
      <c r="S53" s="15">
        <f>COUNTIFS(Hoja1!$R$2,"="&amp;R53)</f>
        <v>0</v>
      </c>
      <c r="T53" s="14" t="str">
        <f t="shared" si="4"/>
        <v>04/12/2025</v>
      </c>
      <c r="U53" s="15">
        <f>COUNTIFS(Hoja1!$R$2,"="&amp;T53)</f>
        <v>0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Volaris</v>
      </c>
      <c r="D54" s="15">
        <f>IFERROR(INDEX('Pasajeros Pre'!$C$2:C5047,MATCH(ROW()-ROW($B$1),'Pasajeros Pre'!$O$2:$O$4995,0)),"")</f>
        <v>320</v>
      </c>
      <c r="E54" s="15" t="str">
        <f>IFERROR(INDEX('Pasajeros Pre'!$D$2:D5047,MATCH(ROW()-ROW($B$1),'Pasajeros Pre'!$O$2:$O$4995,0)),"")</f>
        <v>Y4 3532</v>
      </c>
      <c r="F54" s="22">
        <f>IFERROR(INDEX('Pasajeros Pre'!$E$2:E5047,MATCH(ROW()-ROW($B$1),'Pasajeros Pre'!$O$2:$O$4995,0)),"")</f>
        <v>45995.680555555555</v>
      </c>
      <c r="G54" s="15" t="str">
        <f>IFERROR(INDEX('Pasajeros Pre'!$F$2:F5047,MATCH(ROW()-ROW($B$1),'Pasajeros Pre'!$O$2:$O$4995,0)),"")</f>
        <v>Cancún</v>
      </c>
      <c r="H54" s="15">
        <f>IFERROR(INDEX('Pasajeros Pre'!$G$2:G5047,MATCH(ROW()-ROW($B$1),'Pasajeros Pre'!$O$2:$O$4995,0)),"")</f>
        <v>1</v>
      </c>
      <c r="I54" s="15" t="str">
        <f>IFERROR(INDEX('Pasajeros Pre'!$H$2:H5047,MATCH(ROW()-ROW($B$1),'Pasajeros Pre'!$O$2:$O$4995,0)),"")</f>
        <v>109A</v>
      </c>
      <c r="J54" s="15" t="str">
        <f>IFERROR(INDEX('Pasajeros Pre'!$I$2:I5047,MATCH(ROW()-ROW($B$1),'Pasajeros Pre'!$O$2:$O$4995,0)),"")</f>
        <v>Y4 1293</v>
      </c>
      <c r="K54" s="15" t="str">
        <f>IFERROR(INDEX('Pasajeros Pre'!$J$2:J5047,MATCH(ROW()-ROW($B$1),'Pasajeros Pre'!$O$2:$O$4995,0)),"")</f>
        <v>Guadalajara</v>
      </c>
      <c r="L54" s="22">
        <f>IFERROR(INDEX('Pasajeros Pre'!$K$2:K5047,MATCH(ROW()-ROW($B$1),'Pasajeros Pre'!$O$2:$O$4995,0)),"")</f>
        <v>45995.71875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18</v>
      </c>
      <c r="Q54" s="14" t="str">
        <f>VLOOKUP(P54,'Time Chart'!$A$2:$D$25,4,0)</f>
        <v>17:00 A 17:59</v>
      </c>
      <c r="R54" s="14" t="str">
        <f t="shared" si="3"/>
        <v>04/12/2025</v>
      </c>
      <c r="S54" s="15">
        <f>COUNTIFS(Hoja1!$R$2,"="&amp;R54)</f>
        <v>0</v>
      </c>
      <c r="T54" s="14" t="str">
        <f t="shared" si="4"/>
        <v>04/12/2025</v>
      </c>
      <c r="U54" s="15">
        <f>COUNTIFS(Hoja1!$R$2,"="&amp;T54)</f>
        <v>0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Aerus</v>
      </c>
      <c r="D55" s="15" t="str">
        <f>IFERROR(INDEX('Pasajeros Pre'!$C$2:C5048,MATCH(ROW()-ROW($B$1),'Pasajeros Pre'!$O$2:$O$4995,0)),"")</f>
        <v>CNF</v>
      </c>
      <c r="E55" s="15" t="str">
        <f>IFERROR(INDEX('Pasajeros Pre'!$D$2:D5048,MATCH(ROW()-ROW($B$1),'Pasajeros Pre'!$O$2:$O$4995,0)),"")</f>
        <v>ZV 361</v>
      </c>
      <c r="F55" s="22">
        <f>IFERROR(INDEX('Pasajeros Pre'!$E$2:E5048,MATCH(ROW()-ROW($B$1),'Pasajeros Pre'!$O$2:$O$4995,0)),"")</f>
        <v>45995.694444444445</v>
      </c>
      <c r="G55" s="15" t="str">
        <f>IFERROR(INDEX('Pasajeros Pre'!$F$2:F5048,MATCH(ROW()-ROW($B$1),'Pasajeros Pre'!$O$2:$O$4995,0)),"")</f>
        <v>Ciudad Victoria</v>
      </c>
      <c r="H55" s="15">
        <f>IFERROR(INDEX('Pasajeros Pre'!$G$2:G5048,MATCH(ROW()-ROW($B$1),'Pasajeros Pre'!$O$2:$O$4995,0)),"")</f>
        <v>1</v>
      </c>
      <c r="I55" s="15">
        <f>IFERROR(INDEX('Pasajeros Pre'!$H$2:H5048,MATCH(ROW()-ROW($B$1),'Pasajeros Pre'!$O$2:$O$4995,0)),"")</f>
        <v>501</v>
      </c>
      <c r="J55" s="15" t="str">
        <f>IFERROR(INDEX('Pasajeros Pre'!$I$2:I5048,MATCH(ROW()-ROW($B$1),'Pasajeros Pre'!$O$2:$O$4995,0)),"")</f>
        <v>ZV 340</v>
      </c>
      <c r="K55" s="15" t="str">
        <f>IFERROR(INDEX('Pasajeros Pre'!$J$2:J5048,MATCH(ROW()-ROW($B$1),'Pasajeros Pre'!$O$2:$O$4995,0)),"")</f>
        <v>San Luis Potosí</v>
      </c>
      <c r="L55" s="22">
        <f>IFERROR(INDEX('Pasajeros Pre'!$K$2:K5048,MATCH(ROW()-ROW($B$1),'Pasajeros Pre'!$O$2:$O$4995,0)),"")</f>
        <v>45995.715277777781</v>
      </c>
      <c r="M55" s="15" t="str">
        <f>IFERROR(INDEX('Pasajeros Pre'!$L$2:L5048,MATCH(ROW()-ROW($B$1),'Pasajeros Pre'!$O$2:$O$4995,0)),"")</f>
        <v>J</v>
      </c>
      <c r="N55" s="22">
        <f t="shared" si="1"/>
        <v>17</v>
      </c>
      <c r="O55" s="14" t="str">
        <f>VLOOKUP(N55,'Time Chart'!$A$2:$D$25,4,0)</f>
        <v>16:00 A 16:59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04/12/2025</v>
      </c>
      <c r="S55" s="15">
        <f>COUNTIFS(Hoja1!$R$2,"="&amp;R55)</f>
        <v>0</v>
      </c>
      <c r="T55" s="14" t="str">
        <f t="shared" si="4"/>
        <v>04/12/2025</v>
      </c>
      <c r="U55" s="15">
        <f>COUNTIFS(Hoja1!$R$2,"="&amp;T55)</f>
        <v>0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Aeromexico</v>
      </c>
      <c r="D56" s="15" t="str">
        <f>IFERROR(INDEX('Pasajeros Pre'!$C$2:C5049,MATCH(ROW()-ROW($B$1),'Pasajeros Pre'!$O$2:$O$4995,0)),"")</f>
        <v>E90</v>
      </c>
      <c r="E56" s="15" t="str">
        <f>IFERROR(INDEX('Pasajeros Pre'!$D$2:D5049,MATCH(ROW()-ROW($B$1),'Pasajeros Pre'!$O$2:$O$4995,0)),"")</f>
        <v>AM 875</v>
      </c>
      <c r="F56" s="22">
        <f>IFERROR(INDEX('Pasajeros Pre'!$E$2:E5049,MATCH(ROW()-ROW($B$1),'Pasajeros Pre'!$O$2:$O$4995,0)),"")</f>
        <v>45995.697916666664</v>
      </c>
      <c r="G56" s="15" t="str">
        <f>IFERROR(INDEX('Pasajeros Pre'!$F$2:F5049,MATCH(ROW()-ROW($B$1),'Pasajeros Pre'!$O$2:$O$4995,0)),"")</f>
        <v>Mérida</v>
      </c>
      <c r="H56" s="15">
        <f>IFERROR(INDEX('Pasajeros Pre'!$G$2:G5049,MATCH(ROW()-ROW($B$1),'Pasajeros Pre'!$O$2:$O$4995,0)),"")</f>
        <v>3</v>
      </c>
      <c r="I56" s="15" t="str">
        <f>IFERROR(INDEX('Pasajeros Pre'!$H$2:H5049,MATCH(ROW()-ROW($B$1),'Pasajeros Pre'!$O$2:$O$4995,0)),"")</f>
        <v>110B</v>
      </c>
      <c r="J56" s="15" t="str">
        <f>IFERROR(INDEX('Pasajeros Pre'!$I$2:I5049,MATCH(ROW()-ROW($B$1),'Pasajeros Pre'!$O$2:$O$4995,0)),"")</f>
        <v>AM 2042</v>
      </c>
      <c r="K56" s="15" t="str">
        <f>IFERROR(INDEX('Pasajeros Pre'!$J$2:J5049,MATCH(ROW()-ROW($B$1),'Pasajeros Pre'!$O$2:$O$4995,0)),"")</f>
        <v>Oaxaca</v>
      </c>
      <c r="L56" s="22">
        <f>IFERROR(INDEX('Pasajeros Pre'!$K$2:K5049,MATCH(ROW()-ROW($B$1),'Pasajeros Pre'!$O$2:$O$4995,0)),"")</f>
        <v>45995.761805555558</v>
      </c>
      <c r="M56" s="15" t="str">
        <f>IFERROR(INDEX('Pasajeros Pre'!$L$2:L5049,MATCH(ROW()-ROW($B$1),'Pasajeros Pre'!$O$2:$O$4995,0)),"")</f>
        <v>J</v>
      </c>
      <c r="N56" s="22">
        <f t="shared" si="1"/>
        <v>17</v>
      </c>
      <c r="O56" s="14" t="str">
        <f>VLOOKUP(N56,'Time Chart'!$A$2:$D$25,4,0)</f>
        <v>16:00 A 16:59</v>
      </c>
      <c r="P56" s="22">
        <f t="shared" si="2"/>
        <v>19</v>
      </c>
      <c r="Q56" s="14" t="str">
        <f>VLOOKUP(P56,'Time Chart'!$A$2:$D$25,4,0)</f>
        <v>18:00 A 18:59</v>
      </c>
      <c r="R56" s="14" t="str">
        <f t="shared" si="3"/>
        <v>04/12/2025</v>
      </c>
      <c r="S56" s="15">
        <f>COUNTIFS(Hoja1!$R$2,"="&amp;R56)</f>
        <v>0</v>
      </c>
      <c r="T56" s="14" t="str">
        <f t="shared" si="4"/>
        <v>04/12/2025</v>
      </c>
      <c r="U56" s="15">
        <f>COUNTIFS(Hoja1!$R$2,"="&amp;T56)</f>
        <v>0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 t="str">
        <f>IFERROR(INDEX('Pasajeros Pre'!$C$2:C5050,MATCH(ROW()-ROW($B$1),'Pasajeros Pre'!$O$2:$O$4995,0)),"")</f>
        <v>32N</v>
      </c>
      <c r="E57" s="15" t="str">
        <f>IFERROR(INDEX('Pasajeros Pre'!$D$2:D5050,MATCH(ROW()-ROW($B$1),'Pasajeros Pre'!$O$2:$O$4995,0)),"")</f>
        <v>VB 9395</v>
      </c>
      <c r="F57" s="22">
        <f>IFERROR(INDEX('Pasajeros Pre'!$E$2:E5050,MATCH(ROW()-ROW($B$1),'Pasajeros Pre'!$O$2:$O$4995,0)),"")</f>
        <v>45995.708333333336</v>
      </c>
      <c r="G57" s="15" t="str">
        <f>IFERROR(INDEX('Pasajeros Pre'!$F$2:F5050,MATCH(ROW()-ROW($B$1),'Pasajeros Pre'!$O$2:$O$4995,0)),"")</f>
        <v>Saltillo</v>
      </c>
      <c r="H57" s="15">
        <f>IFERROR(INDEX('Pasajeros Pre'!$G$2:G5050,MATCH(ROW()-ROW($B$1),'Pasajeros Pre'!$O$2:$O$4995,0)),"")</f>
        <v>1</v>
      </c>
      <c r="I57" s="15" t="str">
        <f>IFERROR(INDEX('Pasajeros Pre'!$H$2:H5050,MATCH(ROW()-ROW($B$1),'Pasajeros Pre'!$O$2:$O$4995,0)),"")</f>
        <v>112A</v>
      </c>
      <c r="J57" s="15" t="str">
        <f>IFERROR(INDEX('Pasajeros Pre'!$I$2:I5050,MATCH(ROW()-ROW($B$1),'Pasajeros Pre'!$O$2:$O$4995,0)),"")</f>
        <v>VB 770</v>
      </c>
      <c r="K57" s="15" t="str">
        <f>IFERROR(INDEX('Pasajeros Pre'!$J$2:J5050,MATCH(ROW()-ROW($B$1),'Pasajeros Pre'!$O$2:$O$4995,0)),"")</f>
        <v>Bogotá</v>
      </c>
      <c r="L57" s="22">
        <f>IFERROR(INDEX('Pasajeros Pre'!$K$2:K5050,MATCH(ROW()-ROW($B$1),'Pasajeros Pre'!$O$2:$O$4995,0)),"")</f>
        <v>45995.791666666664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20</v>
      </c>
      <c r="Q57" s="14" t="str">
        <f>VLOOKUP(P57,'Time Chart'!$A$2:$D$25,4,0)</f>
        <v>19:00 A 19:59</v>
      </c>
      <c r="R57" s="14" t="str">
        <f t="shared" si="3"/>
        <v>04/12/2025</v>
      </c>
      <c r="S57" s="15">
        <f>COUNTIFS(Hoja1!$R$2,"="&amp;R57)</f>
        <v>0</v>
      </c>
      <c r="T57" s="14" t="str">
        <f t="shared" si="4"/>
        <v>04/12/2025</v>
      </c>
      <c r="U57" s="15">
        <f>COUNTIFS(Hoja1!$R$2,"="&amp;T57)</f>
        <v>0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Aeromexico</v>
      </c>
      <c r="D58" s="15" t="str">
        <f>IFERROR(INDEX('Pasajeros Pre'!$C$2:C5051,MATCH(ROW()-ROW($B$1),'Pasajeros Pre'!$O$2:$O$4995,0)),"")</f>
        <v>E90</v>
      </c>
      <c r="E58" s="15" t="str">
        <f>IFERROR(INDEX('Pasajeros Pre'!$D$2:D5051,MATCH(ROW()-ROW($B$1),'Pasajeros Pre'!$O$2:$O$4995,0)),"")</f>
        <v>AM 2469</v>
      </c>
      <c r="F58" s="22">
        <f>IFERROR(INDEX('Pasajeros Pre'!$E$2:E5051,MATCH(ROW()-ROW($B$1),'Pasajeros Pre'!$O$2:$O$4995,0)),"")</f>
        <v>45995.711805555555</v>
      </c>
      <c r="G58" s="15" t="str">
        <f>IFERROR(INDEX('Pasajeros Pre'!$F$2:F5051,MATCH(ROW()-ROW($B$1),'Pasajeros Pre'!$O$2:$O$4995,0)),"")</f>
        <v>Durango</v>
      </c>
      <c r="H58" s="15">
        <f>IFERROR(INDEX('Pasajeros Pre'!$G$2:G5051,MATCH(ROW()-ROW($B$1),'Pasajeros Pre'!$O$2:$O$4995,0)),"")</f>
        <v>3</v>
      </c>
      <c r="I58" s="15" t="str">
        <f>IFERROR(INDEX('Pasajeros Pre'!$H$2:H5051,MATCH(ROW()-ROW($B$1),'Pasajeros Pre'!$O$2:$O$4995,0)),"")</f>
        <v>110A</v>
      </c>
      <c r="J58" s="15" t="str">
        <f>IFERROR(INDEX('Pasajeros Pre'!$I$2:I5051,MATCH(ROW()-ROW($B$1),'Pasajeros Pre'!$O$2:$O$4995,0)),"")</f>
        <v>AM 872</v>
      </c>
      <c r="K58" s="15" t="str">
        <f>IFERROR(INDEX('Pasajeros Pre'!$J$2:J5051,MATCH(ROW()-ROW($B$1),'Pasajeros Pre'!$O$2:$O$4995,0)),"")</f>
        <v>Veracruz</v>
      </c>
      <c r="L58" s="22">
        <f>IFERROR(INDEX('Pasajeros Pre'!$K$2:K5051,MATCH(ROW()-ROW($B$1),'Pasajeros Pre'!$O$2:$O$4995,0)),"")</f>
        <v>45995.736805555556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04/12/2025</v>
      </c>
      <c r="S58" s="15">
        <f>COUNTIFS(Hoja1!$R$2,"="&amp;R58)</f>
        <v>0</v>
      </c>
      <c r="T58" s="14" t="str">
        <f t="shared" si="4"/>
        <v>04/12/2025</v>
      </c>
      <c r="U58" s="15">
        <f>COUNTIFS(Hoja1!$R$2,"="&amp;T58)</f>
        <v>0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 t="str">
        <f>IFERROR(INDEX('Pasajeros Pre'!$C$2:C5052,MATCH(ROW()-ROW($B$1),'Pasajeros Pre'!$O$2:$O$4995,0)),"")</f>
        <v>32Q</v>
      </c>
      <c r="E59" s="15" t="str">
        <f>IFERROR(INDEX('Pasajeros Pre'!$D$2:D5052,MATCH(ROW()-ROW($B$1),'Pasajeros Pre'!$O$2:$O$4995,0)),"")</f>
        <v>VB 7417</v>
      </c>
      <c r="F59" s="22">
        <f>IFERROR(INDEX('Pasajeros Pre'!$E$2:E5052,MATCH(ROW()-ROW($B$1),'Pasajeros Pre'!$O$2:$O$4995,0)),"")</f>
        <v>45995.715277777781</v>
      </c>
      <c r="G59" s="15" t="str">
        <f>IFERROR(INDEX('Pasajeros Pre'!$F$2:F5052,MATCH(ROW()-ROW($B$1),'Pasajeros Pre'!$O$2:$O$4995,0)),"")</f>
        <v>Culiacán</v>
      </c>
      <c r="H59" s="15">
        <f>IFERROR(INDEX('Pasajeros Pre'!$G$2:G5052,MATCH(ROW()-ROW($B$1),'Pasajeros Pre'!$O$2:$O$4995,0)),"")</f>
        <v>2</v>
      </c>
      <c r="I59" s="15" t="str">
        <f>IFERROR(INDEX('Pasajeros Pre'!$H$2:H5052,MATCH(ROW()-ROW($B$1),'Pasajeros Pre'!$O$2:$O$4995,0)),"")</f>
        <v>106B</v>
      </c>
      <c r="J59" s="15" t="str">
        <f>IFERROR(INDEX('Pasajeros Pre'!$I$2:I5052,MATCH(ROW()-ROW($B$1),'Pasajeros Pre'!$O$2:$O$4995,0)),"")</f>
        <v>VB 7417</v>
      </c>
      <c r="K59" s="15" t="str">
        <f>IFERROR(INDEX('Pasajeros Pre'!$J$2:J5052,MATCH(ROW()-ROW($B$1),'Pasajeros Pre'!$O$2:$O$4995,0)),"")</f>
        <v>Cancún</v>
      </c>
      <c r="L59" s="22">
        <f>IFERROR(INDEX('Pasajeros Pre'!$K$2:K5052,MATCH(ROW()-ROW($B$1),'Pasajeros Pre'!$O$2:$O$4995,0)),"")</f>
        <v>45995.743055555555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18</v>
      </c>
      <c r="Q59" s="14" t="str">
        <f>VLOOKUP(P59,'Time Chart'!$A$2:$D$25,4,0)</f>
        <v>17:00 A 17:59</v>
      </c>
      <c r="R59" s="14" t="str">
        <f t="shared" si="3"/>
        <v>04/12/2025</v>
      </c>
      <c r="S59" s="15">
        <f>COUNTIFS(Hoja1!$R$2,"="&amp;R59)</f>
        <v>0</v>
      </c>
      <c r="T59" s="14" t="str">
        <f t="shared" si="4"/>
        <v>04/12/2025</v>
      </c>
      <c r="U59" s="15">
        <f>COUNTIFS(Hoja1!$R$2,"="&amp;T59)</f>
        <v>0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Viva</v>
      </c>
      <c r="D60" s="15" t="str">
        <f>IFERROR(INDEX('Pasajeros Pre'!$C$2:C5053,MATCH(ROW()-ROW($B$1),'Pasajeros Pre'!$O$2:$O$4995,0)),"")</f>
        <v>32N</v>
      </c>
      <c r="E60" s="15" t="str">
        <f>IFERROR(INDEX('Pasajeros Pre'!$D$2:D5053,MATCH(ROW()-ROW($B$1),'Pasajeros Pre'!$O$2:$O$4995,0)),"")</f>
        <v>VB 9387</v>
      </c>
      <c r="F60" s="22">
        <f>IFERROR(INDEX('Pasajeros Pre'!$E$2:E5053,MATCH(ROW()-ROW($B$1),'Pasajeros Pre'!$O$2:$O$4995,0)),"")</f>
        <v>45995.71875</v>
      </c>
      <c r="G60" s="15" t="str">
        <f>IFERROR(INDEX('Pasajeros Pre'!$F$2:F5053,MATCH(ROW()-ROW($B$1),'Pasajeros Pre'!$O$2:$O$4995,0)),"")</f>
        <v>Reynosa</v>
      </c>
      <c r="H60" s="15">
        <f>IFERROR(INDEX('Pasajeros Pre'!$G$2:G5053,MATCH(ROW()-ROW($B$1),'Pasajeros Pre'!$O$2:$O$4995,0)),"")</f>
        <v>2</v>
      </c>
      <c r="I60" s="15" t="str">
        <f>IFERROR(INDEX('Pasajeros Pre'!$H$2:H5053,MATCH(ROW()-ROW($B$1),'Pasajeros Pre'!$O$2:$O$4995,0)),"")</f>
        <v>107B</v>
      </c>
      <c r="J60" s="15" t="str">
        <f>IFERROR(INDEX('Pasajeros Pre'!$I$2:I5053,MATCH(ROW()-ROW($B$1),'Pasajeros Pre'!$O$2:$O$4995,0)),"")</f>
        <v>VB 9304</v>
      </c>
      <c r="K60" s="15" t="str">
        <f>IFERROR(INDEX('Pasajeros Pre'!$J$2:J5053,MATCH(ROW()-ROW($B$1),'Pasajeros Pre'!$O$2:$O$4995,0)),"")</f>
        <v>Hermosillo</v>
      </c>
      <c r="L60" s="22">
        <f>IFERROR(INDEX('Pasajeros Pre'!$K$2:K5053,MATCH(ROW()-ROW($B$1),'Pasajeros Pre'!$O$2:$O$4995,0)),"")</f>
        <v>45995.753472222219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19</v>
      </c>
      <c r="Q60" s="14" t="str">
        <f>VLOOKUP(P60,'Time Chart'!$A$2:$D$25,4,0)</f>
        <v>18:00 A 18:59</v>
      </c>
      <c r="R60" s="14" t="str">
        <f t="shared" si="3"/>
        <v>04/12/2025</v>
      </c>
      <c r="S60" s="15">
        <f>COUNTIFS(Hoja1!$R$2,"="&amp;R60)</f>
        <v>0</v>
      </c>
      <c r="T60" s="14" t="str">
        <f t="shared" si="4"/>
        <v>04/12/2025</v>
      </c>
      <c r="U60" s="15">
        <f>COUNTIFS(Hoja1!$R$2,"="&amp;T60)</f>
        <v>0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 t="str">
        <f>IFERROR(INDEX('Pasajeros Pre'!$C$2:C5054,MATCH(ROW()-ROW($B$1),'Pasajeros Pre'!$O$2:$O$4995,0)),"")</f>
        <v>32N</v>
      </c>
      <c r="E61" s="15" t="str">
        <f>IFERROR(INDEX('Pasajeros Pre'!$D$2:D5054,MATCH(ROW()-ROW($B$1),'Pasajeros Pre'!$O$2:$O$4995,0)),"")</f>
        <v>VB 7016</v>
      </c>
      <c r="F61" s="22">
        <f>IFERROR(INDEX('Pasajeros Pre'!$E$2:E5054,MATCH(ROW()-ROW($B$1),'Pasajeros Pre'!$O$2:$O$4995,0)),"")</f>
        <v>45995.722222222219</v>
      </c>
      <c r="G61" s="15" t="str">
        <f>IFERROR(INDEX('Pasajeros Pre'!$F$2:F5054,MATCH(ROW()-ROW($B$1),'Pasajeros Pre'!$O$2:$O$4995,0)),"")</f>
        <v>Monterrey</v>
      </c>
      <c r="H61" s="15">
        <f>IFERROR(INDEX('Pasajeros Pre'!$G$2:G5054,MATCH(ROW()-ROW($B$1),'Pasajeros Pre'!$O$2:$O$4995,0)),"")</f>
        <v>1</v>
      </c>
      <c r="I61" s="15">
        <f>IFERROR(INDEX('Pasajeros Pre'!$H$2:H5054,MATCH(ROW()-ROW($B$1),'Pasajeros Pre'!$O$2:$O$4995,0)),"")</f>
        <v>502</v>
      </c>
      <c r="J61" s="15" t="str">
        <f>IFERROR(INDEX('Pasajeros Pre'!$I$2:I5054,MATCH(ROW()-ROW($B$1),'Pasajeros Pre'!$O$2:$O$4995,0)),"")</f>
        <v>VB 7016</v>
      </c>
      <c r="K61" s="15" t="str">
        <f>IFERROR(INDEX('Pasajeros Pre'!$J$2:J5054,MATCH(ROW()-ROW($B$1),'Pasajeros Pre'!$O$2:$O$4995,0)),"")</f>
        <v>Acapulco</v>
      </c>
      <c r="L61" s="22">
        <f>IFERROR(INDEX('Pasajeros Pre'!$K$2:K5054,MATCH(ROW()-ROW($B$1),'Pasajeros Pre'!$O$2:$O$4995,0)),"")</f>
        <v>45995.743055555555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18</v>
      </c>
      <c r="Q61" s="14" t="str">
        <f>VLOOKUP(P61,'Time Chart'!$A$2:$D$25,4,0)</f>
        <v>17:00 A 17:59</v>
      </c>
      <c r="R61" s="14" t="str">
        <f t="shared" si="3"/>
        <v>04/12/2025</v>
      </c>
      <c r="S61" s="15">
        <f>COUNTIFS(Hoja1!$R$2,"="&amp;R61)</f>
        <v>0</v>
      </c>
      <c r="T61" s="14" t="str">
        <f t="shared" si="4"/>
        <v>04/12/2025</v>
      </c>
      <c r="U61" s="15">
        <f>COUNTIFS(Hoja1!$R$2,"="&amp;T61)</f>
        <v>0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Mexicana de Aviación</v>
      </c>
      <c r="D62" s="15">
        <f>IFERROR(INDEX('Pasajeros Pre'!$C$2:C5055,MATCH(ROW()-ROW($B$1),'Pasajeros Pre'!$O$2:$O$4995,0)),"")</f>
        <v>738</v>
      </c>
      <c r="E62" s="15" t="str">
        <f>IFERROR(INDEX('Pasajeros Pre'!$D$2:D5055,MATCH(ROW()-ROW($B$1),'Pasajeros Pre'!$O$2:$O$4995,0)),"")</f>
        <v>XN 1433</v>
      </c>
      <c r="F62" s="22">
        <f>IFERROR(INDEX('Pasajeros Pre'!$E$2:E5055,MATCH(ROW()-ROW($B$1),'Pasajeros Pre'!$O$2:$O$4995,0)),"")</f>
        <v>45995.729166666664</v>
      </c>
      <c r="G62" s="15" t="str">
        <f>IFERROR(INDEX('Pasajeros Pre'!$F$2:F5055,MATCH(ROW()-ROW($B$1),'Pasajeros Pre'!$O$2:$O$4995,0)),"")</f>
        <v>Guadalajara</v>
      </c>
      <c r="H62" s="15">
        <f>IFERROR(INDEX('Pasajeros Pre'!$G$2:G5055,MATCH(ROW()-ROW($B$1),'Pasajeros Pre'!$O$2:$O$4995,0)),"")</f>
        <v>3</v>
      </c>
      <c r="I62" s="15" t="str">
        <f>IFERROR(INDEX('Pasajeros Pre'!$H$2:H5055,MATCH(ROW()-ROW($B$1),'Pasajeros Pre'!$O$2:$O$4995,0)),"")</f>
        <v>109B</v>
      </c>
      <c r="J62" s="15" t="str">
        <f>IFERROR(INDEX('Pasajeros Pre'!$I$2:I5055,MATCH(ROW()-ROW($B$1),'Pasajeros Pre'!$O$2:$O$4995,0)),"")</f>
        <v>XN 1260</v>
      </c>
      <c r="K62" s="15" t="str">
        <f>IFERROR(INDEX('Pasajeros Pre'!$J$2:J5055,MATCH(ROW()-ROW($B$1),'Pasajeros Pre'!$O$2:$O$4995,0)),"")</f>
        <v>Mazatlán</v>
      </c>
      <c r="L62" s="22">
        <f>IFERROR(INDEX('Pasajeros Pre'!$K$2:K5055,MATCH(ROW()-ROW($B$1),'Pasajeros Pre'!$O$2:$O$4995,0)),"")</f>
        <v>45996.357638888891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9</v>
      </c>
      <c r="Q62" s="14" t="str">
        <f>VLOOKUP(P62,'Time Chart'!$A$2:$D$25,4,0)</f>
        <v>08:00 A 08:59</v>
      </c>
      <c r="R62" s="14" t="str">
        <f t="shared" si="3"/>
        <v>04/12/2025</v>
      </c>
      <c r="S62" s="15">
        <f>COUNTIFS(Hoja1!$R$2,"="&amp;R62)</f>
        <v>0</v>
      </c>
      <c r="T62" s="14" t="str">
        <f t="shared" si="4"/>
        <v>05/12/2025</v>
      </c>
      <c r="U62" s="15">
        <f>COUNTIFS(Hoja1!$R$2,"="&amp;T62)</f>
        <v>0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 t="str">
        <f>IFERROR(INDEX('Pasajeros Pre'!$C$2:C5056,MATCH(ROW()-ROW($B$1),'Pasajeros Pre'!$O$2:$O$4995,0)),"")</f>
        <v>32A</v>
      </c>
      <c r="E63" s="15" t="str">
        <f>IFERROR(INDEX('Pasajeros Pre'!$D$2:D5056,MATCH(ROW()-ROW($B$1),'Pasajeros Pre'!$O$2:$O$4995,0)),"")</f>
        <v>VB 7304</v>
      </c>
      <c r="F63" s="22">
        <f>IFERROR(INDEX('Pasajeros Pre'!$E$2:E5056,MATCH(ROW()-ROW($B$1),'Pasajeros Pre'!$O$2:$O$4995,0)),"")</f>
        <v>45995.736111111109</v>
      </c>
      <c r="G63" s="15" t="str">
        <f>IFERROR(INDEX('Pasajeros Pre'!$F$2:F5056,MATCH(ROW()-ROW($B$1),'Pasajeros Pre'!$O$2:$O$4995,0)),"")</f>
        <v>Guadalajara</v>
      </c>
      <c r="H63" s="15">
        <f>IFERROR(INDEX('Pasajeros Pre'!$G$2:G5056,MATCH(ROW()-ROW($B$1),'Pasajeros Pre'!$O$2:$O$4995,0)),"")</f>
        <v>1</v>
      </c>
      <c r="I63" s="15">
        <f>IFERROR(INDEX('Pasajeros Pre'!$H$2:H5056,MATCH(ROW()-ROW($B$1),'Pasajeros Pre'!$O$2:$O$4995,0)),"")</f>
        <v>504</v>
      </c>
      <c r="J63" s="15" t="str">
        <f>IFERROR(INDEX('Pasajeros Pre'!$I$2:I5056,MATCH(ROW()-ROW($B$1),'Pasajeros Pre'!$O$2:$O$4995,0)),"")</f>
        <v>VB 7304</v>
      </c>
      <c r="K63" s="15" t="str">
        <f>IFERROR(INDEX('Pasajeros Pre'!$J$2:J5056,MATCH(ROW()-ROW($B$1),'Pasajeros Pre'!$O$2:$O$4995,0)),"")</f>
        <v>Tampico</v>
      </c>
      <c r="L63" s="22">
        <f>IFERROR(INDEX('Pasajeros Pre'!$K$2:K5056,MATCH(ROW()-ROW($B$1),'Pasajeros Pre'!$O$2:$O$4995,0)),"")</f>
        <v>45995.756944444445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04/12/2025</v>
      </c>
      <c r="S63" s="15">
        <f>COUNTIFS(Hoja1!$R$2,"="&amp;R63)</f>
        <v>0</v>
      </c>
      <c r="T63" s="14" t="str">
        <f t="shared" si="4"/>
        <v>04/12/2025</v>
      </c>
      <c r="U63" s="15">
        <f>COUNTIFS(Hoja1!$R$2,"="&amp;T63)</f>
        <v>0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 t="str">
        <f>IFERROR(INDEX('Pasajeros Pre'!$C$2:C5057,MATCH(ROW()-ROW($B$1),'Pasajeros Pre'!$O$2:$O$4995,0)),"")</f>
        <v>32Q</v>
      </c>
      <c r="E64" s="15" t="str">
        <f>IFERROR(INDEX('Pasajeros Pre'!$D$2:D5057,MATCH(ROW()-ROW($B$1),'Pasajeros Pre'!$O$2:$O$4995,0)),"")</f>
        <v>VB 9235</v>
      </c>
      <c r="F64" s="22">
        <f>IFERROR(INDEX('Pasajeros Pre'!$E$2:E5057,MATCH(ROW()-ROW($B$1),'Pasajeros Pre'!$O$2:$O$4995,0)),"")</f>
        <v>45995.739583333336</v>
      </c>
      <c r="G64" s="15" t="str">
        <f>IFERROR(INDEX('Pasajeros Pre'!$F$2:F5057,MATCH(ROW()-ROW($B$1),'Pasajeros Pre'!$O$2:$O$4995,0)),"")</f>
        <v>Mazatlán</v>
      </c>
      <c r="H64" s="15">
        <f>IFERROR(INDEX('Pasajeros Pre'!$G$2:G5057,MATCH(ROW()-ROW($B$1),'Pasajeros Pre'!$O$2:$O$4995,0)),"")</f>
        <v>2</v>
      </c>
      <c r="I64" s="15" t="str">
        <f>IFERROR(INDEX('Pasajeros Pre'!$H$2:H5057,MATCH(ROW()-ROW($B$1),'Pasajeros Pre'!$O$2:$O$4995,0)),"")</f>
        <v>106A</v>
      </c>
      <c r="J64" s="15" t="str">
        <f>IFERROR(INDEX('Pasajeros Pre'!$I$2:I5057,MATCH(ROW()-ROW($B$1),'Pasajeros Pre'!$O$2:$O$4995,0)),"")</f>
        <v>VB 9496</v>
      </c>
      <c r="K64" s="15" t="str">
        <f>IFERROR(INDEX('Pasajeros Pre'!$J$2:J5057,MATCH(ROW()-ROW($B$1),'Pasajeros Pre'!$O$2:$O$4995,0)),"")</f>
        <v>Los Cabos</v>
      </c>
      <c r="L64" s="22">
        <f>IFERROR(INDEX('Pasajeros Pre'!$K$2:K5057,MATCH(ROW()-ROW($B$1),'Pasajeros Pre'!$O$2:$O$4995,0)),"")</f>
        <v>45995.770833333336</v>
      </c>
      <c r="M64" s="15" t="str">
        <f>IFERROR(INDEX('Pasajeros Pre'!$L$2:L5057,MATCH(ROW()-ROW($B$1),'Pasajeros Pre'!$O$2:$O$4995,0)),"")</f>
        <v>J</v>
      </c>
      <c r="N64" s="22">
        <f t="shared" si="1"/>
        <v>18</v>
      </c>
      <c r="O64" s="14" t="str">
        <f>VLOOKUP(N64,'Time Chart'!$A$2:$D$25,4,0)</f>
        <v>17:00 A 17:59</v>
      </c>
      <c r="P64" s="22">
        <f t="shared" si="2"/>
        <v>19</v>
      </c>
      <c r="Q64" s="14" t="str">
        <f>VLOOKUP(P64,'Time Chart'!$A$2:$D$25,4,0)</f>
        <v>18:00 A 18:59</v>
      </c>
      <c r="R64" s="14" t="str">
        <f t="shared" si="3"/>
        <v>04/12/2025</v>
      </c>
      <c r="S64" s="15">
        <f>COUNTIFS(Hoja1!$R$2,"="&amp;R64)</f>
        <v>0</v>
      </c>
      <c r="T64" s="14" t="str">
        <f t="shared" si="4"/>
        <v>04/12/2025</v>
      </c>
      <c r="U64" s="15">
        <f>COUNTIFS(Hoja1!$R$2,"="&amp;T64)</f>
        <v>0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7282</v>
      </c>
      <c r="F65" s="22">
        <f>IFERROR(INDEX('Pasajeros Pre'!$E$2:E5058,MATCH(ROW()-ROW($B$1),'Pasajeros Pre'!$O$2:$O$4995,0)),"")</f>
        <v>45995.756944444445</v>
      </c>
      <c r="G65" s="15" t="str">
        <f>IFERROR(INDEX('Pasajeros Pre'!$F$2:F5058,MATCH(ROW()-ROW($B$1),'Pasajeros Pre'!$O$2:$O$4995,0)),"")</f>
        <v>Mérida</v>
      </c>
      <c r="H65" s="15">
        <f>IFERROR(INDEX('Pasajeros Pre'!$G$2:G5058,MATCH(ROW()-ROW($B$1),'Pasajeros Pre'!$O$2:$O$4995,0)),"")</f>
        <v>1</v>
      </c>
      <c r="I65" s="15" t="str">
        <f>IFERROR(INDEX('Pasajeros Pre'!$H$2:H5058,MATCH(ROW()-ROW($B$1),'Pasajeros Pre'!$O$2:$O$4995,0)),"")</f>
        <v>108A</v>
      </c>
      <c r="J65" s="15" t="str">
        <f>IFERROR(INDEX('Pasajeros Pre'!$I$2:I5058,MATCH(ROW()-ROW($B$1),'Pasajeros Pre'!$O$2:$O$4995,0)),"")</f>
        <v>VB 7282</v>
      </c>
      <c r="K65" s="15" t="str">
        <f>IFERROR(INDEX('Pasajeros Pre'!$J$2:J5058,MATCH(ROW()-ROW($B$1),'Pasajeros Pre'!$O$2:$O$4995,0)),"")</f>
        <v>Puerto Escondido</v>
      </c>
      <c r="L65" s="22">
        <f>IFERROR(INDEX('Pasajeros Pre'!$K$2:K5058,MATCH(ROW()-ROW($B$1),'Pasajeros Pre'!$O$2:$O$4995,0)),"")</f>
        <v>45995.784722222219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19</v>
      </c>
      <c r="Q65" s="14" t="str">
        <f>VLOOKUP(P65,'Time Chart'!$A$2:$D$25,4,0)</f>
        <v>18:00 A 18:59</v>
      </c>
      <c r="R65" s="14" t="str">
        <f t="shared" si="3"/>
        <v>04/12/2025</v>
      </c>
      <c r="S65" s="15">
        <f>COUNTIFS(Hoja1!$R$2,"="&amp;R65)</f>
        <v>0</v>
      </c>
      <c r="T65" s="14" t="str">
        <f t="shared" si="4"/>
        <v>04/12/2025</v>
      </c>
      <c r="U65" s="15">
        <f>COUNTIFS(Hoja1!$R$2,"="&amp;T65)</f>
        <v>0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Aeromexico</v>
      </c>
      <c r="D66" s="15" t="str">
        <f>IFERROR(INDEX('Pasajeros Pre'!$C$2:C5059,MATCH(ROW()-ROW($B$1),'Pasajeros Pre'!$O$2:$O$4995,0)),"")</f>
        <v>E90</v>
      </c>
      <c r="E66" s="15" t="str">
        <f>IFERROR(INDEX('Pasajeros Pre'!$D$2:D5059,MATCH(ROW()-ROW($B$1),'Pasajeros Pre'!$O$2:$O$4995,0)),"")</f>
        <v>AM 881</v>
      </c>
      <c r="F66" s="22">
        <f>IFERROR(INDEX('Pasajeros Pre'!$E$2:E5059,MATCH(ROW()-ROW($B$1),'Pasajeros Pre'!$O$2:$O$4995,0)),"")</f>
        <v>45995.757638888892</v>
      </c>
      <c r="G66" s="15" t="str">
        <f>IFERROR(INDEX('Pasajeros Pre'!$F$2:F5059,MATCH(ROW()-ROW($B$1),'Pasajeros Pre'!$O$2:$O$4995,0)),"")</f>
        <v>Puerto Vallarta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111A</v>
      </c>
      <c r="J66" s="15" t="str">
        <f>IFERROR(INDEX('Pasajeros Pre'!$I$2:I5059,MATCH(ROW()-ROW($B$1),'Pasajeros Pre'!$O$2:$O$4995,0)),"")</f>
        <v>AM 284</v>
      </c>
      <c r="K66" s="15" t="str">
        <f>IFERROR(INDEX('Pasajeros Pre'!$J$2:J5059,MATCH(ROW()-ROW($B$1),'Pasajeros Pre'!$O$2:$O$4995,0)),"")</f>
        <v>Guadalajara</v>
      </c>
      <c r="L66" s="22">
        <f>IFERROR(INDEX('Pasajeros Pre'!$K$2:K5059,MATCH(ROW()-ROW($B$1),'Pasajeros Pre'!$O$2:$O$4995,0)),"")</f>
        <v>45995.785416666666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19</v>
      </c>
      <c r="Q66" s="14" t="str">
        <f>VLOOKUP(P66,'Time Chart'!$A$2:$D$25,4,0)</f>
        <v>18:00 A 18:59</v>
      </c>
      <c r="R66" s="14" t="str">
        <f t="shared" si="3"/>
        <v>04/12/2025</v>
      </c>
      <c r="S66" s="15">
        <f>COUNTIFS(Hoja1!$R$2,"="&amp;R66)</f>
        <v>0</v>
      </c>
      <c r="T66" s="14" t="str">
        <f t="shared" si="4"/>
        <v>04/12/2025</v>
      </c>
      <c r="U66" s="15">
        <f>COUNTIFS(Hoja1!$R$2,"="&amp;T66)</f>
        <v>0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 t="str">
        <f>IFERROR(INDEX('Pasajeros Pre'!$C$2:C5060,MATCH(ROW()-ROW($B$1),'Pasajeros Pre'!$O$2:$O$4995,0)),"")</f>
        <v>32N</v>
      </c>
      <c r="E67" s="15" t="str">
        <f>IFERROR(INDEX('Pasajeros Pre'!$D$2:D5060,MATCH(ROW()-ROW($B$1),'Pasajeros Pre'!$O$2:$O$4995,0)),"")</f>
        <v>VB 9533</v>
      </c>
      <c r="F67" s="22">
        <f>IFERROR(INDEX('Pasajeros Pre'!$E$2:E5060,MATCH(ROW()-ROW($B$1),'Pasajeros Pre'!$O$2:$O$4995,0)),"")</f>
        <v>45995.763888888891</v>
      </c>
      <c r="G67" s="15" t="str">
        <f>IFERROR(INDEX('Pasajeros Pre'!$F$2:F5060,MATCH(ROW()-ROW($B$1),'Pasajeros Pre'!$O$2:$O$4995,0)),"")</f>
        <v>Matamoros</v>
      </c>
      <c r="H67" s="15">
        <f>IFERROR(INDEX('Pasajeros Pre'!$G$2:G5060,MATCH(ROW()-ROW($B$1),'Pasajeros Pre'!$O$2:$O$4995,0)),"")</f>
        <v>1</v>
      </c>
      <c r="I67" s="15" t="str">
        <f>IFERROR(INDEX('Pasajeros Pre'!$H$2:H5060,MATCH(ROW()-ROW($B$1),'Pasajeros Pre'!$O$2:$O$4995,0)),"")</f>
        <v>112B</v>
      </c>
      <c r="J67" s="15" t="str">
        <f>IFERROR(INDEX('Pasajeros Pre'!$I$2:I5060,MATCH(ROW()-ROW($B$1),'Pasajeros Pre'!$O$2:$O$4995,0)),"")</f>
        <v>VB 9410</v>
      </c>
      <c r="K67" s="15" t="str">
        <f>IFERROR(INDEX('Pasajeros Pre'!$J$2:J5060,MATCH(ROW()-ROW($B$1),'Pasajeros Pre'!$O$2:$O$4995,0)),"")</f>
        <v>Mérida</v>
      </c>
      <c r="L67" s="22">
        <f>IFERROR(INDEX('Pasajeros Pre'!$K$2:K5060,MATCH(ROW()-ROW($B$1),'Pasajeros Pre'!$O$2:$O$4995,0)),"")</f>
        <v>45995.795138888891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04/12/2025</v>
      </c>
      <c r="S67" s="15">
        <f>COUNTIFS(Hoja1!$R$2,"="&amp;R67)</f>
        <v>0</v>
      </c>
      <c r="T67" s="14" t="str">
        <f t="shared" ref="T67:T130" si="9">TEXT(L67,"dd/mm/aaaa")</f>
        <v>04/12/2025</v>
      </c>
      <c r="U67" s="15">
        <f>COUNTIFS(Hoja1!$R$2,"="&amp;T67)</f>
        <v>0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7009</v>
      </c>
      <c r="F68" s="22">
        <f>IFERROR(INDEX('Pasajeros Pre'!$E$2:E5061,MATCH(ROW()-ROW($B$1),'Pasajeros Pre'!$O$2:$O$4995,0)),"")</f>
        <v>45995.767361111109</v>
      </c>
      <c r="G68" s="15" t="str">
        <f>IFERROR(INDEX('Pasajeros Pre'!$F$2:F5061,MATCH(ROW()-ROW($B$1),'Pasajeros Pre'!$O$2:$O$4995,0)),"")</f>
        <v>Oaxaca</v>
      </c>
      <c r="H68" s="15">
        <f>IFERROR(INDEX('Pasajeros Pre'!$G$2:G5061,MATCH(ROW()-ROW($B$1),'Pasajeros Pre'!$O$2:$O$4995,0)),"")</f>
        <v>2</v>
      </c>
      <c r="I68" s="15">
        <f>IFERROR(INDEX('Pasajeros Pre'!$H$2:H5061,MATCH(ROW()-ROW($B$1),'Pasajeros Pre'!$O$2:$O$4995,0)),"")</f>
        <v>502</v>
      </c>
      <c r="J68" s="15" t="str">
        <f>IFERROR(INDEX('Pasajeros Pre'!$I$2:I5061,MATCH(ROW()-ROW($B$1),'Pasajeros Pre'!$O$2:$O$4995,0)),"")</f>
        <v>VB 7009</v>
      </c>
      <c r="K68" s="15" t="str">
        <f>IFERROR(INDEX('Pasajeros Pre'!$J$2:J5061,MATCH(ROW()-ROW($B$1),'Pasajeros Pre'!$O$2:$O$4995,0)),"")</f>
        <v>Cancún</v>
      </c>
      <c r="L68" s="22">
        <f>IFERROR(INDEX('Pasajeros Pre'!$K$2:K5061,MATCH(ROW()-ROW($B$1),'Pasajeros Pre'!$O$2:$O$4995,0)),"")</f>
        <v>45995.791666666664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04/12/2025</v>
      </c>
      <c r="S68" s="15">
        <f>COUNTIFS(Hoja1!$R$2,"="&amp;R68)</f>
        <v>0</v>
      </c>
      <c r="T68" s="14" t="str">
        <f t="shared" si="9"/>
        <v>04/12/2025</v>
      </c>
      <c r="U68" s="15">
        <f>COUNTIFS(Hoja1!$R$2,"="&amp;T68)</f>
        <v>0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7434</v>
      </c>
      <c r="F69" s="22">
        <f>IFERROR(INDEX('Pasajeros Pre'!$E$2:E5062,MATCH(ROW()-ROW($B$1),'Pasajeros Pre'!$O$2:$O$4995,0)),"")</f>
        <v>45995.770833333336</v>
      </c>
      <c r="G69" s="15" t="str">
        <f>IFERROR(INDEX('Pasajeros Pre'!$F$2:F5062,MATCH(ROW()-ROW($B$1),'Pasajeros Pre'!$O$2:$O$4995,0)),"")</f>
        <v>Ciudad Juárez</v>
      </c>
      <c r="H69" s="15">
        <f>IFERROR(INDEX('Pasajeros Pre'!$G$2:G5062,MATCH(ROW()-ROW($B$1),'Pasajeros Pre'!$O$2:$O$4995,0)),"")</f>
        <v>2</v>
      </c>
      <c r="I69" s="15">
        <f>IFERROR(INDEX('Pasajeros Pre'!$H$2:H5062,MATCH(ROW()-ROW($B$1),'Pasajeros Pre'!$O$2:$O$4995,0)),"")</f>
        <v>505</v>
      </c>
      <c r="J69" s="15" t="str">
        <f>IFERROR(INDEX('Pasajeros Pre'!$I$2:I5062,MATCH(ROW()-ROW($B$1),'Pasajeros Pre'!$O$2:$O$4995,0)),"")</f>
        <v>VB 7434</v>
      </c>
      <c r="K69" s="15" t="str">
        <f>IFERROR(INDEX('Pasajeros Pre'!$J$2:J5062,MATCH(ROW()-ROW($B$1),'Pasajeros Pre'!$O$2:$O$4995,0)),"")</f>
        <v>Veracruz</v>
      </c>
      <c r="L69" s="22">
        <f>IFERROR(INDEX('Pasajeros Pre'!$K$2:K5062,MATCH(ROW()-ROW($B$1),'Pasajeros Pre'!$O$2:$O$4995,0)),"")</f>
        <v>45995.791666666664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20</v>
      </c>
      <c r="Q69" s="14" t="str">
        <f>VLOOKUP(P69,'Time Chart'!$A$2:$D$25,4,0)</f>
        <v>19:00 A 19:59</v>
      </c>
      <c r="R69" s="14" t="str">
        <f t="shared" si="8"/>
        <v>04/12/2025</v>
      </c>
      <c r="S69" s="15">
        <f>COUNTIFS(Hoja1!$R$2,"="&amp;R69)</f>
        <v>0</v>
      </c>
      <c r="T69" s="14" t="str">
        <f t="shared" si="9"/>
        <v>04/12/2025</v>
      </c>
      <c r="U69" s="15">
        <f>COUNTIFS(Hoja1!$R$2,"="&amp;T69)</f>
        <v>0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321</v>
      </c>
      <c r="E70" s="15" t="str">
        <f>IFERROR(INDEX('Pasajeros Pre'!$D$2:D5063,MATCH(ROW()-ROW($B$1),'Pasajeros Pre'!$O$2:$O$4995,0)),"")</f>
        <v>VB 3280</v>
      </c>
      <c r="F70" s="22">
        <f>IFERROR(INDEX('Pasajeros Pre'!$E$2:E5063,MATCH(ROW()-ROW($B$1),'Pasajeros Pre'!$O$2:$O$4995,0)),"")</f>
        <v>45995.791666666664</v>
      </c>
      <c r="G70" s="15" t="str">
        <f>IFERROR(INDEX('Pasajeros Pre'!$F$2:F5063,MATCH(ROW()-ROW($B$1),'Pasajeros Pre'!$O$2:$O$4995,0)),"")</f>
        <v>Guadalajara</v>
      </c>
      <c r="H70" s="15">
        <f>IFERROR(INDEX('Pasajeros Pre'!$G$2:G5063,MATCH(ROW()-ROW($B$1),'Pasajeros Pre'!$O$2:$O$4995,0)),"")</f>
        <v>2</v>
      </c>
      <c r="I70" s="15" t="str">
        <f>IFERROR(INDEX('Pasajeros Pre'!$H$2:H5063,MATCH(ROW()-ROW($B$1),'Pasajeros Pre'!$O$2:$O$4995,0)),"")</f>
        <v>106A</v>
      </c>
      <c r="J70" s="15" t="str">
        <f>IFERROR(INDEX('Pasajeros Pre'!$I$2:I5063,MATCH(ROW()-ROW($B$1),'Pasajeros Pre'!$O$2:$O$4995,0)),"")</f>
        <v>VB 9522</v>
      </c>
      <c r="K70" s="15" t="str">
        <f>IFERROR(INDEX('Pasajeros Pre'!$J$2:J5063,MATCH(ROW()-ROW($B$1),'Pasajeros Pre'!$O$2:$O$4995,0)),"")</f>
        <v>Guadalajara</v>
      </c>
      <c r="L70" s="22">
        <f>IFERROR(INDEX('Pasajeros Pre'!$K$2:K5063,MATCH(ROW()-ROW($B$1),'Pasajeros Pre'!$O$2:$O$4995,0)),"")</f>
        <v>45995.822916666664</v>
      </c>
      <c r="M70" s="15" t="str">
        <f>IFERROR(INDEX('Pasajeros Pre'!$L$2:L5063,MATCH(ROW()-ROW($B$1),'Pasajeros Pre'!$O$2:$O$4995,0)),"")</f>
        <v>J</v>
      </c>
      <c r="N70" s="22">
        <f t="shared" si="6"/>
        <v>20</v>
      </c>
      <c r="O70" s="14" t="str">
        <f>VLOOKUP(N70,'Time Chart'!$A$2:$D$25,4,0)</f>
        <v>19:00 A 19:59</v>
      </c>
      <c r="P70" s="22">
        <f t="shared" si="7"/>
        <v>20</v>
      </c>
      <c r="Q70" s="14" t="str">
        <f>VLOOKUP(P70,'Time Chart'!$A$2:$D$25,4,0)</f>
        <v>19:00 A 19:59</v>
      </c>
      <c r="R70" s="14" t="str">
        <f t="shared" si="8"/>
        <v>04/12/2025</v>
      </c>
      <c r="S70" s="15">
        <f>COUNTIFS(Hoja1!$R$2,"="&amp;R70)</f>
        <v>0</v>
      </c>
      <c r="T70" s="14" t="str">
        <f t="shared" si="9"/>
        <v>04/12/2025</v>
      </c>
      <c r="U70" s="15">
        <f>COUNTIFS(Hoja1!$R$2,"="&amp;T70)</f>
        <v>0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Viva</v>
      </c>
      <c r="D71" s="15" t="str">
        <f>IFERROR(INDEX('Pasajeros Pre'!$C$2:C5064,MATCH(ROW()-ROW($B$1),'Pasajeros Pre'!$O$2:$O$4995,0)),"")</f>
        <v>32A</v>
      </c>
      <c r="E71" s="15" t="str">
        <f>IFERROR(INDEX('Pasajeros Pre'!$D$2:D5064,MATCH(ROW()-ROW($B$1),'Pasajeros Pre'!$O$2:$O$4995,0)),"")</f>
        <v>VB 9453</v>
      </c>
      <c r="F71" s="22">
        <f>IFERROR(INDEX('Pasajeros Pre'!$E$2:E5064,MATCH(ROW()-ROW($B$1),'Pasajeros Pre'!$O$2:$O$4995,0)),"")</f>
        <v>45995.815972222219</v>
      </c>
      <c r="G71" s="15" t="str">
        <f>IFERROR(INDEX('Pasajeros Pre'!$F$2:F5064,MATCH(ROW()-ROW($B$1),'Pasajeros Pre'!$O$2:$O$4995,0)),"")</f>
        <v>Nuevo Laredo</v>
      </c>
      <c r="H71" s="15">
        <f>IFERROR(INDEX('Pasajeros Pre'!$G$2:G5064,MATCH(ROW()-ROW($B$1),'Pasajeros Pre'!$O$2:$O$4995,0)),"")</f>
        <v>1</v>
      </c>
      <c r="I71" s="15" t="str">
        <f>IFERROR(INDEX('Pasajeros Pre'!$H$2:H5064,MATCH(ROW()-ROW($B$1),'Pasajeros Pre'!$O$2:$O$4995,0)),"")</f>
        <v>112B</v>
      </c>
      <c r="J71" s="15" t="str">
        <f>IFERROR(INDEX('Pasajeros Pre'!$I$2:I5064,MATCH(ROW()-ROW($B$1),'Pasajeros Pre'!$O$2:$O$4995,0)),"")</f>
        <v>VB 9462</v>
      </c>
      <c r="K71" s="15" t="str">
        <f>IFERROR(INDEX('Pasajeros Pre'!$J$2:J5064,MATCH(ROW()-ROW($B$1),'Pasajeros Pre'!$O$2:$O$4995,0)),"")</f>
        <v>Chetumal</v>
      </c>
      <c r="L71" s="22">
        <f>IFERROR(INDEX('Pasajeros Pre'!$K$2:K5064,MATCH(ROW()-ROW($B$1),'Pasajeros Pre'!$O$2:$O$4995,0)),"")</f>
        <v>45996.350694444445</v>
      </c>
      <c r="M71" s="15" t="str">
        <f>IFERROR(INDEX('Pasajeros Pre'!$L$2:L5064,MATCH(ROW()-ROW($B$1),'Pasajeros Pre'!$O$2:$O$4995,0)),"")</f>
        <v>J</v>
      </c>
      <c r="N71" s="22">
        <f t="shared" si="6"/>
        <v>20</v>
      </c>
      <c r="O71" s="14" t="str">
        <f>VLOOKUP(N71,'Time Chart'!$A$2:$D$25,4,0)</f>
        <v>19:00 A 19:59</v>
      </c>
      <c r="P71" s="22">
        <f t="shared" si="7"/>
        <v>9</v>
      </c>
      <c r="Q71" s="14" t="str">
        <f>VLOOKUP(P71,'Time Chart'!$A$2:$D$25,4,0)</f>
        <v>08:00 A 08:59</v>
      </c>
      <c r="R71" s="14" t="str">
        <f t="shared" si="8"/>
        <v>04/12/2025</v>
      </c>
      <c r="S71" s="15">
        <f>COUNTIFS(Hoja1!$R$2,"="&amp;R71)</f>
        <v>0</v>
      </c>
      <c r="T71" s="14" t="str">
        <f t="shared" si="9"/>
        <v>05/12/2025</v>
      </c>
      <c r="U71" s="15">
        <f>COUNTIFS(Hoja1!$R$2,"="&amp;T71)</f>
        <v>0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>
        <f>IFERROR(INDEX('Pasajeros Pre'!$C$2:C5065,MATCH(ROW()-ROW($B$1),'Pasajeros Pre'!$O$2:$O$4995,0)),"")</f>
        <v>321</v>
      </c>
      <c r="E72" s="15" t="str">
        <f>IFERROR(INDEX('Pasajeros Pre'!$D$2:D5065,MATCH(ROW()-ROW($B$1),'Pasajeros Pre'!$O$2:$O$4995,0)),"")</f>
        <v>VB 9363</v>
      </c>
      <c r="F72" s="22">
        <f>IFERROR(INDEX('Pasajeros Pre'!$E$2:E5065,MATCH(ROW()-ROW($B$1),'Pasajeros Pre'!$O$2:$O$4995,0)),"")</f>
        <v>45995.829861111109</v>
      </c>
      <c r="G72" s="15" t="str">
        <f>IFERROR(INDEX('Pasajeros Pre'!$F$2:F5065,MATCH(ROW()-ROW($B$1),'Pasajeros Pre'!$O$2:$O$4995,0)),"")</f>
        <v>Tulum</v>
      </c>
      <c r="H72" s="15">
        <f>IFERROR(INDEX('Pasajeros Pre'!$G$2:G5065,MATCH(ROW()-ROW($B$1),'Pasajeros Pre'!$O$2:$O$4995,0)),"")</f>
        <v>1</v>
      </c>
      <c r="I72" s="15" t="str">
        <f>IFERROR(INDEX('Pasajeros Pre'!$H$2:H5065,MATCH(ROW()-ROW($B$1),'Pasajeros Pre'!$O$2:$O$4995,0)),"")</f>
        <v>107B</v>
      </c>
      <c r="J72" s="15" t="str">
        <f>IFERROR(INDEX('Pasajeros Pre'!$I$2:I5065,MATCH(ROW()-ROW($B$1),'Pasajeros Pre'!$O$2:$O$4995,0)),"")</f>
        <v>VB 5067</v>
      </c>
      <c r="K72" s="15" t="str">
        <f>IFERROR(INDEX('Pasajeros Pre'!$J$2:J5065,MATCH(ROW()-ROW($B$1),'Pasajeros Pre'!$O$2:$O$4995,0)),"")</f>
        <v>Tijuana</v>
      </c>
      <c r="L72" s="22">
        <f>IFERROR(INDEX('Pasajeros Pre'!$K$2:K5065,MATCH(ROW()-ROW($B$1),'Pasajeros Pre'!$O$2:$O$4995,0)),"")</f>
        <v>45995.895833333336</v>
      </c>
      <c r="M72" s="15" t="str">
        <f>IFERROR(INDEX('Pasajeros Pre'!$L$2:L5065,MATCH(ROW()-ROW($B$1),'Pasajeros Pre'!$O$2:$O$4995,0)),"")</f>
        <v>J</v>
      </c>
      <c r="N72" s="22">
        <f t="shared" si="6"/>
        <v>20</v>
      </c>
      <c r="O72" s="14" t="str">
        <f>VLOOKUP(N72,'Time Chart'!$A$2:$D$25,4,0)</f>
        <v>19:00 A 19:59</v>
      </c>
      <c r="P72" s="22">
        <f t="shared" si="7"/>
        <v>22</v>
      </c>
      <c r="Q72" s="14" t="str">
        <f>VLOOKUP(P72,'Time Chart'!$A$2:$D$25,4,0)</f>
        <v>21:59 A 21:59</v>
      </c>
      <c r="R72" s="14" t="str">
        <f t="shared" si="8"/>
        <v>04/12/2025</v>
      </c>
      <c r="S72" s="15">
        <f>COUNTIFS(Hoja1!$R$2,"="&amp;R72)</f>
        <v>0</v>
      </c>
      <c r="T72" s="14" t="str">
        <f t="shared" si="9"/>
        <v>04/12/2025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Aeromexico</v>
      </c>
      <c r="D73" s="15" t="str">
        <f>IFERROR(INDEX('Pasajeros Pre'!$C$2:C5066,MATCH(ROW()-ROW($B$1),'Pasajeros Pre'!$O$2:$O$4995,0)),"")</f>
        <v>E90</v>
      </c>
      <c r="E73" s="15" t="str">
        <f>IFERROR(INDEX('Pasajeros Pre'!$D$2:D5066,MATCH(ROW()-ROW($B$1),'Pasajeros Pre'!$O$2:$O$4995,0)),"")</f>
        <v>AM 995</v>
      </c>
      <c r="F73" s="22">
        <f>IFERROR(INDEX('Pasajeros Pre'!$E$2:E5066,MATCH(ROW()-ROW($B$1),'Pasajeros Pre'!$O$2:$O$4995,0)),"")</f>
        <v>45995.829861111109</v>
      </c>
      <c r="G73" s="15" t="str">
        <f>IFERROR(INDEX('Pasajeros Pre'!$F$2:F5066,MATCH(ROW()-ROW($B$1),'Pasajeros Pre'!$O$2:$O$4995,0)),"")</f>
        <v>Monterrey</v>
      </c>
      <c r="H73" s="15">
        <f>IFERROR(INDEX('Pasajeros Pre'!$G$2:G5066,MATCH(ROW()-ROW($B$1),'Pasajeros Pre'!$O$2:$O$4995,0)),"")</f>
        <v>3</v>
      </c>
      <c r="I73" s="15" t="str">
        <f>IFERROR(INDEX('Pasajeros Pre'!$H$2:H5066,MATCH(ROW()-ROW($B$1),'Pasajeros Pre'!$O$2:$O$4995,0)),"")</f>
        <v>110B</v>
      </c>
      <c r="J73" s="15" t="str">
        <f>IFERROR(INDEX('Pasajeros Pre'!$I$2:I5066,MATCH(ROW()-ROW($B$1),'Pasajeros Pre'!$O$2:$O$4995,0)),"")</f>
        <v>AM 998</v>
      </c>
      <c r="K73" s="15" t="str">
        <f>IFERROR(INDEX('Pasajeros Pre'!$J$2:J5066,MATCH(ROW()-ROW($B$1),'Pasajeros Pre'!$O$2:$O$4995,0)),"")</f>
        <v>Monterrey</v>
      </c>
      <c r="L73" s="22">
        <f>IFERROR(INDEX('Pasajeros Pre'!$K$2:K5066,MATCH(ROW()-ROW($B$1),'Pasajeros Pre'!$O$2:$O$4995,0)),"")</f>
        <v>45995.857638888891</v>
      </c>
      <c r="M73" s="15" t="str">
        <f>IFERROR(INDEX('Pasajeros Pre'!$L$2:L5066,MATCH(ROW()-ROW($B$1),'Pasajeros Pre'!$O$2:$O$4995,0)),"")</f>
        <v>J</v>
      </c>
      <c r="N73" s="22">
        <f t="shared" si="6"/>
        <v>20</v>
      </c>
      <c r="O73" s="14" t="str">
        <f>VLOOKUP(N73,'Time Chart'!$A$2:$D$25,4,0)</f>
        <v>19:00 A 19:59</v>
      </c>
      <c r="P73" s="22">
        <f t="shared" si="7"/>
        <v>21</v>
      </c>
      <c r="Q73" s="14" t="str">
        <f>VLOOKUP(P73,'Time Chart'!$A$2:$D$25,4,0)</f>
        <v>20:00 A 20:59</v>
      </c>
      <c r="R73" s="14" t="str">
        <f t="shared" si="8"/>
        <v>04/12/2025</v>
      </c>
      <c r="S73" s="15">
        <f>COUNTIFS(Hoja1!$R$2,"="&amp;R73)</f>
        <v>0</v>
      </c>
      <c r="T73" s="14" t="str">
        <f t="shared" si="9"/>
        <v>04/12/2025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Mexicana de Aviación</v>
      </c>
      <c r="D74" s="15">
        <f>IFERROR(INDEX('Pasajeros Pre'!$C$2:C5067,MATCH(ROW()-ROW($B$1),'Pasajeros Pre'!$O$2:$O$4995,0)),"")</f>
        <v>738</v>
      </c>
      <c r="E74" s="15" t="str">
        <f>IFERROR(INDEX('Pasajeros Pre'!$D$2:D5067,MATCH(ROW()-ROW($B$1),'Pasajeros Pre'!$O$2:$O$4995,0)),"")</f>
        <v>XN 1763</v>
      </c>
      <c r="F74" s="22">
        <f>IFERROR(INDEX('Pasajeros Pre'!$E$2:E5067,MATCH(ROW()-ROW($B$1),'Pasajeros Pre'!$O$2:$O$4995,0)),"")</f>
        <v>45995.829861111109</v>
      </c>
      <c r="G74" s="15" t="str">
        <f>IFERROR(INDEX('Pasajeros Pre'!$F$2:F5067,MATCH(ROW()-ROW($B$1),'Pasajeros Pre'!$O$2:$O$4995,0)),"")</f>
        <v>Mérida</v>
      </c>
      <c r="H74" s="15">
        <f>IFERROR(INDEX('Pasajeros Pre'!$G$2:G5067,MATCH(ROW()-ROW($B$1),'Pasajeros Pre'!$O$2:$O$4995,0)),"")</f>
        <v>3</v>
      </c>
      <c r="I74" s="15" t="str">
        <f>IFERROR(INDEX('Pasajeros Pre'!$H$2:H5067,MATCH(ROW()-ROW($B$1),'Pasajeros Pre'!$O$2:$O$4995,0)),"")</f>
        <v>108A</v>
      </c>
      <c r="J74" s="15" t="str">
        <f>IFERROR(INDEX('Pasajeros Pre'!$I$2:I5067,MATCH(ROW()-ROW($B$1),'Pasajeros Pre'!$O$2:$O$4995,0)),"")</f>
        <v>XN 1440</v>
      </c>
      <c r="K74" s="15" t="str">
        <f>IFERROR(INDEX('Pasajeros Pre'!$J$2:J5067,MATCH(ROW()-ROW($B$1),'Pasajeros Pre'!$O$2:$O$4995,0)),"")</f>
        <v>Puerto Vallarta</v>
      </c>
      <c r="L74" s="22">
        <f>IFERROR(INDEX('Pasajeros Pre'!$K$2:K5067,MATCH(ROW()-ROW($B$1),'Pasajeros Pre'!$O$2:$O$4995,0)),"")</f>
        <v>45996.364583333336</v>
      </c>
      <c r="M74" s="15" t="str">
        <f>IFERROR(INDEX('Pasajeros Pre'!$L$2:L5067,MATCH(ROW()-ROW($B$1),'Pasajeros Pre'!$O$2:$O$4995,0)),"")</f>
        <v>J</v>
      </c>
      <c r="N74" s="22">
        <f t="shared" si="6"/>
        <v>20</v>
      </c>
      <c r="O74" s="14" t="str">
        <f>VLOOKUP(N74,'Time Chart'!$A$2:$D$25,4,0)</f>
        <v>19:00 A 19:59</v>
      </c>
      <c r="P74" s="22">
        <f t="shared" si="7"/>
        <v>9</v>
      </c>
      <c r="Q74" s="14" t="str">
        <f>VLOOKUP(P74,'Time Chart'!$A$2:$D$25,4,0)</f>
        <v>08:00 A 08:59</v>
      </c>
      <c r="R74" s="14" t="str">
        <f t="shared" si="8"/>
        <v>04/12/2025</v>
      </c>
      <c r="S74" s="15">
        <f>COUNTIFS(Hoja1!$R$2,"="&amp;R74)</f>
        <v>0</v>
      </c>
      <c r="T74" s="14" t="str">
        <f t="shared" si="9"/>
        <v>05/12/2025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Viva</v>
      </c>
      <c r="D75" s="15" t="str">
        <f>IFERROR(INDEX('Pasajeros Pre'!$C$2:C5068,MATCH(ROW()-ROW($B$1),'Pasajeros Pre'!$O$2:$O$4995,0)),"")</f>
        <v>32A</v>
      </c>
      <c r="E75" s="15" t="str">
        <f>IFERROR(INDEX('Pasajeros Pre'!$D$2:D5068,MATCH(ROW()-ROW($B$1),'Pasajeros Pre'!$O$2:$O$4995,0)),"")</f>
        <v>VB 4412</v>
      </c>
      <c r="F75" s="22">
        <f>IFERROR(INDEX('Pasajeros Pre'!$E$2:E5068,MATCH(ROW()-ROW($B$1),'Pasajeros Pre'!$O$2:$O$4995,0)),"")</f>
        <v>45995.836805555555</v>
      </c>
      <c r="G75" s="15" t="str">
        <f>IFERROR(INDEX('Pasajeros Pre'!$F$2:F5068,MATCH(ROW()-ROW($B$1),'Pasajeros Pre'!$O$2:$O$4995,0)),"")</f>
        <v>Monterrey</v>
      </c>
      <c r="H75" s="15">
        <f>IFERROR(INDEX('Pasajeros Pre'!$G$2:G5068,MATCH(ROW()-ROW($B$1),'Pasajeros Pre'!$O$2:$O$4995,0)),"")</f>
        <v>1</v>
      </c>
      <c r="I75" s="15" t="str">
        <f>IFERROR(INDEX('Pasajeros Pre'!$H$2:H5068,MATCH(ROW()-ROW($B$1),'Pasajeros Pre'!$O$2:$O$4995,0)),"")</f>
        <v>106B</v>
      </c>
      <c r="J75" s="15" t="str">
        <f>IFERROR(INDEX('Pasajeros Pre'!$I$2:I5068,MATCH(ROW()-ROW($B$1),'Pasajeros Pre'!$O$2:$O$4995,0)),"")</f>
        <v>VB 4413</v>
      </c>
      <c r="K75" s="15" t="str">
        <f>IFERROR(INDEX('Pasajeros Pre'!$J$2:J5068,MATCH(ROW()-ROW($B$1),'Pasajeros Pre'!$O$2:$O$4995,0)),"")</f>
        <v>Monterrey</v>
      </c>
      <c r="L75" s="22">
        <f>IFERROR(INDEX('Pasajeros Pre'!$K$2:K5068,MATCH(ROW()-ROW($B$1),'Pasajeros Pre'!$O$2:$O$4995,0)),"")</f>
        <v>45995.871527777781</v>
      </c>
      <c r="M75" s="15" t="str">
        <f>IFERROR(INDEX('Pasajeros Pre'!$L$2:L5068,MATCH(ROW()-ROW($B$1),'Pasajeros Pre'!$O$2:$O$4995,0)),"")</f>
        <v>J</v>
      </c>
      <c r="N75" s="22">
        <f t="shared" si="6"/>
        <v>21</v>
      </c>
      <c r="O75" s="14" t="str">
        <f>VLOOKUP(N75,'Time Chart'!$A$2:$D$25,4,0)</f>
        <v>20:00 A 20:59</v>
      </c>
      <c r="P75" s="22">
        <f t="shared" si="7"/>
        <v>21</v>
      </c>
      <c r="Q75" s="14" t="str">
        <f>VLOOKUP(P75,'Time Chart'!$A$2:$D$25,4,0)</f>
        <v>20:00 A 20:59</v>
      </c>
      <c r="R75" s="14" t="str">
        <f t="shared" si="8"/>
        <v>04/12/2025</v>
      </c>
      <c r="S75" s="15">
        <f>COUNTIFS(Hoja1!$R$2,"="&amp;R75)</f>
        <v>0</v>
      </c>
      <c r="T75" s="14" t="str">
        <f t="shared" si="9"/>
        <v>04/12/2025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Volaris</v>
      </c>
      <c r="D76" s="15">
        <f>IFERROR(INDEX('Pasajeros Pre'!$C$2:C5069,MATCH(ROW()-ROW($B$1),'Pasajeros Pre'!$O$2:$O$4995,0)),"")</f>
        <v>320</v>
      </c>
      <c r="E76" s="15" t="str">
        <f>IFERROR(INDEX('Pasajeros Pre'!$D$2:D5069,MATCH(ROW()-ROW($B$1),'Pasajeros Pre'!$O$2:$O$4995,0)),"")</f>
        <v>Y4 7171</v>
      </c>
      <c r="F76" s="22">
        <f>IFERROR(INDEX('Pasajeros Pre'!$E$2:E5069,MATCH(ROW()-ROW($B$1),'Pasajeros Pre'!$O$2:$O$4995,0)),"")</f>
        <v>45995.849305555559</v>
      </c>
      <c r="G76" s="15" t="str">
        <f>IFERROR(INDEX('Pasajeros Pre'!$F$2:F5069,MATCH(ROW()-ROW($B$1),'Pasajeros Pre'!$O$2:$O$4995,0)),"")</f>
        <v>La Paz</v>
      </c>
      <c r="H76" s="15">
        <f>IFERROR(INDEX('Pasajeros Pre'!$G$2:G5069,MATCH(ROW()-ROW($B$1),'Pasajeros Pre'!$O$2:$O$4995,0)),"")</f>
        <v>2</v>
      </c>
      <c r="I76" s="15" t="str">
        <f>IFERROR(INDEX('Pasajeros Pre'!$H$2:H5069,MATCH(ROW()-ROW($B$1),'Pasajeros Pre'!$O$2:$O$4995,0)),"")</f>
        <v>109B</v>
      </c>
      <c r="J76" s="15" t="str">
        <f>IFERROR(INDEX('Pasajeros Pre'!$I$2:I5069,MATCH(ROW()-ROW($B$1),'Pasajeros Pre'!$O$2:$O$4995,0)),"")</f>
        <v>Y4 1291</v>
      </c>
      <c r="K76" s="15" t="str">
        <f>IFERROR(INDEX('Pasajeros Pre'!$J$2:J5069,MATCH(ROW()-ROW($B$1),'Pasajeros Pre'!$O$2:$O$4995,0)),"")</f>
        <v>Guadalajara</v>
      </c>
      <c r="L76" s="22">
        <f>IFERROR(INDEX('Pasajeros Pre'!$K$2:K5069,MATCH(ROW()-ROW($B$1),'Pasajeros Pre'!$O$2:$O$4995,0)),"")</f>
        <v>45996.270833333336</v>
      </c>
      <c r="M76" s="15" t="str">
        <f>IFERROR(INDEX('Pasajeros Pre'!$L$2:L5069,MATCH(ROW()-ROW($B$1),'Pasajeros Pre'!$O$2:$O$4995,0)),"")</f>
        <v>J</v>
      </c>
      <c r="N76" s="22">
        <f t="shared" si="6"/>
        <v>21</v>
      </c>
      <c r="O76" s="14" t="str">
        <f>VLOOKUP(N76,'Time Chart'!$A$2:$D$25,4,0)</f>
        <v>20:00 A 20:59</v>
      </c>
      <c r="P76" s="22">
        <f t="shared" si="7"/>
        <v>7</v>
      </c>
      <c r="Q76" s="14" t="str">
        <f>VLOOKUP(P76,'Time Chart'!$A$2:$D$25,4,0)</f>
        <v>06:00 A 06:59</v>
      </c>
      <c r="R76" s="14" t="str">
        <f t="shared" si="8"/>
        <v>04/12/2025</v>
      </c>
      <c r="S76" s="15">
        <f>COUNTIFS(Hoja1!$R$2,"="&amp;R76)</f>
        <v>0</v>
      </c>
      <c r="T76" s="14" t="str">
        <f t="shared" si="9"/>
        <v>05/12/2025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Volaris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Y4 1292</v>
      </c>
      <c r="F77" s="22">
        <f>IFERROR(INDEX('Pasajeros Pre'!$E$2:E5070,MATCH(ROW()-ROW($B$1),'Pasajeros Pre'!$O$2:$O$4995,0)),"")</f>
        <v>45995.852777777778</v>
      </c>
      <c r="G77" s="15" t="str">
        <f>IFERROR(INDEX('Pasajeros Pre'!$F$2:F5070,MATCH(ROW()-ROW($B$1),'Pasajeros Pre'!$O$2:$O$4995,0)),"")</f>
        <v>Guadalajara</v>
      </c>
      <c r="H77" s="15">
        <f>IFERROR(INDEX('Pasajeros Pre'!$G$2:G5070,MATCH(ROW()-ROW($B$1),'Pasajeros Pre'!$O$2:$O$4995,0)),"")</f>
        <v>2</v>
      </c>
      <c r="I77" s="15" t="str">
        <f>IFERROR(INDEX('Pasajeros Pre'!$H$2:H5070,MATCH(ROW()-ROW($B$1),'Pasajeros Pre'!$O$2:$O$4995,0)),"")</f>
        <v>109A</v>
      </c>
      <c r="J77" s="15" t="str">
        <f>IFERROR(INDEX('Pasajeros Pre'!$I$2:I5070,MATCH(ROW()-ROW($B$1),'Pasajeros Pre'!$O$2:$O$4995,0)),"")</f>
        <v>Y4 3960</v>
      </c>
      <c r="K77" s="15" t="str">
        <f>IFERROR(INDEX('Pasajeros Pre'!$J$2:J5070,MATCH(ROW()-ROW($B$1),'Pasajeros Pre'!$O$2:$O$4995,0)),"")</f>
        <v>Bogotá</v>
      </c>
      <c r="L77" s="22">
        <f>IFERROR(INDEX('Pasajeros Pre'!$K$2:K5070,MATCH(ROW()-ROW($B$1),'Pasajeros Pre'!$O$2:$O$4995,0)),"")</f>
        <v>45996.025000000001</v>
      </c>
      <c r="M77" s="15" t="str">
        <f>IFERROR(INDEX('Pasajeros Pre'!$L$2:L5070,MATCH(ROW()-ROW($B$1),'Pasajeros Pre'!$O$2:$O$4995,0)),"")</f>
        <v>J</v>
      </c>
      <c r="N77" s="22">
        <f t="shared" si="6"/>
        <v>21</v>
      </c>
      <c r="O77" s="14" t="str">
        <f>VLOOKUP(N77,'Time Chart'!$A$2:$D$25,4,0)</f>
        <v>20:00 A 20:59</v>
      </c>
      <c r="P77" s="22">
        <f t="shared" si="7"/>
        <v>1</v>
      </c>
      <c r="Q77" s="14" t="str">
        <f>VLOOKUP(P77,'Time Chart'!$A$2:$D$25,4,0)</f>
        <v>00:00 A 00:59</v>
      </c>
      <c r="R77" s="14" t="str">
        <f t="shared" si="8"/>
        <v>04/12/2025</v>
      </c>
      <c r="S77" s="15">
        <f>COUNTIFS(Hoja1!$R$2,"="&amp;R77)</f>
        <v>0</v>
      </c>
      <c r="T77" s="14" t="str">
        <f t="shared" si="9"/>
        <v>05/12/2025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Aeromexico</v>
      </c>
      <c r="D78" s="15" t="str">
        <f>IFERROR(INDEX('Pasajeros Pre'!$C$2:C5071,MATCH(ROW()-ROW($B$1),'Pasajeros Pre'!$O$2:$O$4995,0)),"")</f>
        <v>E90</v>
      </c>
      <c r="E78" s="15" t="str">
        <f>IFERROR(INDEX('Pasajeros Pre'!$D$2:D5071,MATCH(ROW()-ROW($B$1),'Pasajeros Pre'!$O$2:$O$4995,0)),"")</f>
        <v>AM 2041</v>
      </c>
      <c r="F78" s="22">
        <f>IFERROR(INDEX('Pasajeros Pre'!$E$2:E5071,MATCH(ROW()-ROW($B$1),'Pasajeros Pre'!$O$2:$O$4995,0)),"")</f>
        <v>45995.85833333333</v>
      </c>
      <c r="G78" s="15" t="str">
        <f>IFERROR(INDEX('Pasajeros Pre'!$F$2:F5071,MATCH(ROW()-ROW($B$1),'Pasajeros Pre'!$O$2:$O$4995,0)),"")</f>
        <v>Oaxaca</v>
      </c>
      <c r="H78" s="15">
        <f>IFERROR(INDEX('Pasajeros Pre'!$G$2:G5071,MATCH(ROW()-ROW($B$1),'Pasajeros Pre'!$O$2:$O$4995,0)),"")</f>
        <v>3</v>
      </c>
      <c r="I78" s="15" t="str">
        <f>IFERROR(INDEX('Pasajeros Pre'!$H$2:H5071,MATCH(ROW()-ROW($B$1),'Pasajeros Pre'!$O$2:$O$4995,0)),"")</f>
        <v>111B</v>
      </c>
      <c r="J78" s="15" t="str">
        <f>IFERROR(INDEX('Pasajeros Pre'!$I$2:I5071,MATCH(ROW()-ROW($B$1),'Pasajeros Pre'!$O$2:$O$4995,0)),"")</f>
        <v>AM 878</v>
      </c>
      <c r="K78" s="15" t="str">
        <f>IFERROR(INDEX('Pasajeros Pre'!$J$2:J5071,MATCH(ROW()-ROW($B$1),'Pasajeros Pre'!$O$2:$O$4995,0)),"")</f>
        <v>Mérida</v>
      </c>
      <c r="L78" s="22">
        <f>IFERROR(INDEX('Pasajeros Pre'!$K$2:K5071,MATCH(ROW()-ROW($B$1),'Pasajeros Pre'!$O$2:$O$4995,0)),"")</f>
        <v>45996.510416666664</v>
      </c>
      <c r="M78" s="15" t="str">
        <f>IFERROR(INDEX('Pasajeros Pre'!$L$2:L5071,MATCH(ROW()-ROW($B$1),'Pasajeros Pre'!$O$2:$O$4995,0)),"")</f>
        <v>J</v>
      </c>
      <c r="N78" s="22">
        <f t="shared" si="6"/>
        <v>21</v>
      </c>
      <c r="O78" s="14" t="str">
        <f>VLOOKUP(N78,'Time Chart'!$A$2:$D$25,4,0)</f>
        <v>20:00 A 20:59</v>
      </c>
      <c r="P78" s="22">
        <f t="shared" si="7"/>
        <v>13</v>
      </c>
      <c r="Q78" s="14" t="str">
        <f>VLOOKUP(P78,'Time Chart'!$A$2:$D$25,4,0)</f>
        <v>12:00 A 12:59</v>
      </c>
      <c r="R78" s="14" t="str">
        <f t="shared" si="8"/>
        <v>04/12/2025</v>
      </c>
      <c r="S78" s="15">
        <f>COUNTIFS(Hoja1!$R$2,"="&amp;R78)</f>
        <v>0</v>
      </c>
      <c r="T78" s="14" t="str">
        <f t="shared" si="9"/>
        <v>05/12/2025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 t="str">
        <f>IFERROR(INDEX('Pasajeros Pre'!$C$2:C5072,MATCH(ROW()-ROW($B$1),'Pasajeros Pre'!$O$2:$O$4995,0)),"")</f>
        <v>32N</v>
      </c>
      <c r="E79" s="15" t="str">
        <f>IFERROR(INDEX('Pasajeros Pre'!$D$2:D5072,MATCH(ROW()-ROW($B$1),'Pasajeros Pre'!$O$2:$O$4995,0)),"")</f>
        <v>VB 7017</v>
      </c>
      <c r="F79" s="22">
        <f>IFERROR(INDEX('Pasajeros Pre'!$E$2:E5072,MATCH(ROW()-ROW($B$1),'Pasajeros Pre'!$O$2:$O$4995,0)),"")</f>
        <v>45995.868055555555</v>
      </c>
      <c r="G79" s="15" t="str">
        <f>IFERROR(INDEX('Pasajeros Pre'!$F$2:F5072,MATCH(ROW()-ROW($B$1),'Pasajeros Pre'!$O$2:$O$4995,0)),"")</f>
        <v>Acapulco</v>
      </c>
      <c r="H79" s="15">
        <f>IFERROR(INDEX('Pasajeros Pre'!$G$2:G5072,MATCH(ROW()-ROW($B$1),'Pasajeros Pre'!$O$2:$O$4995,0)),"")</f>
        <v>2</v>
      </c>
      <c r="I79" s="15">
        <f>IFERROR(INDEX('Pasajeros Pre'!$H$2:H5072,MATCH(ROW()-ROW($B$1),'Pasajeros Pre'!$O$2:$O$4995,0)),"")</f>
        <v>502</v>
      </c>
      <c r="J79" s="15" t="str">
        <f>IFERROR(INDEX('Pasajeros Pre'!$I$2:I5072,MATCH(ROW()-ROW($B$1),'Pasajeros Pre'!$O$2:$O$4995,0)),"")</f>
        <v>VB 7017</v>
      </c>
      <c r="K79" s="15" t="str">
        <f>IFERROR(INDEX('Pasajeros Pre'!$J$2:J5072,MATCH(ROW()-ROW($B$1),'Pasajeros Pre'!$O$2:$O$4995,0)),"")</f>
        <v>Monterrey</v>
      </c>
      <c r="L79" s="22">
        <f>IFERROR(INDEX('Pasajeros Pre'!$K$2:K5072,MATCH(ROW()-ROW($B$1),'Pasajeros Pre'!$O$2:$O$4995,0)),"")</f>
        <v>45995.888888888891</v>
      </c>
      <c r="M79" s="15" t="str">
        <f>IFERROR(INDEX('Pasajeros Pre'!$L$2:L5072,MATCH(ROW()-ROW($B$1),'Pasajeros Pre'!$O$2:$O$4995,0)),"")</f>
        <v>J</v>
      </c>
      <c r="N79" s="22">
        <f t="shared" si="6"/>
        <v>21</v>
      </c>
      <c r="O79" s="14" t="str">
        <f>VLOOKUP(N79,'Time Chart'!$A$2:$D$25,4,0)</f>
        <v>20:00 A 20:59</v>
      </c>
      <c r="P79" s="22">
        <f t="shared" si="7"/>
        <v>22</v>
      </c>
      <c r="Q79" s="14" t="str">
        <f>VLOOKUP(P79,'Time Chart'!$A$2:$D$25,4,0)</f>
        <v>21:59 A 21:59</v>
      </c>
      <c r="R79" s="14" t="str">
        <f t="shared" si="8"/>
        <v>04/12/2025</v>
      </c>
      <c r="S79" s="15">
        <f>COUNTIFS(Hoja1!$R$2,"="&amp;R79)</f>
        <v>0</v>
      </c>
      <c r="T79" s="14" t="str">
        <f t="shared" si="9"/>
        <v>04/12/2025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 t="str">
        <f>IFERROR(INDEX('Pasajeros Pre'!$C$2:C5073,MATCH(ROW()-ROW($B$1),'Pasajeros Pre'!$O$2:$O$4995,0)),"")</f>
        <v>32A</v>
      </c>
      <c r="E80" s="15" t="str">
        <f>IFERROR(INDEX('Pasajeros Pre'!$D$2:D5073,MATCH(ROW()-ROW($B$1),'Pasajeros Pre'!$O$2:$O$4995,0)),"")</f>
        <v>VB 7305</v>
      </c>
      <c r="F80" s="22">
        <f>IFERROR(INDEX('Pasajeros Pre'!$E$2:E5073,MATCH(ROW()-ROW($B$1),'Pasajeros Pre'!$O$2:$O$4995,0)),"")</f>
        <v>45995.875</v>
      </c>
      <c r="G80" s="15" t="str">
        <f>IFERROR(INDEX('Pasajeros Pre'!$F$2:F5073,MATCH(ROW()-ROW($B$1),'Pasajeros Pre'!$O$2:$O$4995,0)),"")</f>
        <v>Tampico</v>
      </c>
      <c r="H80" s="15">
        <f>IFERROR(INDEX('Pasajeros Pre'!$G$2:G5073,MATCH(ROW()-ROW($B$1),'Pasajeros Pre'!$O$2:$O$4995,0)),"")</f>
        <v>1</v>
      </c>
      <c r="I80" s="15">
        <f>IFERROR(INDEX('Pasajeros Pre'!$H$2:H5073,MATCH(ROW()-ROW($B$1),'Pasajeros Pre'!$O$2:$O$4995,0)),"")</f>
        <v>505</v>
      </c>
      <c r="J80" s="15" t="str">
        <f>IFERROR(INDEX('Pasajeros Pre'!$I$2:I5073,MATCH(ROW()-ROW($B$1),'Pasajeros Pre'!$O$2:$O$4995,0)),"")</f>
        <v>VB 7305</v>
      </c>
      <c r="K80" s="15" t="str">
        <f>IFERROR(INDEX('Pasajeros Pre'!$J$2:J5073,MATCH(ROW()-ROW($B$1),'Pasajeros Pre'!$O$2:$O$4995,0)),"")</f>
        <v>Guadalajara</v>
      </c>
      <c r="L80" s="22">
        <f>IFERROR(INDEX('Pasajeros Pre'!$K$2:K5073,MATCH(ROW()-ROW($B$1),'Pasajeros Pre'!$O$2:$O$4995,0)),"")</f>
        <v>45995.895833333336</v>
      </c>
      <c r="M80" s="15" t="str">
        <f>IFERROR(INDEX('Pasajeros Pre'!$L$2:L5073,MATCH(ROW()-ROW($B$1),'Pasajeros Pre'!$O$2:$O$4995,0)),"")</f>
        <v>J</v>
      </c>
      <c r="N80" s="22">
        <f t="shared" si="6"/>
        <v>22</v>
      </c>
      <c r="O80" s="14" t="str">
        <f>VLOOKUP(N80,'Time Chart'!$A$2:$D$25,4,0)</f>
        <v>21:59 A 21:59</v>
      </c>
      <c r="P80" s="22">
        <f t="shared" si="7"/>
        <v>22</v>
      </c>
      <c r="Q80" s="14" t="str">
        <f>VLOOKUP(P80,'Time Chart'!$A$2:$D$25,4,0)</f>
        <v>21:59 A 21:59</v>
      </c>
      <c r="R80" s="14" t="str">
        <f t="shared" si="8"/>
        <v>04/12/2025</v>
      </c>
      <c r="S80" s="15">
        <f>COUNTIFS(Hoja1!$R$2,"="&amp;R80)</f>
        <v>0</v>
      </c>
      <c r="T80" s="14" t="str">
        <f t="shared" si="9"/>
        <v>04/12/2025</v>
      </c>
      <c r="U80" s="15">
        <f>COUNTIFS(Hoja1!$R$2,"="&amp;T80)</f>
        <v>0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Aeromexico</v>
      </c>
      <c r="D81" s="15" t="str">
        <f>IFERROR(INDEX('Pasajeros Pre'!$C$2:C5074,MATCH(ROW()-ROW($B$1),'Pasajeros Pre'!$O$2:$O$4995,0)),"")</f>
        <v>E90</v>
      </c>
      <c r="E81" s="15" t="str">
        <f>IFERROR(INDEX('Pasajeros Pre'!$D$2:D5074,MATCH(ROW()-ROW($B$1),'Pasajeros Pre'!$O$2:$O$4995,0)),"")</f>
        <v>AM 871</v>
      </c>
      <c r="F81" s="22">
        <f>IFERROR(INDEX('Pasajeros Pre'!$E$2:E5074,MATCH(ROW()-ROW($B$1),'Pasajeros Pre'!$O$2:$O$4995,0)),"")</f>
        <v>45995.888888888891</v>
      </c>
      <c r="G81" s="15" t="str">
        <f>IFERROR(INDEX('Pasajeros Pre'!$F$2:F5074,MATCH(ROW()-ROW($B$1),'Pasajeros Pre'!$O$2:$O$4995,0)),"")</f>
        <v>Veracruz</v>
      </c>
      <c r="H81" s="15">
        <f>IFERROR(INDEX('Pasajeros Pre'!$G$2:G5074,MATCH(ROW()-ROW($B$1),'Pasajeros Pre'!$O$2:$O$4995,0)),"")</f>
        <v>3</v>
      </c>
      <c r="I81" s="15" t="str">
        <f>IFERROR(INDEX('Pasajeros Pre'!$H$2:H5074,MATCH(ROW()-ROW($B$1),'Pasajeros Pre'!$O$2:$O$4995,0)),"")</f>
        <v>111A</v>
      </c>
      <c r="J81" s="15" t="str">
        <f>IFERROR(INDEX('Pasajeros Pre'!$I$2:I5074,MATCH(ROW()-ROW($B$1),'Pasajeros Pre'!$O$2:$O$4995,0)),"")</f>
        <v>AM 592</v>
      </c>
      <c r="K81" s="15" t="str">
        <f>IFERROR(INDEX('Pasajeros Pre'!$J$2:J5074,MATCH(ROW()-ROW($B$1),'Pasajeros Pre'!$O$2:$O$4995,0)),"")</f>
        <v>Tulum</v>
      </c>
      <c r="L81" s="22">
        <f>IFERROR(INDEX('Pasajeros Pre'!$K$2:K5074,MATCH(ROW()-ROW($B$1),'Pasajeros Pre'!$O$2:$O$4995,0)),"")</f>
        <v>45996.354861111111</v>
      </c>
      <c r="M81" s="15" t="str">
        <f>IFERROR(INDEX('Pasajeros Pre'!$L$2:L5074,MATCH(ROW()-ROW($B$1),'Pasajeros Pre'!$O$2:$O$4995,0)),"")</f>
        <v>J</v>
      </c>
      <c r="N81" s="22">
        <f t="shared" si="6"/>
        <v>22</v>
      </c>
      <c r="O81" s="14" t="str">
        <f>VLOOKUP(N81,'Time Chart'!$A$2:$D$25,4,0)</f>
        <v>21:59 A 21:59</v>
      </c>
      <c r="P81" s="22">
        <f t="shared" si="7"/>
        <v>9</v>
      </c>
      <c r="Q81" s="14" t="str">
        <f>VLOOKUP(P81,'Time Chart'!$A$2:$D$25,4,0)</f>
        <v>08:00 A 08:59</v>
      </c>
      <c r="R81" s="14" t="str">
        <f t="shared" si="8"/>
        <v>04/12/2025</v>
      </c>
      <c r="S81" s="15">
        <f>COUNTIFS(Hoja1!$R$2,"="&amp;R81)</f>
        <v>0</v>
      </c>
      <c r="T81" s="14" t="str">
        <f t="shared" si="9"/>
        <v>05/12/2025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>
        <f>IFERROR(INDEX('Pasajeros Pre'!$C$2:C5075,MATCH(ROW()-ROW($B$1),'Pasajeros Pre'!$O$2:$O$4995,0)),"")</f>
        <v>320</v>
      </c>
      <c r="E82" s="15" t="str">
        <f>IFERROR(INDEX('Pasajeros Pre'!$D$2:D5075,MATCH(ROW()-ROW($B$1),'Pasajeros Pre'!$O$2:$O$4995,0)),"")</f>
        <v>VB 7435</v>
      </c>
      <c r="F82" s="22">
        <f>IFERROR(INDEX('Pasajeros Pre'!$E$2:E5075,MATCH(ROW()-ROW($B$1),'Pasajeros Pre'!$O$2:$O$4995,0)),"")</f>
        <v>45995.916666666664</v>
      </c>
      <c r="G82" s="15" t="str">
        <f>IFERROR(INDEX('Pasajeros Pre'!$F$2:F5075,MATCH(ROW()-ROW($B$1),'Pasajeros Pre'!$O$2:$O$4995,0)),"")</f>
        <v>Veracruz</v>
      </c>
      <c r="H82" s="15">
        <f>IFERROR(INDEX('Pasajeros Pre'!$G$2:G5075,MATCH(ROW()-ROW($B$1),'Pasajeros Pre'!$O$2:$O$4995,0)),"")</f>
        <v>2</v>
      </c>
      <c r="I82" s="15">
        <f>IFERROR(INDEX('Pasajeros Pre'!$H$2:H5075,MATCH(ROW()-ROW($B$1),'Pasajeros Pre'!$O$2:$O$4995,0)),"")</f>
        <v>503</v>
      </c>
      <c r="J82" s="15" t="str">
        <f>IFERROR(INDEX('Pasajeros Pre'!$I$2:I5075,MATCH(ROW()-ROW($B$1),'Pasajeros Pre'!$O$2:$O$4995,0)),"")</f>
        <v>VB 7435</v>
      </c>
      <c r="K82" s="15" t="str">
        <f>IFERROR(INDEX('Pasajeros Pre'!$J$2:J5075,MATCH(ROW()-ROW($B$1),'Pasajeros Pre'!$O$2:$O$4995,0)),"")</f>
        <v>Ciudad Juárez</v>
      </c>
      <c r="L82" s="22">
        <f>IFERROR(INDEX('Pasajeros Pre'!$K$2:K5075,MATCH(ROW()-ROW($B$1),'Pasajeros Pre'!$O$2:$O$4995,0)),"")</f>
        <v>45995.9375</v>
      </c>
      <c r="M82" s="15" t="str">
        <f>IFERROR(INDEX('Pasajeros Pre'!$L$2:L5075,MATCH(ROW()-ROW($B$1),'Pasajeros Pre'!$O$2:$O$4995,0)),"")</f>
        <v>J</v>
      </c>
      <c r="N82" s="22">
        <f t="shared" si="6"/>
        <v>23</v>
      </c>
      <c r="O82" s="14" t="str">
        <f>VLOOKUP(N82,'Time Chart'!$A$2:$D$25,4,0)</f>
        <v>22:00 A 22:59</v>
      </c>
      <c r="P82" s="22">
        <f t="shared" si="7"/>
        <v>23</v>
      </c>
      <c r="Q82" s="14" t="str">
        <f>VLOOKUP(P82,'Time Chart'!$A$2:$D$25,4,0)</f>
        <v>22:00 A 22:59</v>
      </c>
      <c r="R82" s="14" t="str">
        <f t="shared" si="8"/>
        <v>04/12/2025</v>
      </c>
      <c r="S82" s="15">
        <f>COUNTIFS(Hoja1!$R$2,"="&amp;R82)</f>
        <v>0</v>
      </c>
      <c r="T82" s="14" t="str">
        <f t="shared" si="9"/>
        <v>04/12/2025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Viva</v>
      </c>
      <c r="D83" s="15">
        <f>IFERROR(INDEX('Pasajeros Pre'!$C$2:C5076,MATCH(ROW()-ROW($B$1),'Pasajeros Pre'!$O$2:$O$4995,0)),"")</f>
        <v>320</v>
      </c>
      <c r="E83" s="15" t="str">
        <f>IFERROR(INDEX('Pasajeros Pre'!$D$2:D5076,MATCH(ROW()-ROW($B$1),'Pasajeros Pre'!$O$2:$O$4995,0)),"")</f>
        <v>VB 7283</v>
      </c>
      <c r="F83" s="22">
        <f>IFERROR(INDEX('Pasajeros Pre'!$E$2:E5076,MATCH(ROW()-ROW($B$1),'Pasajeros Pre'!$O$2:$O$4995,0)),"")</f>
        <v>45995.923611111109</v>
      </c>
      <c r="G83" s="15" t="str">
        <f>IFERROR(INDEX('Pasajeros Pre'!$F$2:F5076,MATCH(ROW()-ROW($B$1),'Pasajeros Pre'!$O$2:$O$4995,0)),"")</f>
        <v>Puerto Escondido</v>
      </c>
      <c r="H83" s="15">
        <f>IFERROR(INDEX('Pasajeros Pre'!$G$2:G5076,MATCH(ROW()-ROW($B$1),'Pasajeros Pre'!$O$2:$O$4995,0)),"")</f>
        <v>3</v>
      </c>
      <c r="I83" s="15">
        <f>IFERROR(INDEX('Pasajeros Pre'!$H$2:H5076,MATCH(ROW()-ROW($B$1),'Pasajeros Pre'!$O$2:$O$4995,0)),"")</f>
        <v>505</v>
      </c>
      <c r="J83" s="15" t="str">
        <f>IFERROR(INDEX('Pasajeros Pre'!$I$2:I5076,MATCH(ROW()-ROW($B$1),'Pasajeros Pre'!$O$2:$O$4995,0)),"")</f>
        <v>VB 7283</v>
      </c>
      <c r="K83" s="15" t="str">
        <f>IFERROR(INDEX('Pasajeros Pre'!$J$2:J5076,MATCH(ROW()-ROW($B$1),'Pasajeros Pre'!$O$2:$O$4995,0)),"")</f>
        <v>Mérida</v>
      </c>
      <c r="L83" s="22">
        <f>IFERROR(INDEX('Pasajeros Pre'!$K$2:K5076,MATCH(ROW()-ROW($B$1),'Pasajeros Pre'!$O$2:$O$4995,0)),"")</f>
        <v>45995.951388888891</v>
      </c>
      <c r="M83" s="15" t="str">
        <f>IFERROR(INDEX('Pasajeros Pre'!$L$2:L5076,MATCH(ROW()-ROW($B$1),'Pasajeros Pre'!$O$2:$O$4995,0)),"")</f>
        <v>J</v>
      </c>
      <c r="N83" s="22">
        <f t="shared" si="6"/>
        <v>23</v>
      </c>
      <c r="O83" s="14" t="str">
        <f>VLOOKUP(N83,'Time Chart'!$A$2:$D$25,4,0)</f>
        <v>22:00 A 22:59</v>
      </c>
      <c r="P83" s="22">
        <f t="shared" si="7"/>
        <v>23</v>
      </c>
      <c r="Q83" s="14" t="str">
        <f>VLOOKUP(P83,'Time Chart'!$A$2:$D$25,4,0)</f>
        <v>22:00 A 22:59</v>
      </c>
      <c r="R83" s="14" t="str">
        <f t="shared" si="8"/>
        <v>04/12/2025</v>
      </c>
      <c r="S83" s="15">
        <f>COUNTIFS(Hoja1!$R$2,"="&amp;R83)</f>
        <v>0</v>
      </c>
      <c r="T83" s="14" t="str">
        <f t="shared" si="9"/>
        <v>04/12/2025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Volaris</v>
      </c>
      <c r="D84" s="15">
        <f>IFERROR(INDEX('Pasajeros Pre'!$C$2:C5077,MATCH(ROW()-ROW($B$1),'Pasajeros Pre'!$O$2:$O$4995,0)),"")</f>
        <v>321</v>
      </c>
      <c r="E84" s="15" t="str">
        <f>IFERROR(INDEX('Pasajeros Pre'!$D$2:D5077,MATCH(ROW()-ROW($B$1),'Pasajeros Pre'!$O$2:$O$4995,0)),"")</f>
        <v>Y4 3296</v>
      </c>
      <c r="F84" s="22">
        <f>IFERROR(INDEX('Pasajeros Pre'!$E$2:E5077,MATCH(ROW()-ROW($B$1),'Pasajeros Pre'!$O$2:$O$4995,0)),"")</f>
        <v>45995.942361111112</v>
      </c>
      <c r="G84" s="15" t="str">
        <f>IFERROR(INDEX('Pasajeros Pre'!$F$2:F5077,MATCH(ROW()-ROW($B$1),'Pasajeros Pre'!$O$2:$O$4995,0)),"")</f>
        <v>Tijuana</v>
      </c>
      <c r="H84" s="15">
        <f>IFERROR(INDEX('Pasajeros Pre'!$G$2:G5077,MATCH(ROW()-ROW($B$1),'Pasajeros Pre'!$O$2:$O$4995,0)),"")</f>
        <v>1</v>
      </c>
      <c r="I84" s="15" t="str">
        <f>IFERROR(INDEX('Pasajeros Pre'!$H$2:H5077,MATCH(ROW()-ROW($B$1),'Pasajeros Pre'!$O$2:$O$4995,0)),"")</f>
        <v>108B</v>
      </c>
      <c r="J84" s="15" t="str">
        <f>IFERROR(INDEX('Pasajeros Pre'!$I$2:I5077,MATCH(ROW()-ROW($B$1),'Pasajeros Pre'!$O$2:$O$4995,0)),"")</f>
        <v>Y4 3297</v>
      </c>
      <c r="K84" s="15" t="str">
        <f>IFERROR(INDEX('Pasajeros Pre'!$J$2:J5077,MATCH(ROW()-ROW($B$1),'Pasajeros Pre'!$O$2:$O$4995,0)),"")</f>
        <v>Tijuana</v>
      </c>
      <c r="L84" s="22">
        <f>IFERROR(INDEX('Pasajeros Pre'!$K$2:K5077,MATCH(ROW()-ROW($B$1),'Pasajeros Pre'!$O$2:$O$4995,0)),"")</f>
        <v>45995.97152777778</v>
      </c>
      <c r="M84" s="15" t="str">
        <f>IFERROR(INDEX('Pasajeros Pre'!$L$2:L5077,MATCH(ROW()-ROW($B$1),'Pasajeros Pre'!$O$2:$O$4995,0)),"")</f>
        <v>J</v>
      </c>
      <c r="N84" s="22">
        <f t="shared" si="6"/>
        <v>23</v>
      </c>
      <c r="O84" s="14" t="str">
        <f>VLOOKUP(N84,'Time Chart'!$A$2:$D$25,4,0)</f>
        <v>22:00 A 22:59</v>
      </c>
      <c r="P84" s="22">
        <f t="shared" si="7"/>
        <v>24</v>
      </c>
      <c r="Q84" s="14" t="str">
        <f>VLOOKUP(P84,'Time Chart'!$A$2:$D$25,4,0)</f>
        <v>23:00 A 23:59</v>
      </c>
      <c r="R84" s="14" t="str">
        <f t="shared" si="8"/>
        <v>04/12/2025</v>
      </c>
      <c r="S84" s="15">
        <f>COUNTIFS(Hoja1!$R$2,"="&amp;R84)</f>
        <v>0</v>
      </c>
      <c r="T84" s="14" t="str">
        <f t="shared" si="9"/>
        <v>04/12/2025</v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 xml:space="preserve">Arajet </v>
      </c>
      <c r="D85" s="15" t="str">
        <f>IFERROR(INDEX('Pasajeros Pre'!$C$2:C5078,MATCH(ROW()-ROW($B$1),'Pasajeros Pre'!$O$2:$O$4995,0)),"")</f>
        <v>7M8</v>
      </c>
      <c r="E85" s="15" t="str">
        <f>IFERROR(INDEX('Pasajeros Pre'!$D$2:D5078,MATCH(ROW()-ROW($B$1),'Pasajeros Pre'!$O$2:$O$4995,0)),"")</f>
        <v>DM 4100</v>
      </c>
      <c r="F85" s="22">
        <f>IFERROR(INDEX('Pasajeros Pre'!$E$2:E5078,MATCH(ROW()-ROW($B$1),'Pasajeros Pre'!$O$2:$O$4995,0)),"")</f>
        <v>45995.947222222225</v>
      </c>
      <c r="G85" s="15" t="str">
        <f>IFERROR(INDEX('Pasajeros Pre'!$F$2:F5078,MATCH(ROW()-ROW($B$1),'Pasajeros Pre'!$O$2:$O$4995,0)),"")</f>
        <v>Santo Domingo</v>
      </c>
      <c r="H85" s="15">
        <f>IFERROR(INDEX('Pasajeros Pre'!$G$2:G5078,MATCH(ROW()-ROW($B$1),'Pasajeros Pre'!$O$2:$O$4995,0)),"")</f>
        <v>6</v>
      </c>
      <c r="I85" s="15" t="str">
        <f>IFERROR(INDEX('Pasajeros Pre'!$H$2:H5078,MATCH(ROW()-ROW($B$1),'Pasajeros Pre'!$O$2:$O$4995,0)),"")</f>
        <v>114A</v>
      </c>
      <c r="J85" s="15" t="str">
        <f>IFERROR(INDEX('Pasajeros Pre'!$I$2:I5078,MATCH(ROW()-ROW($B$1),'Pasajeros Pre'!$O$2:$O$4995,0)),"")</f>
        <v>DM 4101</v>
      </c>
      <c r="K85" s="15" t="str">
        <f>IFERROR(INDEX('Pasajeros Pre'!$J$2:J5078,MATCH(ROW()-ROW($B$1),'Pasajeros Pre'!$O$2:$O$4995,0)),"")</f>
        <v>Santo Domingo</v>
      </c>
      <c r="L85" s="22">
        <f>IFERROR(INDEX('Pasajeros Pre'!$K$2:K5078,MATCH(ROW()-ROW($B$1),'Pasajeros Pre'!$O$2:$O$4995,0)),"")</f>
        <v>45995.988888888889</v>
      </c>
      <c r="M85" s="15" t="str">
        <f>IFERROR(INDEX('Pasajeros Pre'!$L$2:L5078,MATCH(ROW()-ROW($B$1),'Pasajeros Pre'!$O$2:$O$4995,0)),"")</f>
        <v>J</v>
      </c>
      <c r="N85" s="22">
        <f t="shared" si="6"/>
        <v>23</v>
      </c>
      <c r="O85" s="14" t="str">
        <f>VLOOKUP(N85,'Time Chart'!$A$2:$D$25,4,0)</f>
        <v>22:00 A 22:59</v>
      </c>
      <c r="P85" s="22">
        <f t="shared" si="7"/>
        <v>24</v>
      </c>
      <c r="Q85" s="14" t="str">
        <f>VLOOKUP(P85,'Time Chart'!$A$2:$D$25,4,0)</f>
        <v>23:00 A 23:59</v>
      </c>
      <c r="R85" s="14" t="str">
        <f t="shared" si="8"/>
        <v>04/12/2025</v>
      </c>
      <c r="S85" s="15">
        <f>COUNTIFS(Hoja1!$R$2,"="&amp;R85)</f>
        <v>0</v>
      </c>
      <c r="T85" s="14" t="str">
        <f t="shared" si="9"/>
        <v>04/12/2025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Viva</v>
      </c>
      <c r="D86" s="15" t="str">
        <f>IFERROR(INDEX('Pasajeros Pre'!$C$2:C5079,MATCH(ROW()-ROW($B$1),'Pasajeros Pre'!$O$2:$O$4995,0)),"")</f>
        <v>32Q</v>
      </c>
      <c r="E86" s="15" t="str">
        <f>IFERROR(INDEX('Pasajeros Pre'!$D$2:D5079,MATCH(ROW()-ROW($B$1),'Pasajeros Pre'!$O$2:$O$4995,0)),"")</f>
        <v>VB 9497</v>
      </c>
      <c r="F86" s="22">
        <f>IFERROR(INDEX('Pasajeros Pre'!$E$2:E5079,MATCH(ROW()-ROW($B$1),'Pasajeros Pre'!$O$2:$O$4995,0)),"")</f>
        <v>45995.96875</v>
      </c>
      <c r="G86" s="15" t="str">
        <f>IFERROR(INDEX('Pasajeros Pre'!$F$2:F5079,MATCH(ROW()-ROW($B$1),'Pasajeros Pre'!$O$2:$O$4995,0)),"")</f>
        <v>Los Cabos</v>
      </c>
      <c r="H86" s="15">
        <f>IFERROR(INDEX('Pasajeros Pre'!$G$2:G5079,MATCH(ROW()-ROW($B$1),'Pasajeros Pre'!$O$2:$O$4995,0)),"")</f>
        <v>1</v>
      </c>
      <c r="I86" s="15" t="str">
        <f>IFERROR(INDEX('Pasajeros Pre'!$H$2:H5079,MATCH(ROW()-ROW($B$1),'Pasajeros Pre'!$O$2:$O$4995,0)),"")</f>
        <v>106A</v>
      </c>
      <c r="J86" s="15" t="str">
        <f>IFERROR(INDEX('Pasajeros Pre'!$I$2:I5079,MATCH(ROW()-ROW($B$1),'Pasajeros Pre'!$O$2:$O$4995,0)),"")</f>
        <v>VB 9520</v>
      </c>
      <c r="K86" s="15" t="str">
        <f>IFERROR(INDEX('Pasajeros Pre'!$J$2:J5079,MATCH(ROW()-ROW($B$1),'Pasajeros Pre'!$O$2:$O$4995,0)),"")</f>
        <v>Guadalajara</v>
      </c>
      <c r="L86" s="22">
        <f>IFERROR(INDEX('Pasajeros Pre'!$K$2:K5079,MATCH(ROW()-ROW($B$1),'Pasajeros Pre'!$O$2:$O$4995,0)),"")</f>
        <v>45996.25</v>
      </c>
      <c r="M86" s="15" t="str">
        <f>IFERROR(INDEX('Pasajeros Pre'!$L$2:L5079,MATCH(ROW()-ROW($B$1),'Pasajeros Pre'!$O$2:$O$4995,0)),"")</f>
        <v>J</v>
      </c>
      <c r="N86" s="22">
        <f t="shared" si="6"/>
        <v>24</v>
      </c>
      <c r="O86" s="14" t="str">
        <f>VLOOKUP(N86,'Time Chart'!$A$2:$D$25,4,0)</f>
        <v>23:00 A 23:59</v>
      </c>
      <c r="P86" s="22">
        <f t="shared" si="7"/>
        <v>7</v>
      </c>
      <c r="Q86" s="14" t="str">
        <f>VLOOKUP(P86,'Time Chart'!$A$2:$D$25,4,0)</f>
        <v>06:00 A 06:59</v>
      </c>
      <c r="R86" s="14" t="str">
        <f t="shared" si="8"/>
        <v>04/12/2025</v>
      </c>
      <c r="S86" s="15">
        <f>COUNTIFS(Hoja1!$R$2,"="&amp;R86)</f>
        <v>0</v>
      </c>
      <c r="T86" s="14" t="str">
        <f t="shared" si="9"/>
        <v>05/12/2025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Viva</v>
      </c>
      <c r="D87" s="15">
        <f>IFERROR(INDEX('Pasajeros Pre'!$C$2:C5080,MATCH(ROW()-ROW($B$1),'Pasajeros Pre'!$O$2:$O$4995,0)),"")</f>
        <v>321</v>
      </c>
      <c r="E87" s="15" t="str">
        <f>IFERROR(INDEX('Pasajeros Pre'!$D$2:D5080,MATCH(ROW()-ROW($B$1),'Pasajeros Pre'!$O$2:$O$4995,0)),"")</f>
        <v>VB 9523</v>
      </c>
      <c r="F87" s="22">
        <f>IFERROR(INDEX('Pasajeros Pre'!$E$2:E5080,MATCH(ROW()-ROW($B$1),'Pasajeros Pre'!$O$2:$O$4995,0)),"")</f>
        <v>45995.96875</v>
      </c>
      <c r="G87" s="15" t="str">
        <f>IFERROR(INDEX('Pasajeros Pre'!$F$2:F5080,MATCH(ROW()-ROW($B$1),'Pasajeros Pre'!$O$2:$O$4995,0)),"")</f>
        <v>Guadalajara</v>
      </c>
      <c r="H87" s="15">
        <f>IFERROR(INDEX('Pasajeros Pre'!$G$2:G5080,MATCH(ROW()-ROW($B$1),'Pasajeros Pre'!$O$2:$O$4995,0)),"")</f>
        <v>1</v>
      </c>
      <c r="I87" s="15">
        <f>IFERROR(INDEX('Pasajeros Pre'!$H$2:H5080,MATCH(ROW()-ROW($B$1),'Pasajeros Pre'!$O$2:$O$4995,0)),"")</f>
        <v>503</v>
      </c>
      <c r="J87" s="15" t="str">
        <f>IFERROR(INDEX('Pasajeros Pre'!$I$2:I5080,MATCH(ROW()-ROW($B$1),'Pasajeros Pre'!$O$2:$O$4995,0)),"")</f>
        <v>VB 2281</v>
      </c>
      <c r="K87" s="15" t="str">
        <f>IFERROR(INDEX('Pasajeros Pre'!$J$2:J5080,MATCH(ROW()-ROW($B$1),'Pasajeros Pre'!$O$2:$O$4995,0)),"")</f>
        <v>Cancún</v>
      </c>
      <c r="L87" s="22">
        <f>IFERROR(INDEX('Pasajeros Pre'!$K$2:K5080,MATCH(ROW()-ROW($B$1),'Pasajeros Pre'!$O$2:$O$4995,0)),"")</f>
        <v>45996.263888888891</v>
      </c>
      <c r="M87" s="15" t="str">
        <f>IFERROR(INDEX('Pasajeros Pre'!$L$2:L5080,MATCH(ROW()-ROW($B$1),'Pasajeros Pre'!$O$2:$O$4995,0)),"")</f>
        <v>J</v>
      </c>
      <c r="N87" s="22">
        <f t="shared" si="6"/>
        <v>24</v>
      </c>
      <c r="O87" s="14" t="str">
        <f>VLOOKUP(N87,'Time Chart'!$A$2:$D$25,4,0)</f>
        <v>23:00 A 23:59</v>
      </c>
      <c r="P87" s="22">
        <f t="shared" si="7"/>
        <v>7</v>
      </c>
      <c r="Q87" s="14" t="str">
        <f>VLOOKUP(P87,'Time Chart'!$A$2:$D$25,4,0)</f>
        <v>06:00 A 06:59</v>
      </c>
      <c r="R87" s="14" t="str">
        <f t="shared" si="8"/>
        <v>04/12/2025</v>
      </c>
      <c r="S87" s="15">
        <f>COUNTIFS(Hoja1!$R$2,"="&amp;R87)</f>
        <v>0</v>
      </c>
      <c r="T87" s="14" t="str">
        <f t="shared" si="9"/>
        <v>05/12/2025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>Flight scheduled</v>
      </c>
      <c r="C88" s="15" t="str">
        <f>IFERROR(INDEX('Pasajeros Pre'!$B$2:$B$195,MATCH(ROW()-ROW($A$1),'Pasajeros Pre'!$O$2:$O$195,0)),"")</f>
        <v>Viva</v>
      </c>
      <c r="D88" s="15" t="str">
        <f>IFERROR(INDEX('Pasajeros Pre'!$C$2:C5081,MATCH(ROW()-ROW($B$1),'Pasajeros Pre'!$O$2:$O$4995,0)),"")</f>
        <v>32N</v>
      </c>
      <c r="E88" s="15" t="str">
        <f>IFERROR(INDEX('Pasajeros Pre'!$D$2:D5081,MATCH(ROW()-ROW($B$1),'Pasajeros Pre'!$O$2:$O$4995,0)),"")</f>
        <v>VB 9411</v>
      </c>
      <c r="F88" s="22">
        <f>IFERROR(INDEX('Pasajeros Pre'!$E$2:E5081,MATCH(ROW()-ROW($B$1),'Pasajeros Pre'!$O$2:$O$4995,0)),"")</f>
        <v>45995.979166666664</v>
      </c>
      <c r="G88" s="15" t="str">
        <f>IFERROR(INDEX('Pasajeros Pre'!$F$2:F5081,MATCH(ROW()-ROW($B$1),'Pasajeros Pre'!$O$2:$O$4995,0)),"")</f>
        <v>Mérida</v>
      </c>
      <c r="H88" s="15">
        <f>IFERROR(INDEX('Pasajeros Pre'!$G$2:G5081,MATCH(ROW()-ROW($B$1),'Pasajeros Pre'!$O$2:$O$4995,0)),"")</f>
        <v>2</v>
      </c>
      <c r="I88" s="15" t="str">
        <f>IFERROR(INDEX('Pasajeros Pre'!$H$2:H5081,MATCH(ROW()-ROW($B$1),'Pasajeros Pre'!$O$2:$O$4995,0)),"")</f>
        <v>107B</v>
      </c>
      <c r="J88" s="15" t="str">
        <f>IFERROR(INDEX('Pasajeros Pre'!$I$2:I5081,MATCH(ROW()-ROW($B$1),'Pasajeros Pre'!$O$2:$O$4995,0)),"")</f>
        <v>VB 5069</v>
      </c>
      <c r="K88" s="15" t="str">
        <f>IFERROR(INDEX('Pasajeros Pre'!$J$2:J5081,MATCH(ROW()-ROW($B$1),'Pasajeros Pre'!$O$2:$O$4995,0)),"")</f>
        <v>Tijuana</v>
      </c>
      <c r="L88" s="22">
        <f>IFERROR(INDEX('Pasajeros Pre'!$K$2:K5081,MATCH(ROW()-ROW($B$1),'Pasajeros Pre'!$O$2:$O$4995,0)),"")</f>
        <v>45996.260416666664</v>
      </c>
      <c r="M88" s="15" t="str">
        <f>IFERROR(INDEX('Pasajeros Pre'!$L$2:L5081,MATCH(ROW()-ROW($B$1),'Pasajeros Pre'!$O$2:$O$4995,0)),"")</f>
        <v>J</v>
      </c>
      <c r="N88" s="22">
        <f t="shared" si="6"/>
        <v>24</v>
      </c>
      <c r="O88" s="14" t="str">
        <f>VLOOKUP(N88,'Time Chart'!$A$2:$D$25,4,0)</f>
        <v>23:00 A 23:59</v>
      </c>
      <c r="P88" s="22">
        <f t="shared" si="7"/>
        <v>7</v>
      </c>
      <c r="Q88" s="14" t="str">
        <f>VLOOKUP(P88,'Time Chart'!$A$2:$D$25,4,0)</f>
        <v>06:00 A 06:59</v>
      </c>
      <c r="R88" s="14" t="str">
        <f t="shared" si="8"/>
        <v>04/12/2025</v>
      </c>
      <c r="S88" s="15">
        <f>COUNTIFS(Hoja1!$R$2,"="&amp;R88)</f>
        <v>0</v>
      </c>
      <c r="T88" s="14" t="str">
        <f t="shared" si="9"/>
        <v>05/12/2025</v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>Flight scheduled</v>
      </c>
      <c r="C89" s="15" t="str">
        <f>IFERROR(INDEX('Pasajeros Pre'!$B$2:$B$195,MATCH(ROW()-ROW($A$1),'Pasajeros Pre'!$O$2:$O$195,0)),"")</f>
        <v>Viva</v>
      </c>
      <c r="D89" s="15" t="str">
        <f>IFERROR(INDEX('Pasajeros Pre'!$C$2:C5082,MATCH(ROW()-ROW($B$1),'Pasajeros Pre'!$O$2:$O$4995,0)),"")</f>
        <v>32Q</v>
      </c>
      <c r="E89" s="15" t="str">
        <f>IFERROR(INDEX('Pasajeros Pre'!$D$2:D5082,MATCH(ROW()-ROW($B$1),'Pasajeros Pre'!$O$2:$O$4995,0)),"")</f>
        <v>VB 2288</v>
      </c>
      <c r="F89" s="22">
        <f>IFERROR(INDEX('Pasajeros Pre'!$E$2:E5082,MATCH(ROW()-ROW($B$1),'Pasajeros Pre'!$O$2:$O$4995,0)),"")</f>
        <v>45995.979166666664</v>
      </c>
      <c r="G89" s="15" t="str">
        <f>IFERROR(INDEX('Pasajeros Pre'!$F$2:F5082,MATCH(ROW()-ROW($B$1),'Pasajeros Pre'!$O$2:$O$4995,0)),"")</f>
        <v>Cancún</v>
      </c>
      <c r="H89" s="15">
        <f>IFERROR(INDEX('Pasajeros Pre'!$G$2:G5082,MATCH(ROW()-ROW($B$1),'Pasajeros Pre'!$O$2:$O$4995,0)),"")</f>
        <v>2</v>
      </c>
      <c r="I89" s="15">
        <f>IFERROR(INDEX('Pasajeros Pre'!$H$2:H5082,MATCH(ROW()-ROW($B$1),'Pasajeros Pre'!$O$2:$O$4995,0)),"")</f>
        <v>505</v>
      </c>
      <c r="J89" s="15" t="str">
        <f>IFERROR(INDEX('Pasajeros Pre'!$I$2:I5082,MATCH(ROW()-ROW($B$1),'Pasajeros Pre'!$O$2:$O$4995,0)),"")</f>
        <v>VB 7382</v>
      </c>
      <c r="K89" s="15" t="str">
        <f>IFERROR(INDEX('Pasajeros Pre'!$J$2:J5082,MATCH(ROW()-ROW($B$1),'Pasajeros Pre'!$O$2:$O$4995,0)),"")</f>
        <v>Monterrey</v>
      </c>
      <c r="L89" s="22">
        <f>IFERROR(INDEX('Pasajeros Pre'!$K$2:K5082,MATCH(ROW()-ROW($B$1),'Pasajeros Pre'!$O$2:$O$4995,0)),"")</f>
        <v>45996.25</v>
      </c>
      <c r="M89" s="15" t="str">
        <f>IFERROR(INDEX('Pasajeros Pre'!$L$2:L5082,MATCH(ROW()-ROW($B$1),'Pasajeros Pre'!$O$2:$O$4995,0)),"")</f>
        <v>J</v>
      </c>
      <c r="N89" s="22">
        <f t="shared" si="6"/>
        <v>24</v>
      </c>
      <c r="O89" s="14" t="str">
        <f>VLOOKUP(N89,'Time Chart'!$A$2:$D$25,4,0)</f>
        <v>23:00 A 23:59</v>
      </c>
      <c r="P89" s="22">
        <f t="shared" si="7"/>
        <v>7</v>
      </c>
      <c r="Q89" s="14" t="str">
        <f>VLOOKUP(P89,'Time Chart'!$A$2:$D$25,4,0)</f>
        <v>06:00 A 06:59</v>
      </c>
      <c r="R89" s="14" t="str">
        <f t="shared" si="8"/>
        <v>04/12/2025</v>
      </c>
      <c r="S89" s="15">
        <f>COUNTIFS(Hoja1!$R$2,"="&amp;R89)</f>
        <v>0</v>
      </c>
      <c r="T89" s="14" t="str">
        <f t="shared" si="9"/>
        <v>05/12/2025</v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>Flight scheduled</v>
      </c>
      <c r="C90" s="15" t="str">
        <f>IFERROR(INDEX('Pasajeros Pre'!$B$2:$B$195,MATCH(ROW()-ROW($A$1),'Pasajeros Pre'!$O$2:$O$195,0)),"")</f>
        <v>Viva</v>
      </c>
      <c r="D90" s="15" t="str">
        <f>IFERROR(INDEX('Pasajeros Pre'!$C$2:C5083,MATCH(ROW()-ROW($B$1),'Pasajeros Pre'!$O$2:$O$4995,0)),"")</f>
        <v>32N</v>
      </c>
      <c r="E90" s="15" t="str">
        <f>IFERROR(INDEX('Pasajeros Pre'!$D$2:D5083,MATCH(ROW()-ROW($B$1),'Pasajeros Pre'!$O$2:$O$4995,0)),"")</f>
        <v>VB 9305</v>
      </c>
      <c r="F90" s="22">
        <f>IFERROR(INDEX('Pasajeros Pre'!$E$2:E5083,MATCH(ROW()-ROW($B$1),'Pasajeros Pre'!$O$2:$O$4995,0)),"")</f>
        <v>45995.989583333336</v>
      </c>
      <c r="G90" s="15" t="str">
        <f>IFERROR(INDEX('Pasajeros Pre'!$F$2:F5083,MATCH(ROW()-ROW($B$1),'Pasajeros Pre'!$O$2:$O$4995,0)),"")</f>
        <v>Hermosillo</v>
      </c>
      <c r="H90" s="15">
        <f>IFERROR(INDEX('Pasajeros Pre'!$G$2:G5083,MATCH(ROW()-ROW($B$1),'Pasajeros Pre'!$O$2:$O$4995,0)),"")</f>
        <v>1</v>
      </c>
      <c r="I90" s="15" t="str">
        <f>IFERROR(INDEX('Pasajeros Pre'!$H$2:H5083,MATCH(ROW()-ROW($B$1),'Pasajeros Pre'!$O$2:$O$4995,0)),"")</f>
        <v>106B</v>
      </c>
      <c r="J90" s="15" t="str">
        <f>IFERROR(INDEX('Pasajeros Pre'!$I$2:I5083,MATCH(ROW()-ROW($B$1),'Pasajeros Pre'!$O$2:$O$4995,0)),"")</f>
        <v>VB 9390</v>
      </c>
      <c r="K90" s="15" t="str">
        <f>IFERROR(INDEX('Pasajeros Pre'!$J$2:J5083,MATCH(ROW()-ROW($B$1),'Pasajeros Pre'!$O$2:$O$4995,0)),"")</f>
        <v>Tuxtla Gutiérrez</v>
      </c>
      <c r="L90" s="22">
        <f>IFERROR(INDEX('Pasajeros Pre'!$K$2:K5083,MATCH(ROW()-ROW($B$1),'Pasajeros Pre'!$O$2:$O$4995,0)),"")</f>
        <v>45996.270833333336</v>
      </c>
      <c r="M90" s="15" t="str">
        <f>IFERROR(INDEX('Pasajeros Pre'!$L$2:L5083,MATCH(ROW()-ROW($B$1),'Pasajeros Pre'!$O$2:$O$4995,0)),"")</f>
        <v>J</v>
      </c>
      <c r="N90" s="22">
        <f t="shared" si="6"/>
        <v>24</v>
      </c>
      <c r="O90" s="14" t="str">
        <f>VLOOKUP(N90,'Time Chart'!$A$2:$D$25,4,0)</f>
        <v>23:00 A 23:59</v>
      </c>
      <c r="P90" s="22">
        <f t="shared" si="7"/>
        <v>7</v>
      </c>
      <c r="Q90" s="14" t="str">
        <f>VLOOKUP(P90,'Time Chart'!$A$2:$D$25,4,0)</f>
        <v>06:00 A 06:59</v>
      </c>
      <c r="R90" s="14" t="str">
        <f t="shared" si="8"/>
        <v>04/12/2025</v>
      </c>
      <c r="S90" s="15">
        <f>COUNTIFS(Hoja1!$R$2,"="&amp;R90)</f>
        <v>0</v>
      </c>
      <c r="T90" s="14" t="str">
        <f t="shared" si="9"/>
        <v>05/12/2025</v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45994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1" t="s">
        <v>838</v>
      </c>
      <c r="B1" s="92"/>
      <c r="C1" s="92"/>
      <c r="D1" s="92"/>
      <c r="E1" s="92"/>
      <c r="F1" s="92"/>
      <c r="G1" s="92"/>
      <c r="H1" s="92"/>
      <c r="I1" s="92"/>
      <c r="J1" s="92"/>
      <c r="K1" s="93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2"/>
  <sheetViews>
    <sheetView tabSelected="1" view="pageLayout" zoomScale="128" zoomScaleNormal="100" zoomScalePageLayoutView="128" workbookViewId="0">
      <selection activeCell="A2" sqref="A2:H2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4">
        <v>45994</v>
      </c>
      <c r="B1" s="95"/>
      <c r="C1" s="95"/>
      <c r="D1" s="95"/>
      <c r="E1" s="95"/>
      <c r="F1" s="95"/>
      <c r="G1" s="95"/>
      <c r="H1" s="95"/>
      <c r="I1" s="95"/>
      <c r="J1" s="95"/>
      <c r="K1" s="38"/>
    </row>
    <row r="2" spans="1:11" x14ac:dyDescent="0.25">
      <c r="A2" s="96" t="s">
        <v>839</v>
      </c>
      <c r="B2" s="96"/>
      <c r="C2" s="96"/>
      <c r="D2" s="96"/>
      <c r="E2" s="96"/>
      <c r="F2" s="96"/>
      <c r="G2" s="96"/>
      <c r="H2" s="96"/>
      <c r="I2" s="96" t="s">
        <v>840</v>
      </c>
      <c r="J2" s="96"/>
      <c r="K2" s="96"/>
    </row>
    <row r="3" spans="1:11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847</v>
      </c>
      <c r="H3" s="62" t="s">
        <v>848</v>
      </c>
      <c r="I3" s="62" t="s">
        <v>849</v>
      </c>
      <c r="J3" s="62" t="s">
        <v>850</v>
      </c>
      <c r="K3" s="8" t="s">
        <v>851</v>
      </c>
    </row>
    <row r="4" spans="1:11" x14ac:dyDescent="0.25">
      <c r="A4" s="9">
        <v>1</v>
      </c>
      <c r="B4" s="10" t="str">
        <f>Pasajeros!C2</f>
        <v>Viva</v>
      </c>
      <c r="C4" s="9" t="str">
        <f>Pasajeros!D2</f>
        <v>32A</v>
      </c>
      <c r="D4" s="9" t="str">
        <f>Pasajeros!E2</f>
        <v>VB 9429</v>
      </c>
      <c r="E4" s="11">
        <f>Pasajeros!F2</f>
        <v>45993.506944444445</v>
      </c>
      <c r="F4" s="16" t="str">
        <f>Pasajeros!G2</f>
        <v>Tepic</v>
      </c>
      <c r="G4" s="9">
        <f>Pasajeros!H2</f>
        <v>1</v>
      </c>
      <c r="H4" s="10">
        <f>Pasajeros!I2</f>
        <v>502</v>
      </c>
      <c r="I4" s="9" t="str">
        <f>Pasajeros!J2</f>
        <v>VB 2287</v>
      </c>
      <c r="J4" s="16" t="str">
        <f>Pasajeros!K2</f>
        <v>Cancún</v>
      </c>
      <c r="K4" s="11">
        <f>Pasajeros!L2</f>
        <v>45995.416666666664</v>
      </c>
    </row>
    <row r="5" spans="1:11" ht="24" x14ac:dyDescent="0.25">
      <c r="A5" s="9">
        <v>2</v>
      </c>
      <c r="B5" s="10" t="str">
        <f>Pasajeros!C3</f>
        <v>Mexicana de Aviación</v>
      </c>
      <c r="C5" s="9" t="str">
        <f>Pasajeros!D3</f>
        <v>E95</v>
      </c>
      <c r="D5" s="9" t="str">
        <f>Pasajeros!E3</f>
        <v>XN 1991</v>
      </c>
      <c r="E5" s="11">
        <f>Pasajeros!F3</f>
        <v>45994.402777777781</v>
      </c>
      <c r="F5" s="16" t="str">
        <f>Pasajeros!G3</f>
        <v>Ixtepec</v>
      </c>
      <c r="G5" s="9">
        <f>Pasajeros!H3</f>
        <v>2</v>
      </c>
      <c r="H5" s="10" t="str">
        <f>Pasajeros!I3</f>
        <v>108B</v>
      </c>
      <c r="I5" s="9" t="str">
        <f>Pasajeros!J3</f>
        <v>XN 1140</v>
      </c>
      <c r="J5" s="16" t="str">
        <f>Pasajeros!K3</f>
        <v>Ciudad Victoria</v>
      </c>
      <c r="K5" s="11">
        <f>Pasajeros!L3</f>
        <v>45995.333333333336</v>
      </c>
    </row>
    <row r="6" spans="1:11" x14ac:dyDescent="0.25">
      <c r="A6" s="9">
        <v>3</v>
      </c>
      <c r="B6" s="10" t="str">
        <f>Pasajeros!C4</f>
        <v>Viva</v>
      </c>
      <c r="C6" s="9">
        <f>Pasajeros!D4</f>
        <v>321</v>
      </c>
      <c r="D6" s="9" t="str">
        <f>Pasajeros!E4</f>
        <v>VB 9481</v>
      </c>
      <c r="E6" s="11">
        <f>Pasajeros!F4</f>
        <v>45994.527777777781</v>
      </c>
      <c r="F6" s="16" t="str">
        <f>Pasajeros!G4</f>
        <v>Ciudad Obregón</v>
      </c>
      <c r="G6" s="9">
        <f>Pasajeros!H4</f>
        <v>1</v>
      </c>
      <c r="H6" s="10" t="str">
        <f>Pasajeros!I4</f>
        <v>112B</v>
      </c>
      <c r="I6" s="9" t="str">
        <f>Pasajeros!J4</f>
        <v>VB 3281</v>
      </c>
      <c r="J6" s="16" t="str">
        <f>Pasajeros!K4</f>
        <v>Guadalajara</v>
      </c>
      <c r="K6" s="11">
        <f>Pasajeros!L4</f>
        <v>45995.65625</v>
      </c>
    </row>
    <row r="7" spans="1:11" x14ac:dyDescent="0.25">
      <c r="A7" s="9">
        <v>4</v>
      </c>
      <c r="B7" s="10" t="str">
        <f>Pasajeros!C5</f>
        <v>Viva</v>
      </c>
      <c r="C7" s="9" t="str">
        <f>Pasajeros!D5</f>
        <v>32Q</v>
      </c>
      <c r="D7" s="9" t="str">
        <f>Pasajeros!E5</f>
        <v>VB 9413</v>
      </c>
      <c r="E7" s="11">
        <f>Pasajeros!F5</f>
        <v>45994.680555555555</v>
      </c>
      <c r="F7" s="16" t="str">
        <f>Pasajeros!G5</f>
        <v>Mérida</v>
      </c>
      <c r="G7" s="9">
        <f>Pasajeros!H5</f>
        <v>2</v>
      </c>
      <c r="H7" s="10" t="str">
        <f>Pasajeros!I5</f>
        <v>106A</v>
      </c>
      <c r="I7" s="9" t="str">
        <f>Pasajeros!J5</f>
        <v>VB 9520</v>
      </c>
      <c r="J7" s="16" t="str">
        <f>Pasajeros!K5</f>
        <v>Guadalajara</v>
      </c>
      <c r="K7" s="11">
        <f>Pasajeros!L5</f>
        <v>45995.25</v>
      </c>
    </row>
    <row r="8" spans="1:11" x14ac:dyDescent="0.25">
      <c r="A8" s="9">
        <v>5</v>
      </c>
      <c r="B8" s="10" t="str">
        <f>Pasajeros!C6</f>
        <v>Viva</v>
      </c>
      <c r="C8" s="9" t="str">
        <f>Pasajeros!D6</f>
        <v>32Q</v>
      </c>
      <c r="D8" s="9" t="str">
        <f>Pasajeros!E6</f>
        <v>VB 9235</v>
      </c>
      <c r="E8" s="11">
        <f>Pasajeros!F6</f>
        <v>45994.739583333336</v>
      </c>
      <c r="F8" s="16" t="str">
        <f>Pasajeros!G6</f>
        <v>Mazatlán</v>
      </c>
      <c r="G8" s="9">
        <f>Pasajeros!H6</f>
        <v>2</v>
      </c>
      <c r="H8" s="10">
        <f>Pasajeros!I6</f>
        <v>503</v>
      </c>
      <c r="I8" s="9" t="str">
        <f>Pasajeros!J6</f>
        <v>VB 7378</v>
      </c>
      <c r="J8" s="16" t="str">
        <f>Pasajeros!K6</f>
        <v>Monterrey</v>
      </c>
      <c r="K8" s="11">
        <f>Pasajeros!L6</f>
        <v>45995.25</v>
      </c>
    </row>
    <row r="9" spans="1:11" x14ac:dyDescent="0.25">
      <c r="A9" s="9">
        <v>6</v>
      </c>
      <c r="B9" s="10" t="str">
        <f>Pasajeros!C7</f>
        <v>Volaris</v>
      </c>
      <c r="C9" s="9">
        <f>Pasajeros!D7</f>
        <v>320</v>
      </c>
      <c r="D9" s="9" t="str">
        <f>Pasajeros!E7</f>
        <v>Y4 1292</v>
      </c>
      <c r="E9" s="11">
        <f>Pasajeros!F7</f>
        <v>45994.852777777778</v>
      </c>
      <c r="F9" s="16" t="str">
        <f>Pasajeros!G7</f>
        <v>Guadalajara</v>
      </c>
      <c r="G9" s="9">
        <f>Pasajeros!H7</f>
        <v>2</v>
      </c>
      <c r="H9" s="10" t="str">
        <f>Pasajeros!I7</f>
        <v>109B</v>
      </c>
      <c r="I9" s="9" t="str">
        <f>Pasajeros!J7</f>
        <v>Y4 1291</v>
      </c>
      <c r="J9" s="16" t="str">
        <f>Pasajeros!K7</f>
        <v>Guadalajara</v>
      </c>
      <c r="K9" s="11">
        <f>Pasajeros!L7</f>
        <v>45995.270833333336</v>
      </c>
    </row>
    <row r="10" spans="1:11" x14ac:dyDescent="0.25">
      <c r="A10" s="9">
        <v>7</v>
      </c>
      <c r="B10" s="10" t="str">
        <f>Pasajeros!C8</f>
        <v>Aeromexico</v>
      </c>
      <c r="C10" s="9" t="str">
        <f>Pasajeros!D8</f>
        <v>E90</v>
      </c>
      <c r="D10" s="9" t="str">
        <f>Pasajeros!E8</f>
        <v>AM 2041</v>
      </c>
      <c r="E10" s="11">
        <f>Pasajeros!F8</f>
        <v>45994.85833333333</v>
      </c>
      <c r="F10" s="16" t="str">
        <f>Pasajeros!G8</f>
        <v>Oaxaca</v>
      </c>
      <c r="G10" s="9">
        <f>Pasajeros!H8</f>
        <v>3</v>
      </c>
      <c r="H10" s="10" t="str">
        <f>Pasajeros!I8</f>
        <v>113A</v>
      </c>
      <c r="I10" s="9" t="str">
        <f>Pasajeros!J8</f>
        <v>AM 878</v>
      </c>
      <c r="J10" s="16" t="str">
        <f>Pasajeros!K8</f>
        <v>Mérida</v>
      </c>
      <c r="K10" s="11">
        <f>Pasajeros!L8</f>
        <v>45995.510416666664</v>
      </c>
    </row>
    <row r="11" spans="1:11" x14ac:dyDescent="0.25">
      <c r="A11" s="9">
        <v>8</v>
      </c>
      <c r="B11" s="10" t="str">
        <f>Pasajeros!C9</f>
        <v>Aeromexico</v>
      </c>
      <c r="C11" s="9" t="str">
        <f>Pasajeros!D9</f>
        <v>E90</v>
      </c>
      <c r="D11" s="9" t="str">
        <f>Pasajeros!E9</f>
        <v>AM 871</v>
      </c>
      <c r="E11" s="11">
        <f>Pasajeros!F9</f>
        <v>45994.888888888891</v>
      </c>
      <c r="F11" s="16" t="str">
        <f>Pasajeros!G9</f>
        <v>Veracruz</v>
      </c>
      <c r="G11" s="9">
        <f>Pasajeros!H9</f>
        <v>3</v>
      </c>
      <c r="H11" s="10" t="str">
        <f>Pasajeros!I9</f>
        <v>110B</v>
      </c>
      <c r="I11" s="9" t="str">
        <f>Pasajeros!J9</f>
        <v>AM 592</v>
      </c>
      <c r="J11" s="16" t="str">
        <f>Pasajeros!K9</f>
        <v>Tulum</v>
      </c>
      <c r="K11" s="11">
        <f>Pasajeros!L9</f>
        <v>45995.354861111111</v>
      </c>
    </row>
    <row r="12" spans="1:11" x14ac:dyDescent="0.25">
      <c r="A12" s="9">
        <v>9</v>
      </c>
      <c r="B12" s="10" t="str">
        <f>Pasajeros!C10</f>
        <v>Volaris</v>
      </c>
      <c r="C12" s="9">
        <f>Pasajeros!D10</f>
        <v>320</v>
      </c>
      <c r="D12" s="9" t="str">
        <f>Pasajeros!E10</f>
        <v>Y4 7111</v>
      </c>
      <c r="E12" s="11">
        <f>Pasajeros!F10</f>
        <v>45994.911805555559</v>
      </c>
      <c r="F12" s="16" t="str">
        <f>Pasajeros!G10</f>
        <v>Mérida</v>
      </c>
      <c r="G12" s="9">
        <f>Pasajeros!H10</f>
        <v>2</v>
      </c>
      <c r="H12" s="10" t="str">
        <f>Pasajeros!I10</f>
        <v>109A</v>
      </c>
      <c r="I12" s="9" t="str">
        <f>Pasajeros!J10</f>
        <v>Y4 7110</v>
      </c>
      <c r="J12" s="16" t="str">
        <f>Pasajeros!K10</f>
        <v>Mérida</v>
      </c>
      <c r="K12" s="11">
        <f>Pasajeros!L10</f>
        <v>45995.256249999999</v>
      </c>
    </row>
    <row r="13" spans="1:11" ht="24" x14ac:dyDescent="0.25">
      <c r="A13" s="9">
        <v>10</v>
      </c>
      <c r="B13" s="10" t="str">
        <f>Pasajeros!C11</f>
        <v>Mexicana de Aviación</v>
      </c>
      <c r="C13" s="9" t="str">
        <f>Pasajeros!D11</f>
        <v>E95</v>
      </c>
      <c r="D13" s="9" t="str">
        <f>Pasajeros!E11</f>
        <v>XN 1105</v>
      </c>
      <c r="E13" s="11">
        <f>Pasajeros!F11</f>
        <v>45994.930555555555</v>
      </c>
      <c r="F13" s="16" t="str">
        <f>Pasajeros!G11</f>
        <v>Monterrey</v>
      </c>
      <c r="G13" s="9">
        <f>Pasajeros!H11</f>
        <v>3</v>
      </c>
      <c r="H13" s="10" t="str">
        <f>Pasajeros!I11</f>
        <v>108A</v>
      </c>
      <c r="I13" s="9" t="str">
        <f>Pasajeros!J11</f>
        <v>XN 1780</v>
      </c>
      <c r="J13" s="16" t="str">
        <f>Pasajeros!K11</f>
        <v>Tulum</v>
      </c>
      <c r="K13" s="11">
        <f>Pasajeros!L11</f>
        <v>45995.416666666664</v>
      </c>
    </row>
    <row r="14" spans="1:11" x14ac:dyDescent="0.25">
      <c r="A14" s="9">
        <v>11</v>
      </c>
      <c r="B14" s="10" t="str">
        <f>Pasajeros!C12</f>
        <v>Viva</v>
      </c>
      <c r="C14" s="9" t="str">
        <f>Pasajeros!D12</f>
        <v>32N</v>
      </c>
      <c r="D14" s="9" t="str">
        <f>Pasajeros!E12</f>
        <v>VB 9523</v>
      </c>
      <c r="E14" s="11">
        <f>Pasajeros!F12</f>
        <v>45994.96875</v>
      </c>
      <c r="F14" s="16" t="str">
        <f>Pasajeros!G12</f>
        <v>Guadalajara</v>
      </c>
      <c r="G14" s="9">
        <f>Pasajeros!H12</f>
        <v>1</v>
      </c>
      <c r="H14" s="10" t="str">
        <f>Pasajeros!I12</f>
        <v>112A</v>
      </c>
      <c r="I14" s="9" t="str">
        <f>Pasajeros!J12</f>
        <v>VB 842</v>
      </c>
      <c r="J14" s="16" t="str">
        <f>Pasajeros!K12</f>
        <v>La Habana</v>
      </c>
      <c r="K14" s="11">
        <f>Pasajeros!L12</f>
        <v>45995.25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321</v>
      </c>
      <c r="D15" s="9" t="str">
        <f>Pasajeros!E13</f>
        <v>VB 2288</v>
      </c>
      <c r="E15" s="11">
        <f>Pasajeros!F13</f>
        <v>45994.979166666664</v>
      </c>
      <c r="F15" s="16" t="str">
        <f>Pasajeros!G13</f>
        <v>Cancún</v>
      </c>
      <c r="G15" s="9">
        <f>Pasajeros!H13</f>
        <v>1</v>
      </c>
      <c r="H15" s="10">
        <f>Pasajeros!I13</f>
        <v>505</v>
      </c>
      <c r="I15" s="9" t="str">
        <f>Pasajeros!J13</f>
        <v>VB 9222</v>
      </c>
      <c r="J15" s="16" t="str">
        <f>Pasajeros!K13</f>
        <v>Puerto Escondido</v>
      </c>
      <c r="K15" s="11">
        <f>Pasajeros!L13</f>
        <v>45995.277777777781</v>
      </c>
    </row>
    <row r="16" spans="1:11" x14ac:dyDescent="0.25">
      <c r="A16" s="9">
        <v>13</v>
      </c>
      <c r="B16" s="10" t="str">
        <f>Pasajeros!C14</f>
        <v>Viva</v>
      </c>
      <c r="C16" s="9" t="str">
        <f>Pasajeros!D14</f>
        <v>32N</v>
      </c>
      <c r="D16" s="9" t="str">
        <f>Pasajeros!E14</f>
        <v>VB 9305</v>
      </c>
      <c r="E16" s="11">
        <f>Pasajeros!F14</f>
        <v>45994.989583333336</v>
      </c>
      <c r="F16" s="16" t="str">
        <f>Pasajeros!G14</f>
        <v>Hermosillo</v>
      </c>
      <c r="G16" s="9">
        <f>Pasajeros!H14</f>
        <v>2</v>
      </c>
      <c r="H16" s="10" t="str">
        <f>Pasajeros!I14</f>
        <v>106B</v>
      </c>
      <c r="I16" s="9" t="str">
        <f>Pasajeros!J14</f>
        <v>VB 9428</v>
      </c>
      <c r="J16" s="16" t="str">
        <f>Pasajeros!K14</f>
        <v>Tepic</v>
      </c>
      <c r="K16" s="11">
        <f>Pasajeros!L14</f>
        <v>45995.354166666664</v>
      </c>
    </row>
    <row r="17" spans="1:11" x14ac:dyDescent="0.25">
      <c r="A17" s="9">
        <v>14</v>
      </c>
      <c r="B17" s="10" t="str">
        <f>Pasajeros!C15</f>
        <v>Viva</v>
      </c>
      <c r="C17" s="9" t="str">
        <f>Pasajeros!D15</f>
        <v>32Q</v>
      </c>
      <c r="D17" s="9" t="str">
        <f>Pasajeros!E15</f>
        <v>VB 9405</v>
      </c>
      <c r="E17" s="11">
        <f>Pasajeros!F15</f>
        <v>45995.013888888891</v>
      </c>
      <c r="F17" s="16" t="str">
        <f>Pasajeros!G15</f>
        <v>Monterrey</v>
      </c>
      <c r="G17" s="9">
        <f>Pasajeros!H15</f>
        <v>2</v>
      </c>
      <c r="H17" s="10">
        <f>Pasajeros!I15</f>
        <v>502</v>
      </c>
      <c r="I17" s="9" t="str">
        <f>Pasajeros!J15</f>
        <v>VB 2281</v>
      </c>
      <c r="J17" s="16" t="str">
        <f>Pasajeros!K15</f>
        <v>Cancún</v>
      </c>
      <c r="K17" s="11">
        <f>Pasajeros!L15</f>
        <v>45995.263888888891</v>
      </c>
    </row>
    <row r="18" spans="1:11" ht="24" x14ac:dyDescent="0.25">
      <c r="A18" s="9">
        <v>15</v>
      </c>
      <c r="B18" s="10" t="str">
        <f>Pasajeros!C16</f>
        <v>Mexicana de Aviación</v>
      </c>
      <c r="C18" s="9">
        <f>Pasajeros!D16</f>
        <v>738</v>
      </c>
      <c r="D18" s="9" t="str">
        <f>Pasajeros!E16</f>
        <v>XN 1205</v>
      </c>
      <c r="E18" s="11">
        <f>Pasajeros!F16</f>
        <v>45995.134722222225</v>
      </c>
      <c r="F18" s="16" t="str">
        <f>Pasajeros!G16</f>
        <v>Tijuana</v>
      </c>
      <c r="G18" s="9">
        <f>Pasajeros!H16</f>
        <v>3</v>
      </c>
      <c r="H18" s="10" t="str">
        <f>Pasajeros!I16</f>
        <v>108B</v>
      </c>
      <c r="I18" s="9" t="str">
        <f>Pasajeros!J16</f>
        <v>XN 1432</v>
      </c>
      <c r="J18" s="16" t="str">
        <f>Pasajeros!K16</f>
        <v>Guadalajara</v>
      </c>
      <c r="K18" s="11">
        <f>Pasajeros!L16</f>
        <v>45995.4375</v>
      </c>
    </row>
    <row r="19" spans="1:11" x14ac:dyDescent="0.25">
      <c r="A19" s="9">
        <v>16</v>
      </c>
      <c r="B19" s="10" t="str">
        <f>Pasajeros!C17</f>
        <v>Viva</v>
      </c>
      <c r="C19" s="9" t="str">
        <f>Pasajeros!D17</f>
        <v>32N</v>
      </c>
      <c r="D19" s="9" t="str">
        <f>Pasajeros!E17</f>
        <v>VB 771</v>
      </c>
      <c r="E19" s="11">
        <f>Pasajeros!F17</f>
        <v>45995.215277777781</v>
      </c>
      <c r="F19" s="16" t="str">
        <f>Pasajeros!G17</f>
        <v>Bogotá</v>
      </c>
      <c r="G19" s="9">
        <f>Pasajeros!H17</f>
        <v>6</v>
      </c>
      <c r="H19" s="10" t="str">
        <f>Pasajeros!I17</f>
        <v>114A</v>
      </c>
      <c r="I19" s="9" t="str">
        <f>Pasajeros!J17</f>
        <v>VB 5069</v>
      </c>
      <c r="J19" s="16" t="str">
        <f>Pasajeros!K17</f>
        <v>Tijuana</v>
      </c>
      <c r="K19" s="11">
        <f>Pasajeros!L17</f>
        <v>45995.260416666664</v>
      </c>
    </row>
    <row r="20" spans="1:11" x14ac:dyDescent="0.25">
      <c r="A20" s="9">
        <v>17</v>
      </c>
      <c r="B20" s="10" t="str">
        <f>Pasajeros!C18</f>
        <v>Viva</v>
      </c>
      <c r="C20" s="9" t="str">
        <f>Pasajeros!D18</f>
        <v>32A</v>
      </c>
      <c r="D20" s="9" t="str">
        <f>Pasajeros!E18</f>
        <v>VB 7240</v>
      </c>
      <c r="E20" s="11">
        <f>Pasajeros!F18</f>
        <v>45995.302083333336</v>
      </c>
      <c r="F20" s="16" t="str">
        <f>Pasajeros!G18</f>
        <v>Guadalajara</v>
      </c>
      <c r="G20" s="9">
        <f>Pasajeros!H18</f>
        <v>2</v>
      </c>
      <c r="H20" s="10">
        <f>Pasajeros!I18</f>
        <v>502</v>
      </c>
      <c r="I20" s="9" t="str">
        <f>Pasajeros!J18</f>
        <v>VB 7240</v>
      </c>
      <c r="J20" s="16" t="str">
        <f>Pasajeros!K18</f>
        <v>Tulum</v>
      </c>
      <c r="K20" s="11">
        <f>Pasajeros!L18</f>
        <v>45995.322916666664</v>
      </c>
    </row>
    <row r="21" spans="1:11" x14ac:dyDescent="0.25">
      <c r="A21" s="9">
        <v>18</v>
      </c>
      <c r="B21" s="10" t="str">
        <f>Pasajeros!C19</f>
        <v>Aerus</v>
      </c>
      <c r="C21" s="9" t="str">
        <f>Pasajeros!D19</f>
        <v>CNF</v>
      </c>
      <c r="D21" s="9" t="str">
        <f>Pasajeros!E19</f>
        <v>ZV 341</v>
      </c>
      <c r="E21" s="11">
        <f>Pasajeros!F19</f>
        <v>45995.3125</v>
      </c>
      <c r="F21" s="16" t="str">
        <f>Pasajeros!G19</f>
        <v>San Luis Potosí</v>
      </c>
      <c r="G21" s="9">
        <f>Pasajeros!H19</f>
        <v>1</v>
      </c>
      <c r="H21" s="10">
        <f>Pasajeros!I19</f>
        <v>501</v>
      </c>
      <c r="I21" s="9" t="str">
        <f>Pasajeros!J19</f>
        <v>ZV 342</v>
      </c>
      <c r="J21" s="16" t="str">
        <f>Pasajeros!K19</f>
        <v>San Luis Potosí</v>
      </c>
      <c r="K21" s="11">
        <f>Pasajeros!L19</f>
        <v>45995.333333333336</v>
      </c>
    </row>
    <row r="22" spans="1:11" x14ac:dyDescent="0.25">
      <c r="A22" s="9">
        <v>19</v>
      </c>
      <c r="B22" s="10" t="str">
        <f>Pasajeros!C20</f>
        <v>Viva</v>
      </c>
      <c r="C22" s="9">
        <f>Pasajeros!D20</f>
        <v>320</v>
      </c>
      <c r="D22" s="9" t="str">
        <f>Pasajeros!E20</f>
        <v>VB 7344</v>
      </c>
      <c r="E22" s="11">
        <f>Pasajeros!F20</f>
        <v>45995.3125</v>
      </c>
      <c r="F22" s="16" t="str">
        <f>Pasajeros!G20</f>
        <v xml:space="preserve">Bajío </v>
      </c>
      <c r="G22" s="9">
        <f>Pasajeros!H20</f>
        <v>1</v>
      </c>
      <c r="H22" s="10">
        <f>Pasajeros!I20</f>
        <v>505</v>
      </c>
      <c r="I22" s="9" t="str">
        <f>Pasajeros!J20</f>
        <v>VB 7344</v>
      </c>
      <c r="J22" s="16" t="str">
        <f>Pasajeros!K20</f>
        <v>Chihuahua</v>
      </c>
      <c r="K22" s="11">
        <f>Pasajeros!L20</f>
        <v>45995.333333333336</v>
      </c>
    </row>
    <row r="23" spans="1:11" x14ac:dyDescent="0.25">
      <c r="A23" s="9">
        <v>20</v>
      </c>
      <c r="B23" s="10" t="str">
        <f>Pasajeros!C21</f>
        <v>Viva</v>
      </c>
      <c r="C23" s="9" t="str">
        <f>Pasajeros!D21</f>
        <v>32A</v>
      </c>
      <c r="D23" s="9" t="str">
        <f>Pasajeros!E21</f>
        <v>VB 2272</v>
      </c>
      <c r="E23" s="11">
        <f>Pasajeros!F21</f>
        <v>45995.3125</v>
      </c>
      <c r="F23" s="16" t="str">
        <f>Pasajeros!G21</f>
        <v>Cancún</v>
      </c>
      <c r="G23" s="9">
        <f>Pasajeros!H21</f>
        <v>2</v>
      </c>
      <c r="H23" s="10" t="str">
        <f>Pasajeros!I21</f>
        <v>107B</v>
      </c>
      <c r="I23" s="9" t="str">
        <f>Pasajeros!J21</f>
        <v>VB 2273</v>
      </c>
      <c r="J23" s="16" t="str">
        <f>Pasajeros!K21</f>
        <v>Cancún</v>
      </c>
      <c r="K23" s="11">
        <f>Pasajeros!L21</f>
        <v>45995.354166666664</v>
      </c>
    </row>
    <row r="24" spans="1:11" x14ac:dyDescent="0.25">
      <c r="A24" s="9">
        <v>21</v>
      </c>
      <c r="B24" s="10" t="str">
        <f>Pasajeros!C22</f>
        <v>Viva</v>
      </c>
      <c r="C24" s="9" t="str">
        <f>Pasajeros!D22</f>
        <v>32A</v>
      </c>
      <c r="D24" s="9" t="str">
        <f>Pasajeros!E22</f>
        <v>VB 7332</v>
      </c>
      <c r="E24" s="11">
        <f>Pasajeros!F22</f>
        <v>45995.315972222219</v>
      </c>
      <c r="F24" s="16" t="str">
        <f>Pasajeros!G22</f>
        <v>Monterrey</v>
      </c>
      <c r="G24" s="9">
        <f>Pasajeros!H22</f>
        <v>2</v>
      </c>
      <c r="H24" s="10" t="str">
        <f>Pasajeros!I22</f>
        <v>106A</v>
      </c>
      <c r="I24" s="9" t="str">
        <f>Pasajeros!J22</f>
        <v>VB 7332</v>
      </c>
      <c r="J24" s="16" t="str">
        <f>Pasajeros!K22</f>
        <v>Villahermosa</v>
      </c>
      <c r="K24" s="11">
        <f>Pasajeros!L22</f>
        <v>45995.336805555555</v>
      </c>
    </row>
    <row r="25" spans="1:11" x14ac:dyDescent="0.25">
      <c r="A25" s="9">
        <v>22</v>
      </c>
      <c r="B25" s="10" t="str">
        <f>Pasajeros!C23</f>
        <v>Viva</v>
      </c>
      <c r="C25" s="9">
        <f>Pasajeros!D23</f>
        <v>321</v>
      </c>
      <c r="D25" s="9" t="str">
        <f>Pasajeros!E23</f>
        <v>VB 7350</v>
      </c>
      <c r="E25" s="11">
        <f>Pasajeros!F23</f>
        <v>45995.329861111109</v>
      </c>
      <c r="F25" s="16" t="str">
        <f>Pasajeros!G23</f>
        <v>Mérida</v>
      </c>
      <c r="G25" s="9">
        <f>Pasajeros!H23</f>
        <v>1</v>
      </c>
      <c r="H25" s="10" t="str">
        <f>Pasajeros!I23</f>
        <v>107A</v>
      </c>
      <c r="I25" s="9" t="str">
        <f>Pasajeros!J23</f>
        <v>VB 7350</v>
      </c>
      <c r="J25" s="16" t="str">
        <f>Pasajeros!K23</f>
        <v>Puerto Vallarta</v>
      </c>
      <c r="K25" s="11">
        <f>Pasajeros!L23</f>
        <v>45995.357638888891</v>
      </c>
    </row>
    <row r="26" spans="1:11" x14ac:dyDescent="0.25">
      <c r="A26" s="9">
        <v>23</v>
      </c>
      <c r="B26" s="10" t="str">
        <f>Pasajeros!C24</f>
        <v>Aeromexico</v>
      </c>
      <c r="C26" s="9" t="str">
        <f>Pasajeros!D24</f>
        <v>E90</v>
      </c>
      <c r="D26" s="9" t="str">
        <f>Pasajeros!E24</f>
        <v>AM 287</v>
      </c>
      <c r="E26" s="11">
        <f>Pasajeros!F24</f>
        <v>45995.371527777781</v>
      </c>
      <c r="F26" s="16" t="str">
        <f>Pasajeros!G24</f>
        <v>Guadalajara</v>
      </c>
      <c r="G26" s="9">
        <f>Pasajeros!H24</f>
        <v>3</v>
      </c>
      <c r="H26" s="10" t="str">
        <f>Pasajeros!I24</f>
        <v>110A</v>
      </c>
      <c r="I26" s="9" t="str">
        <f>Pasajeros!J24</f>
        <v>AM 2436</v>
      </c>
      <c r="J26" s="16" t="str">
        <f>Pasajeros!K24</f>
        <v>Colima</v>
      </c>
      <c r="K26" s="11">
        <f>Pasajeros!L24</f>
        <v>45995.399305555555</v>
      </c>
    </row>
    <row r="27" spans="1:11" x14ac:dyDescent="0.25">
      <c r="A27" s="9">
        <v>24</v>
      </c>
      <c r="B27" s="10" t="str">
        <f>Pasajeros!C25</f>
        <v xml:space="preserve">Arajet </v>
      </c>
      <c r="C27" s="9" t="str">
        <f>Pasajeros!D25</f>
        <v>7M8</v>
      </c>
      <c r="D27" s="9" t="str">
        <f>Pasajeros!E25</f>
        <v>DM 7106</v>
      </c>
      <c r="E27" s="11">
        <f>Pasajeros!F25</f>
        <v>45995.379166666666</v>
      </c>
      <c r="F27" s="16" t="str">
        <f>Pasajeros!G25</f>
        <v>Punta Cana</v>
      </c>
      <c r="G27" s="9">
        <f>Pasajeros!H25</f>
        <v>6</v>
      </c>
      <c r="H27" s="10" t="str">
        <f>Pasajeros!I25</f>
        <v>114A</v>
      </c>
      <c r="I27" s="9" t="str">
        <f>Pasajeros!J25</f>
        <v>DM 7107</v>
      </c>
      <c r="J27" s="16" t="str">
        <f>Pasajeros!K25</f>
        <v>Punta Cana</v>
      </c>
      <c r="K27" s="11">
        <f>Pasajeros!L25</f>
        <v>45995.42083333333</v>
      </c>
    </row>
    <row r="28" spans="1:11" x14ac:dyDescent="0.25">
      <c r="A28" s="9">
        <v>25</v>
      </c>
      <c r="B28" s="10" t="str">
        <f>Pasajeros!C26</f>
        <v>Viva</v>
      </c>
      <c r="C28" s="9" t="str">
        <f>Pasajeros!D26</f>
        <v>32Q</v>
      </c>
      <c r="D28" s="9" t="str">
        <f>Pasajeros!E26</f>
        <v>VB 9521</v>
      </c>
      <c r="E28" s="11">
        <f>Pasajeros!F26</f>
        <v>45995.385416666664</v>
      </c>
      <c r="F28" s="16" t="str">
        <f>Pasajeros!G26</f>
        <v>Guadalajara</v>
      </c>
      <c r="G28" s="9">
        <f>Pasajeros!H26</f>
        <v>1</v>
      </c>
      <c r="H28" s="10" t="str">
        <f>Pasajeros!I26</f>
        <v>115B</v>
      </c>
      <c r="I28" s="9" t="str">
        <f>Pasajeros!J26</f>
        <v>VB 9312</v>
      </c>
      <c r="J28" s="16" t="str">
        <f>Pasajeros!K26</f>
        <v>Ixtapa Zihuatanejo</v>
      </c>
      <c r="K28" s="11">
        <f>Pasajeros!L26</f>
        <v>45995.416666666664</v>
      </c>
    </row>
    <row r="29" spans="1:11" x14ac:dyDescent="0.25">
      <c r="A29" s="9">
        <v>26</v>
      </c>
      <c r="B29" s="10" t="str">
        <f>Pasajeros!C27</f>
        <v>Volaris</v>
      </c>
      <c r="C29" s="9">
        <f>Pasajeros!D27</f>
        <v>320</v>
      </c>
      <c r="D29" s="9" t="str">
        <f>Pasajeros!E27</f>
        <v>Y4 1290</v>
      </c>
      <c r="E29" s="11">
        <f>Pasajeros!F27</f>
        <v>45995.404861111114</v>
      </c>
      <c r="F29" s="16" t="str">
        <f>Pasajeros!G27</f>
        <v>Guadalajara</v>
      </c>
      <c r="G29" s="9">
        <f>Pasajeros!H27</f>
        <v>1</v>
      </c>
      <c r="H29" s="10" t="str">
        <f>Pasajeros!I27</f>
        <v>109A</v>
      </c>
      <c r="I29" s="9" t="str">
        <f>Pasajeros!J27</f>
        <v>Y4 3533</v>
      </c>
      <c r="J29" s="16" t="str">
        <f>Pasajeros!K27</f>
        <v>Cancún</v>
      </c>
      <c r="K29" s="11">
        <f>Pasajeros!L27</f>
        <v>45995.447222222225</v>
      </c>
    </row>
    <row r="30" spans="1:11" x14ac:dyDescent="0.25">
      <c r="A30" s="9">
        <v>27</v>
      </c>
      <c r="B30" s="10" t="str">
        <f>Pasajeros!C28</f>
        <v>Viva</v>
      </c>
      <c r="C30" s="9" t="str">
        <f>Pasajeros!D28</f>
        <v>32N</v>
      </c>
      <c r="D30" s="9" t="str">
        <f>Pasajeros!E28</f>
        <v>VB 9401</v>
      </c>
      <c r="E30" s="11">
        <f>Pasajeros!F28</f>
        <v>45995.409722222219</v>
      </c>
      <c r="F30" s="16" t="str">
        <f>Pasajeros!G28</f>
        <v>Monterrey</v>
      </c>
      <c r="G30" s="9">
        <f>Pasajeros!H28</f>
        <v>2</v>
      </c>
      <c r="H30" s="10" t="str">
        <f>Pasajeros!I28</f>
        <v>106B</v>
      </c>
      <c r="I30" s="9" t="str">
        <f>Pasajeros!J28</f>
        <v>VB 9402</v>
      </c>
      <c r="J30" s="16" t="str">
        <f>Pasajeros!K28</f>
        <v>Monterrey</v>
      </c>
      <c r="K30" s="11">
        <f>Pasajeros!L28</f>
        <v>45995.447916666664</v>
      </c>
    </row>
    <row r="31" spans="1:11" x14ac:dyDescent="0.25">
      <c r="A31" s="9">
        <v>28</v>
      </c>
      <c r="B31" s="10" t="str">
        <f>Pasajeros!C29</f>
        <v>Viva</v>
      </c>
      <c r="C31" s="9">
        <f>Pasajeros!D29</f>
        <v>321</v>
      </c>
      <c r="D31" s="9" t="str">
        <f>Pasajeros!E29</f>
        <v>VB 9223</v>
      </c>
      <c r="E31" s="11">
        <f>Pasajeros!F29</f>
        <v>45995.409722222219</v>
      </c>
      <c r="F31" s="16" t="str">
        <f>Pasajeros!G29</f>
        <v>Puerto Escondido</v>
      </c>
      <c r="G31" s="9">
        <f>Pasajeros!H29</f>
        <v>2</v>
      </c>
      <c r="H31" s="10" t="str">
        <f>Pasajeros!I29</f>
        <v>107B</v>
      </c>
      <c r="I31" s="9" t="str">
        <f>Pasajeros!J29</f>
        <v>VB 9294</v>
      </c>
      <c r="J31" s="16" t="str">
        <f>Pasajeros!K29</f>
        <v>Huatulco</v>
      </c>
      <c r="K31" s="11">
        <f>Pasajeros!L29</f>
        <v>45995.447916666664</v>
      </c>
    </row>
    <row r="32" spans="1:11" ht="24" x14ac:dyDescent="0.25">
      <c r="A32" s="9">
        <v>29</v>
      </c>
      <c r="B32" s="10" t="str">
        <f>Pasajeros!C30</f>
        <v>Mexicana de Aviación</v>
      </c>
      <c r="C32" s="9">
        <f>Pasajeros!D30</f>
        <v>738</v>
      </c>
      <c r="D32" s="9" t="str">
        <f>Pasajeros!E30</f>
        <v>XN 1141</v>
      </c>
      <c r="E32" s="11">
        <f>Pasajeros!F30</f>
        <v>45995.458333333336</v>
      </c>
      <c r="F32" s="16" t="str">
        <f>Pasajeros!G30</f>
        <v>Ciudad Victoria</v>
      </c>
      <c r="G32" s="9">
        <f>Pasajeros!H30</f>
        <v>3</v>
      </c>
      <c r="H32" s="10" t="str">
        <f>Pasajeros!I30</f>
        <v>108A</v>
      </c>
      <c r="I32" s="9" t="str">
        <f>Pasajeros!J30</f>
        <v>XN 1922</v>
      </c>
      <c r="J32" s="16" t="str">
        <f>Pasajeros!K30</f>
        <v>Palenque</v>
      </c>
      <c r="K32" s="11">
        <f>Pasajeros!L30</f>
        <v>45995.493055555555</v>
      </c>
    </row>
    <row r="33" spans="1:11" x14ac:dyDescent="0.25">
      <c r="A33" s="9">
        <v>30</v>
      </c>
      <c r="B33" s="10" t="str">
        <f>Pasajeros!C31</f>
        <v>Viva</v>
      </c>
      <c r="C33" s="9" t="str">
        <f>Pasajeros!D31</f>
        <v>32Q</v>
      </c>
      <c r="D33" s="9" t="str">
        <f>Pasajeros!E31</f>
        <v>VB 7428</v>
      </c>
      <c r="E33" s="11">
        <f>Pasajeros!F31</f>
        <v>45995.46875</v>
      </c>
      <c r="F33" s="16" t="str">
        <f>Pasajeros!G31</f>
        <v>Tijuana</v>
      </c>
      <c r="G33" s="9">
        <f>Pasajeros!H31</f>
        <v>2</v>
      </c>
      <c r="H33" s="10" t="str">
        <f>Pasajeros!I31</f>
        <v>115B</v>
      </c>
      <c r="I33" s="9" t="str">
        <f>Pasajeros!J31</f>
        <v>VB 7428</v>
      </c>
      <c r="J33" s="16" t="str">
        <f>Pasajeros!K31</f>
        <v>Tuxtla Gutiérrez</v>
      </c>
      <c r="K33" s="11">
        <f>Pasajeros!L31</f>
        <v>45995.496527777781</v>
      </c>
    </row>
    <row r="34" spans="1:11" x14ac:dyDescent="0.25">
      <c r="A34" s="9">
        <v>31</v>
      </c>
      <c r="B34" s="10" t="str">
        <f>Pasajeros!C32</f>
        <v>Aeromexico</v>
      </c>
      <c r="C34" s="9" t="str">
        <f>Pasajeros!D32</f>
        <v>7M8</v>
      </c>
      <c r="D34" s="9" t="str">
        <f>Pasajeros!E32</f>
        <v>AM 591</v>
      </c>
      <c r="E34" s="11">
        <f>Pasajeros!F32</f>
        <v>45995.489583333336</v>
      </c>
      <c r="F34" s="16" t="str">
        <f>Pasajeros!G32</f>
        <v>Cancún</v>
      </c>
      <c r="G34" s="9">
        <f>Pasajeros!H32</f>
        <v>3</v>
      </c>
      <c r="H34" s="10" t="str">
        <f>Pasajeros!I32</f>
        <v>111B</v>
      </c>
      <c r="I34" s="9" t="str">
        <f>Pasajeros!J32</f>
        <v>AM 596</v>
      </c>
      <c r="J34" s="16" t="str">
        <f>Pasajeros!K32</f>
        <v>Cancún</v>
      </c>
      <c r="K34" s="11">
        <f>Pasajeros!L32</f>
        <v>45995.565972222219</v>
      </c>
    </row>
    <row r="35" spans="1:11" x14ac:dyDescent="0.25">
      <c r="A35" s="9">
        <v>32</v>
      </c>
      <c r="B35" s="10" t="str">
        <f>Pasajeros!C33</f>
        <v>Aerus</v>
      </c>
      <c r="C35" s="9" t="str">
        <f>Pasajeros!D33</f>
        <v>CNF</v>
      </c>
      <c r="D35" s="9" t="str">
        <f>Pasajeros!E33</f>
        <v>ZV 343</v>
      </c>
      <c r="E35" s="11">
        <f>Pasajeros!F33</f>
        <v>45995.489583333336</v>
      </c>
      <c r="F35" s="16" t="str">
        <f>Pasajeros!G33</f>
        <v>San Luis Potosí</v>
      </c>
      <c r="G35" s="9">
        <f>Pasajeros!H33</f>
        <v>1</v>
      </c>
      <c r="H35" s="10">
        <f>Pasajeros!I33</f>
        <v>501</v>
      </c>
      <c r="I35" s="9" t="str">
        <f>Pasajeros!J33</f>
        <v>ZV 360</v>
      </c>
      <c r="J35" s="16" t="str">
        <f>Pasajeros!K33</f>
        <v>Ciudad Victoria</v>
      </c>
      <c r="K35" s="11">
        <f>Pasajeros!L33</f>
        <v>45995.524305555555</v>
      </c>
    </row>
    <row r="36" spans="1:11" x14ac:dyDescent="0.25">
      <c r="A36" s="9">
        <v>33</v>
      </c>
      <c r="B36" s="10" t="str">
        <f>Pasajeros!C34</f>
        <v>Viva</v>
      </c>
      <c r="C36" s="9" t="str">
        <f>Pasajeros!D34</f>
        <v>32A</v>
      </c>
      <c r="D36" s="9" t="str">
        <f>Pasajeros!E34</f>
        <v>VB 7333</v>
      </c>
      <c r="E36" s="11">
        <f>Pasajeros!F34</f>
        <v>45995.493055555555</v>
      </c>
      <c r="F36" s="16" t="str">
        <f>Pasajeros!G34</f>
        <v>Villahermosa</v>
      </c>
      <c r="G36" s="9">
        <f>Pasajeros!H34</f>
        <v>2</v>
      </c>
      <c r="H36" s="10">
        <f>Pasajeros!I34</f>
        <v>502</v>
      </c>
      <c r="I36" s="9" t="str">
        <f>Pasajeros!J34</f>
        <v>VB 7333</v>
      </c>
      <c r="J36" s="16" t="str">
        <f>Pasajeros!K34</f>
        <v>Monterrey</v>
      </c>
      <c r="K36" s="11">
        <f>Pasajeros!L34</f>
        <v>45995.513888888891</v>
      </c>
    </row>
    <row r="37" spans="1:11" x14ac:dyDescent="0.25">
      <c r="A37" s="9">
        <v>34</v>
      </c>
      <c r="B37" s="10" t="str">
        <f>Pasajeros!C35</f>
        <v>Viva</v>
      </c>
      <c r="C37" s="9" t="str">
        <f>Pasajeros!D35</f>
        <v>32Q</v>
      </c>
      <c r="D37" s="9" t="str">
        <f>Pasajeros!E35</f>
        <v>VB 7416</v>
      </c>
      <c r="E37" s="11">
        <f>Pasajeros!F35</f>
        <v>45995.5</v>
      </c>
      <c r="F37" s="16" t="str">
        <f>Pasajeros!G35</f>
        <v>Cancún</v>
      </c>
      <c r="G37" s="9">
        <f>Pasajeros!H35</f>
        <v>1</v>
      </c>
      <c r="H37" s="10" t="str">
        <f>Pasajeros!I35</f>
        <v>112A</v>
      </c>
      <c r="I37" s="9" t="str">
        <f>Pasajeros!J35</f>
        <v>VB 7416</v>
      </c>
      <c r="J37" s="16" t="str">
        <f>Pasajeros!K35</f>
        <v>Culiacán</v>
      </c>
      <c r="K37" s="11">
        <f>Pasajeros!L35</f>
        <v>45995.527777777781</v>
      </c>
    </row>
    <row r="38" spans="1:11" x14ac:dyDescent="0.25">
      <c r="A38" s="9">
        <v>35</v>
      </c>
      <c r="B38" s="10" t="str">
        <f>Pasajeros!C36</f>
        <v>Viva</v>
      </c>
      <c r="C38" s="9" t="str">
        <f>Pasajeros!D36</f>
        <v>32N</v>
      </c>
      <c r="D38" s="9" t="str">
        <f>Pasajeros!E36</f>
        <v>VB 9429</v>
      </c>
      <c r="E38" s="11">
        <f>Pasajeros!F36</f>
        <v>45995.506944444445</v>
      </c>
      <c r="F38" s="16" t="str">
        <f>Pasajeros!G36</f>
        <v>Tepic</v>
      </c>
      <c r="G38" s="9">
        <f>Pasajeros!H36</f>
        <v>1</v>
      </c>
      <c r="H38" s="10" t="str">
        <f>Pasajeros!I36</f>
        <v>107B</v>
      </c>
      <c r="I38" s="9" t="str">
        <f>Pasajeros!J36</f>
        <v>VB 9394</v>
      </c>
      <c r="J38" s="16" t="str">
        <f>Pasajeros!K36</f>
        <v>Saltillo</v>
      </c>
      <c r="K38" s="11">
        <f>Pasajeros!L36</f>
        <v>45995.555555555555</v>
      </c>
    </row>
    <row r="39" spans="1:11" x14ac:dyDescent="0.25">
      <c r="A39" s="9">
        <v>36</v>
      </c>
      <c r="B39" s="10" t="str">
        <f>Pasajeros!C37</f>
        <v>Viva</v>
      </c>
      <c r="C39" s="9">
        <f>Pasajeros!D37</f>
        <v>321</v>
      </c>
      <c r="D39" s="9" t="str">
        <f>Pasajeros!E37</f>
        <v>VB 7351</v>
      </c>
      <c r="E39" s="11">
        <f>Pasajeros!F37</f>
        <v>45995.513888888891</v>
      </c>
      <c r="F39" s="16" t="str">
        <f>Pasajeros!G37</f>
        <v>Puerto Vallarta</v>
      </c>
      <c r="G39" s="9">
        <f>Pasajeros!H37</f>
        <v>2</v>
      </c>
      <c r="H39" s="10" t="str">
        <f>Pasajeros!I37</f>
        <v>106A</v>
      </c>
      <c r="I39" s="9" t="str">
        <f>Pasajeros!J37</f>
        <v>VB 7351</v>
      </c>
      <c r="J39" s="16" t="str">
        <f>Pasajeros!K37</f>
        <v>Mérida</v>
      </c>
      <c r="K39" s="11">
        <f>Pasajeros!L37</f>
        <v>45995.541666666664</v>
      </c>
    </row>
    <row r="40" spans="1:11" x14ac:dyDescent="0.25">
      <c r="A40" s="9">
        <v>37</v>
      </c>
      <c r="B40" s="10" t="str">
        <f>Pasajeros!C38</f>
        <v>Viva</v>
      </c>
      <c r="C40" s="9" t="str">
        <f>Pasajeros!D38</f>
        <v>32A</v>
      </c>
      <c r="D40" s="9" t="str">
        <f>Pasajeros!E38</f>
        <v>VB 7241</v>
      </c>
      <c r="E40" s="11">
        <f>Pasajeros!F38</f>
        <v>45995.527777777781</v>
      </c>
      <c r="F40" s="16" t="str">
        <f>Pasajeros!G38</f>
        <v>Tulum</v>
      </c>
      <c r="G40" s="9">
        <f>Pasajeros!H38</f>
        <v>2</v>
      </c>
      <c r="H40" s="10">
        <f>Pasajeros!I38</f>
        <v>505</v>
      </c>
      <c r="I40" s="9" t="str">
        <f>Pasajeros!J38</f>
        <v>VB 7241</v>
      </c>
      <c r="J40" s="16" t="str">
        <f>Pasajeros!K38</f>
        <v>Guadalajara</v>
      </c>
      <c r="K40" s="11">
        <f>Pasajeros!L38</f>
        <v>45995.548611111109</v>
      </c>
    </row>
    <row r="41" spans="1:11" x14ac:dyDescent="0.25">
      <c r="A41" s="9">
        <v>38</v>
      </c>
      <c r="B41" s="10" t="str">
        <f>Pasajeros!C39</f>
        <v>Viva</v>
      </c>
      <c r="C41" s="9" t="str">
        <f>Pasajeros!D39</f>
        <v>32Q</v>
      </c>
      <c r="D41" s="9" t="str">
        <f>Pasajeros!E39</f>
        <v>VB 9313</v>
      </c>
      <c r="E41" s="11">
        <f>Pasajeros!F39</f>
        <v>45995.534722222219</v>
      </c>
      <c r="F41" s="16" t="str">
        <f>Pasajeros!G39</f>
        <v>Ixtapa Zihuatanejo</v>
      </c>
      <c r="G41" s="9">
        <f>Pasajeros!H39</f>
        <v>1</v>
      </c>
      <c r="H41" s="10" t="str">
        <f>Pasajeros!I39</f>
        <v>115B</v>
      </c>
      <c r="I41" s="9" t="str">
        <f>Pasajeros!J39</f>
        <v>VB 9234</v>
      </c>
      <c r="J41" s="16" t="str">
        <f>Pasajeros!K39</f>
        <v>Mazatlán</v>
      </c>
      <c r="K41" s="11">
        <f>Pasajeros!L39</f>
        <v>45995.572916666664</v>
      </c>
    </row>
    <row r="42" spans="1:11" x14ac:dyDescent="0.25">
      <c r="A42" s="9">
        <v>39</v>
      </c>
      <c r="B42" s="10" t="str">
        <f>Pasajeros!C40</f>
        <v>Viva</v>
      </c>
      <c r="C42" s="9" t="str">
        <f>Pasajeros!D40</f>
        <v>32N</v>
      </c>
      <c r="D42" s="9" t="str">
        <f>Pasajeros!E40</f>
        <v>VB 843</v>
      </c>
      <c r="E42" s="11">
        <f>Pasajeros!F40</f>
        <v>45995.534722222219</v>
      </c>
      <c r="F42" s="16" t="str">
        <f>Pasajeros!G40</f>
        <v>La Habana</v>
      </c>
      <c r="G42" s="9">
        <f>Pasajeros!H40</f>
        <v>6</v>
      </c>
      <c r="H42" s="10" t="str">
        <f>Pasajeros!I40</f>
        <v>114A</v>
      </c>
      <c r="I42" s="9" t="str">
        <f>Pasajeros!J40</f>
        <v>VB 9386</v>
      </c>
      <c r="J42" s="16" t="str">
        <f>Pasajeros!K40</f>
        <v>Reynosa</v>
      </c>
      <c r="K42" s="11">
        <f>Pasajeros!L40</f>
        <v>45995.576388888891</v>
      </c>
    </row>
    <row r="43" spans="1:11" x14ac:dyDescent="0.25">
      <c r="A43" s="9">
        <v>40</v>
      </c>
      <c r="B43" s="10" t="str">
        <f>Pasajeros!C41</f>
        <v>Aeromexico</v>
      </c>
      <c r="C43" s="9" t="str">
        <f>Pasajeros!D41</f>
        <v>E90</v>
      </c>
      <c r="D43" s="9" t="str">
        <f>Pasajeros!E41</f>
        <v>AM 2437</v>
      </c>
      <c r="E43" s="11">
        <f>Pasajeros!F41</f>
        <v>45995.534722222219</v>
      </c>
      <c r="F43" s="16" t="str">
        <f>Pasajeros!G41</f>
        <v>Colima</v>
      </c>
      <c r="G43" s="9">
        <f>Pasajeros!H41</f>
        <v>3</v>
      </c>
      <c r="H43" s="10" t="str">
        <f>Pasajeros!I41</f>
        <v>110A</v>
      </c>
      <c r="I43" s="9" t="str">
        <f>Pasajeros!J41</f>
        <v>AM 2600</v>
      </c>
      <c r="J43" s="16" t="str">
        <f>Pasajeros!K41</f>
        <v>Durango</v>
      </c>
      <c r="K43" s="11">
        <f>Pasajeros!L41</f>
        <v>45995.559027777781</v>
      </c>
    </row>
    <row r="44" spans="1:11" x14ac:dyDescent="0.25">
      <c r="A44" s="9">
        <v>41</v>
      </c>
      <c r="B44" s="10" t="str">
        <f>Pasajeros!C42</f>
        <v>Conviasa</v>
      </c>
      <c r="C44" s="9">
        <f>Pasajeros!D42</f>
        <v>346</v>
      </c>
      <c r="D44" s="9" t="str">
        <f>Pasajeros!E42</f>
        <v>V0 3726</v>
      </c>
      <c r="E44" s="11">
        <f>Pasajeros!F42</f>
        <v>45995.541666666664</v>
      </c>
      <c r="F44" s="16" t="str">
        <f>Pasajeros!G42</f>
        <v>Caracas</v>
      </c>
      <c r="G44" s="9">
        <f>Pasajeros!H42</f>
        <v>7</v>
      </c>
      <c r="H44" s="10">
        <f>Pasajeros!I42</f>
        <v>116</v>
      </c>
      <c r="I44" s="9" t="str">
        <f>Pasajeros!J42</f>
        <v>V0 3727</v>
      </c>
      <c r="J44" s="16" t="str">
        <f>Pasajeros!K42</f>
        <v>Caracas</v>
      </c>
      <c r="K44" s="11">
        <f>Pasajeros!L42</f>
        <v>45995.666666666664</v>
      </c>
    </row>
    <row r="45" spans="1:11" x14ac:dyDescent="0.25">
      <c r="A45" s="9">
        <v>42</v>
      </c>
      <c r="B45" s="10" t="str">
        <f>Pasajeros!C43</f>
        <v>Viva</v>
      </c>
      <c r="C45" s="9">
        <f>Pasajeros!D43</f>
        <v>320</v>
      </c>
      <c r="D45" s="9" t="str">
        <f>Pasajeros!E43</f>
        <v>VB 7345</v>
      </c>
      <c r="E45" s="11">
        <f>Pasajeros!F43</f>
        <v>45995.545138888891</v>
      </c>
      <c r="F45" s="16" t="str">
        <f>Pasajeros!G43</f>
        <v>Chihuahua</v>
      </c>
      <c r="G45" s="9">
        <f>Pasajeros!H43</f>
        <v>1</v>
      </c>
      <c r="H45" s="10">
        <f>Pasajeros!I43</f>
        <v>502</v>
      </c>
      <c r="I45" s="9" t="str">
        <f>Pasajeros!J43</f>
        <v>VB 7345</v>
      </c>
      <c r="J45" s="16" t="str">
        <f>Pasajeros!K43</f>
        <v xml:space="preserve">Bajío </v>
      </c>
      <c r="K45" s="11">
        <f>Pasajeros!L43</f>
        <v>45995.565972222219</v>
      </c>
    </row>
    <row r="46" spans="1:11" x14ac:dyDescent="0.25">
      <c r="A46" s="9">
        <v>43</v>
      </c>
      <c r="B46" s="10" t="str">
        <f>Pasajeros!C44</f>
        <v>Aeromexico</v>
      </c>
      <c r="C46" s="9" t="str">
        <f>Pasajeros!D44</f>
        <v>E90</v>
      </c>
      <c r="D46" s="9" t="str">
        <f>Pasajeros!E44</f>
        <v>AM 593</v>
      </c>
      <c r="E46" s="11">
        <f>Pasajeros!F44</f>
        <v>45995.565972222219</v>
      </c>
      <c r="F46" s="16" t="str">
        <f>Pasajeros!G44</f>
        <v>Tulum</v>
      </c>
      <c r="G46" s="9">
        <f>Pasajeros!H44</f>
        <v>3</v>
      </c>
      <c r="H46" s="10" t="str">
        <f>Pasajeros!I44</f>
        <v>111A</v>
      </c>
      <c r="I46" s="9" t="str">
        <f>Pasajeros!J44</f>
        <v>AM 880</v>
      </c>
      <c r="J46" s="16" t="str">
        <f>Pasajeros!K44</f>
        <v>Puerto Vallarta</v>
      </c>
      <c r="K46" s="11">
        <f>Pasajeros!L44</f>
        <v>45995.597222222219</v>
      </c>
    </row>
    <row r="47" spans="1:11" x14ac:dyDescent="0.25">
      <c r="A47" s="9">
        <v>44</v>
      </c>
      <c r="B47" s="10" t="str">
        <f>Pasajeros!C45</f>
        <v>Viva</v>
      </c>
      <c r="C47" s="9" t="str">
        <f>Pasajeros!D45</f>
        <v>32N</v>
      </c>
      <c r="D47" s="9" t="str">
        <f>Pasajeros!E45</f>
        <v>VB 5070</v>
      </c>
      <c r="E47" s="11">
        <f>Pasajeros!F45</f>
        <v>45995.576388888891</v>
      </c>
      <c r="F47" s="16" t="str">
        <f>Pasajeros!G45</f>
        <v>Tijuana</v>
      </c>
      <c r="G47" s="9">
        <f>Pasajeros!H45</f>
        <v>1</v>
      </c>
      <c r="H47" s="10" t="str">
        <f>Pasajeros!I45</f>
        <v>106A</v>
      </c>
      <c r="I47" s="9" t="str">
        <f>Pasajeros!J45</f>
        <v>VB 9532</v>
      </c>
      <c r="J47" s="16" t="str">
        <f>Pasajeros!K45</f>
        <v>Matamoros</v>
      </c>
      <c r="K47" s="11">
        <f>Pasajeros!L45</f>
        <v>45995.614583333336</v>
      </c>
    </row>
    <row r="48" spans="1:11" x14ac:dyDescent="0.25">
      <c r="A48" s="9">
        <v>45</v>
      </c>
      <c r="B48" s="10" t="str">
        <f>Pasajeros!C46</f>
        <v>Viva</v>
      </c>
      <c r="C48" s="9">
        <f>Pasajeros!D46</f>
        <v>321</v>
      </c>
      <c r="D48" s="9" t="str">
        <f>Pasajeros!E46</f>
        <v>VB 9295</v>
      </c>
      <c r="E48" s="11">
        <f>Pasajeros!F46</f>
        <v>45995.586805555555</v>
      </c>
      <c r="F48" s="16" t="str">
        <f>Pasajeros!G46</f>
        <v>Huatulco</v>
      </c>
      <c r="G48" s="9">
        <f>Pasajeros!H46</f>
        <v>2</v>
      </c>
      <c r="H48" s="10" t="str">
        <f>Pasajeros!I46</f>
        <v>107B</v>
      </c>
      <c r="I48" s="9" t="str">
        <f>Pasajeros!J46</f>
        <v>VB 9362</v>
      </c>
      <c r="J48" s="16" t="str">
        <f>Pasajeros!K46</f>
        <v>Tulum</v>
      </c>
      <c r="K48" s="11">
        <f>Pasajeros!L46</f>
        <v>45995.625</v>
      </c>
    </row>
    <row r="49" spans="1:11" x14ac:dyDescent="0.25">
      <c r="A49" s="9">
        <v>46</v>
      </c>
      <c r="B49" s="10" t="str">
        <f>Pasajeros!C47</f>
        <v>Volaris</v>
      </c>
      <c r="C49" s="9">
        <f>Pasajeros!D47</f>
        <v>320</v>
      </c>
      <c r="D49" s="9" t="str">
        <f>Pasajeros!E47</f>
        <v>Y4 7113</v>
      </c>
      <c r="E49" s="11">
        <f>Pasajeros!F47</f>
        <v>45995.611805555556</v>
      </c>
      <c r="F49" s="16" t="str">
        <f>Pasajeros!G47</f>
        <v>Mérida</v>
      </c>
      <c r="G49" s="9">
        <f>Pasajeros!H47</f>
        <v>2</v>
      </c>
      <c r="H49" s="10" t="str">
        <f>Pasajeros!I47</f>
        <v>109A</v>
      </c>
      <c r="I49" s="9" t="str">
        <f>Pasajeros!J47</f>
        <v>Y4 7170</v>
      </c>
      <c r="J49" s="16" t="str">
        <f>Pasajeros!K47</f>
        <v>La Paz</v>
      </c>
      <c r="K49" s="11">
        <f>Pasajeros!L47</f>
        <v>45995.640277777777</v>
      </c>
    </row>
    <row r="50" spans="1:11" ht="24" x14ac:dyDescent="0.25">
      <c r="A50" s="9">
        <v>47</v>
      </c>
      <c r="B50" s="10" t="str">
        <f>Pasajeros!C48</f>
        <v>Mexicana de Aviación</v>
      </c>
      <c r="C50" s="9">
        <f>Pasajeros!D48</f>
        <v>738</v>
      </c>
      <c r="D50" s="9" t="str">
        <f>Pasajeros!E48</f>
        <v>XN 1781</v>
      </c>
      <c r="E50" s="11">
        <f>Pasajeros!F48</f>
        <v>45995.614583333336</v>
      </c>
      <c r="F50" s="16" t="str">
        <f>Pasajeros!G48</f>
        <v>Tulum</v>
      </c>
      <c r="G50" s="9">
        <f>Pasajeros!H48</f>
        <v>3</v>
      </c>
      <c r="H50" s="10" t="str">
        <f>Pasajeros!I48</f>
        <v>108A</v>
      </c>
      <c r="I50" s="9" t="str">
        <f>Pasajeros!J48</f>
        <v>XN 1762</v>
      </c>
      <c r="J50" s="16" t="str">
        <f>Pasajeros!K48</f>
        <v>Mérida</v>
      </c>
      <c r="K50" s="11">
        <f>Pasajeros!L48</f>
        <v>45995.649305555555</v>
      </c>
    </row>
    <row r="51" spans="1:11" x14ac:dyDescent="0.25">
      <c r="A51" s="9">
        <v>48</v>
      </c>
      <c r="B51" s="10" t="str">
        <f>Pasajeros!C49</f>
        <v>Viva</v>
      </c>
      <c r="C51" s="9" t="str">
        <f>Pasajeros!D49</f>
        <v>32Q</v>
      </c>
      <c r="D51" s="9" t="str">
        <f>Pasajeros!E49</f>
        <v>VB 7379</v>
      </c>
      <c r="E51" s="11">
        <f>Pasajeros!F49</f>
        <v>45995.614583333336</v>
      </c>
      <c r="F51" s="16" t="str">
        <f>Pasajeros!G49</f>
        <v>Monterrey</v>
      </c>
      <c r="G51" s="9">
        <f>Pasajeros!H49</f>
        <v>2</v>
      </c>
      <c r="H51" s="10" t="str">
        <f>Pasajeros!I49</f>
        <v>112A</v>
      </c>
      <c r="I51" s="9" t="str">
        <f>Pasajeros!J49</f>
        <v>VB 7820</v>
      </c>
      <c r="J51" s="16" t="str">
        <f>Pasajeros!K49</f>
        <v>Monterrey</v>
      </c>
      <c r="K51" s="11">
        <f>Pasajeros!L49</f>
        <v>45995.663194444445</v>
      </c>
    </row>
    <row r="52" spans="1:11" x14ac:dyDescent="0.25">
      <c r="A52" s="9">
        <v>49</v>
      </c>
      <c r="B52" s="10" t="str">
        <f>Pasajeros!C50</f>
        <v>Viva</v>
      </c>
      <c r="C52" s="9">
        <f>Pasajeros!D50</f>
        <v>320</v>
      </c>
      <c r="D52" s="9" t="str">
        <f>Pasajeros!E50</f>
        <v>VB 7008</v>
      </c>
      <c r="E52" s="11">
        <f>Pasajeros!F50</f>
        <v>45995.628472222219</v>
      </c>
      <c r="F52" s="16" t="str">
        <f>Pasajeros!G50</f>
        <v>Cancún</v>
      </c>
      <c r="G52" s="9">
        <f>Pasajeros!H50</f>
        <v>1</v>
      </c>
      <c r="H52" s="10">
        <f>Pasajeros!I50</f>
        <v>503</v>
      </c>
      <c r="I52" s="9" t="str">
        <f>Pasajeros!J50</f>
        <v>VB 7008</v>
      </c>
      <c r="J52" s="16" t="str">
        <f>Pasajeros!K50</f>
        <v>Oaxaca</v>
      </c>
      <c r="K52" s="11">
        <f>Pasajeros!L50</f>
        <v>45995.652777777781</v>
      </c>
    </row>
    <row r="53" spans="1:11" x14ac:dyDescent="0.25">
      <c r="A53" s="9">
        <v>50</v>
      </c>
      <c r="B53" s="10" t="str">
        <f>Pasajeros!C51</f>
        <v>Viva</v>
      </c>
      <c r="C53" s="9" t="str">
        <f>Pasajeros!D51</f>
        <v>32A</v>
      </c>
      <c r="D53" s="9" t="str">
        <f>Pasajeros!E51</f>
        <v>VB 2286</v>
      </c>
      <c r="E53" s="11">
        <f>Pasajeros!F51</f>
        <v>45995.638888888891</v>
      </c>
      <c r="F53" s="16" t="str">
        <f>Pasajeros!G51</f>
        <v>Cancún</v>
      </c>
      <c r="G53" s="9">
        <f>Pasajeros!H51</f>
        <v>1</v>
      </c>
      <c r="H53" s="10">
        <f>Pasajeros!I51</f>
        <v>505</v>
      </c>
      <c r="I53" s="9" t="str">
        <f>Pasajeros!J51</f>
        <v>VB 9452</v>
      </c>
      <c r="J53" s="16" t="str">
        <f>Pasajeros!K51</f>
        <v>Nuevo Laredo</v>
      </c>
      <c r="K53" s="11">
        <f>Pasajeros!L51</f>
        <v>45995.663194444445</v>
      </c>
    </row>
    <row r="54" spans="1:11" ht="24" x14ac:dyDescent="0.25">
      <c r="A54" s="9">
        <v>51</v>
      </c>
      <c r="B54" s="10" t="str">
        <f>Pasajeros!C52</f>
        <v>Mexicana de Aviación</v>
      </c>
      <c r="C54" s="9">
        <f>Pasajeros!D52</f>
        <v>738</v>
      </c>
      <c r="D54" s="9" t="str">
        <f>Pasajeros!E52</f>
        <v>XN 1923</v>
      </c>
      <c r="E54" s="11">
        <f>Pasajeros!F52</f>
        <v>45995.663194444445</v>
      </c>
      <c r="F54" s="16" t="str">
        <f>Pasajeros!G52</f>
        <v>Palenque</v>
      </c>
      <c r="G54" s="9">
        <f>Pasajeros!H52</f>
        <v>3</v>
      </c>
      <c r="H54" s="10" t="str">
        <f>Pasajeros!I52</f>
        <v>108B</v>
      </c>
      <c r="I54" s="9" t="str">
        <f>Pasajeros!J52</f>
        <v>XN 1204</v>
      </c>
      <c r="J54" s="16" t="str">
        <f>Pasajeros!K52</f>
        <v>Tijuana</v>
      </c>
      <c r="K54" s="11">
        <f>Pasajeros!L52</f>
        <v>45995.819444444445</v>
      </c>
    </row>
    <row r="55" spans="1:11" x14ac:dyDescent="0.25">
      <c r="A55" s="9">
        <v>52</v>
      </c>
      <c r="B55" s="10" t="str">
        <f>Pasajeros!C53</f>
        <v>Viva</v>
      </c>
      <c r="C55" s="9" t="str">
        <f>Pasajeros!D53</f>
        <v>32Q</v>
      </c>
      <c r="D55" s="9" t="str">
        <f>Pasajeros!E53</f>
        <v>VB 7429</v>
      </c>
      <c r="E55" s="11">
        <f>Pasajeros!F53</f>
        <v>45995.666666666664</v>
      </c>
      <c r="F55" s="16" t="str">
        <f>Pasajeros!G53</f>
        <v>Tuxtla Gutiérrez</v>
      </c>
      <c r="G55" s="9">
        <f>Pasajeros!H53</f>
        <v>2</v>
      </c>
      <c r="H55" s="10" t="str">
        <f>Pasajeros!I53</f>
        <v>106A</v>
      </c>
      <c r="I55" s="9" t="str">
        <f>Pasajeros!J53</f>
        <v>VB 7429</v>
      </c>
      <c r="J55" s="16" t="str">
        <f>Pasajeros!K53</f>
        <v>Tijuana</v>
      </c>
      <c r="K55" s="11">
        <f>Pasajeros!L53</f>
        <v>45995.694444444445</v>
      </c>
    </row>
    <row r="56" spans="1:11" x14ac:dyDescent="0.25">
      <c r="A56" s="9">
        <v>53</v>
      </c>
      <c r="B56" s="10" t="str">
        <f>Pasajeros!C54</f>
        <v>Volaris</v>
      </c>
      <c r="C56" s="9">
        <f>Pasajeros!D54</f>
        <v>320</v>
      </c>
      <c r="D56" s="9" t="str">
        <f>Pasajeros!E54</f>
        <v>Y4 3532</v>
      </c>
      <c r="E56" s="11">
        <f>Pasajeros!F54</f>
        <v>45995.680555555555</v>
      </c>
      <c r="F56" s="16" t="str">
        <f>Pasajeros!G54</f>
        <v>Cancún</v>
      </c>
      <c r="G56" s="9">
        <f>Pasajeros!H54</f>
        <v>1</v>
      </c>
      <c r="H56" s="10" t="str">
        <f>Pasajeros!I54</f>
        <v>109A</v>
      </c>
      <c r="I56" s="9" t="str">
        <f>Pasajeros!J54</f>
        <v>Y4 1293</v>
      </c>
      <c r="J56" s="16" t="str">
        <f>Pasajeros!K54</f>
        <v>Guadalajara</v>
      </c>
      <c r="K56" s="11">
        <f>Pasajeros!L54</f>
        <v>45995.71875</v>
      </c>
    </row>
    <row r="57" spans="1:11" x14ac:dyDescent="0.25">
      <c r="A57" s="9">
        <v>54</v>
      </c>
      <c r="B57" s="10" t="str">
        <f>Pasajeros!C55</f>
        <v>Aerus</v>
      </c>
      <c r="C57" s="9" t="str">
        <f>Pasajeros!D55</f>
        <v>CNF</v>
      </c>
      <c r="D57" s="9" t="str">
        <f>Pasajeros!E55</f>
        <v>ZV 361</v>
      </c>
      <c r="E57" s="11">
        <f>Pasajeros!F55</f>
        <v>45995.694444444445</v>
      </c>
      <c r="F57" s="16" t="str">
        <f>Pasajeros!G55</f>
        <v>Ciudad Victoria</v>
      </c>
      <c r="G57" s="9">
        <f>Pasajeros!H55</f>
        <v>1</v>
      </c>
      <c r="H57" s="10">
        <f>Pasajeros!I55</f>
        <v>501</v>
      </c>
      <c r="I57" s="9" t="str">
        <f>Pasajeros!J55</f>
        <v>ZV 340</v>
      </c>
      <c r="J57" s="16" t="str">
        <f>Pasajeros!K55</f>
        <v>San Luis Potosí</v>
      </c>
      <c r="K57" s="11">
        <f>Pasajeros!L55</f>
        <v>45995.715277777781</v>
      </c>
    </row>
    <row r="58" spans="1:11" x14ac:dyDescent="0.25">
      <c r="A58" s="9">
        <v>55</v>
      </c>
      <c r="B58" s="10" t="str">
        <f>Pasajeros!C56</f>
        <v>Aeromexico</v>
      </c>
      <c r="C58" s="9" t="str">
        <f>Pasajeros!D56</f>
        <v>E90</v>
      </c>
      <c r="D58" s="9" t="str">
        <f>Pasajeros!E56</f>
        <v>AM 875</v>
      </c>
      <c r="E58" s="11">
        <f>Pasajeros!F56</f>
        <v>45995.697916666664</v>
      </c>
      <c r="F58" s="16" t="str">
        <f>Pasajeros!G56</f>
        <v>Mérida</v>
      </c>
      <c r="G58" s="9">
        <f>Pasajeros!H56</f>
        <v>3</v>
      </c>
      <c r="H58" s="10" t="str">
        <f>Pasajeros!I56</f>
        <v>110B</v>
      </c>
      <c r="I58" s="9" t="str">
        <f>Pasajeros!J56</f>
        <v>AM 2042</v>
      </c>
      <c r="J58" s="16" t="str">
        <f>Pasajeros!K56</f>
        <v>Oaxaca</v>
      </c>
      <c r="K58" s="11">
        <f>Pasajeros!L56</f>
        <v>45995.761805555558</v>
      </c>
    </row>
    <row r="59" spans="1:11" x14ac:dyDescent="0.25">
      <c r="A59" s="9">
        <v>56</v>
      </c>
      <c r="B59" s="10" t="str">
        <f>Pasajeros!C57</f>
        <v>Viva</v>
      </c>
      <c r="C59" s="9" t="str">
        <f>Pasajeros!D57</f>
        <v>32N</v>
      </c>
      <c r="D59" s="9" t="str">
        <f>Pasajeros!E57</f>
        <v>VB 9395</v>
      </c>
      <c r="E59" s="11">
        <f>Pasajeros!F57</f>
        <v>45995.708333333336</v>
      </c>
      <c r="F59" s="16" t="str">
        <f>Pasajeros!G57</f>
        <v>Saltillo</v>
      </c>
      <c r="G59" s="9">
        <f>Pasajeros!H57</f>
        <v>1</v>
      </c>
      <c r="H59" s="10" t="str">
        <f>Pasajeros!I57</f>
        <v>112A</v>
      </c>
      <c r="I59" s="9" t="str">
        <f>Pasajeros!J57</f>
        <v>VB 770</v>
      </c>
      <c r="J59" s="16" t="str">
        <f>Pasajeros!K57</f>
        <v>Bogotá</v>
      </c>
      <c r="K59" s="11">
        <f>Pasajeros!L57</f>
        <v>45995.791666666664</v>
      </c>
    </row>
    <row r="60" spans="1:11" x14ac:dyDescent="0.25">
      <c r="A60" s="9">
        <v>57</v>
      </c>
      <c r="B60" s="10" t="str">
        <f>Pasajeros!C58</f>
        <v>Aeromexico</v>
      </c>
      <c r="C60" s="9" t="str">
        <f>Pasajeros!D58</f>
        <v>E90</v>
      </c>
      <c r="D60" s="9" t="str">
        <f>Pasajeros!E58</f>
        <v>AM 2469</v>
      </c>
      <c r="E60" s="11">
        <f>Pasajeros!F58</f>
        <v>45995.711805555555</v>
      </c>
      <c r="F60" s="16" t="str">
        <f>Pasajeros!G58</f>
        <v>Durango</v>
      </c>
      <c r="G60" s="9">
        <f>Pasajeros!H58</f>
        <v>3</v>
      </c>
      <c r="H60" s="10" t="str">
        <f>Pasajeros!I58</f>
        <v>110A</v>
      </c>
      <c r="I60" s="9" t="str">
        <f>Pasajeros!J58</f>
        <v>AM 872</v>
      </c>
      <c r="J60" s="16" t="str">
        <f>Pasajeros!K58</f>
        <v>Veracruz</v>
      </c>
      <c r="K60" s="11">
        <f>Pasajeros!L58</f>
        <v>45995.736805555556</v>
      </c>
    </row>
    <row r="61" spans="1:11" x14ac:dyDescent="0.25">
      <c r="A61" s="9">
        <v>58</v>
      </c>
      <c r="B61" s="10" t="str">
        <f>Pasajeros!C59</f>
        <v>Viva</v>
      </c>
      <c r="C61" s="9" t="str">
        <f>Pasajeros!D59</f>
        <v>32Q</v>
      </c>
      <c r="D61" s="9" t="str">
        <f>Pasajeros!E59</f>
        <v>VB 7417</v>
      </c>
      <c r="E61" s="11">
        <f>Pasajeros!F59</f>
        <v>45995.715277777781</v>
      </c>
      <c r="F61" s="16" t="str">
        <f>Pasajeros!G59</f>
        <v>Culiacán</v>
      </c>
      <c r="G61" s="9">
        <f>Pasajeros!H59</f>
        <v>2</v>
      </c>
      <c r="H61" s="10" t="str">
        <f>Pasajeros!I59</f>
        <v>106B</v>
      </c>
      <c r="I61" s="9" t="str">
        <f>Pasajeros!J59</f>
        <v>VB 7417</v>
      </c>
      <c r="J61" s="16" t="str">
        <f>Pasajeros!K59</f>
        <v>Cancún</v>
      </c>
      <c r="K61" s="11">
        <f>Pasajeros!L59</f>
        <v>45995.743055555555</v>
      </c>
    </row>
    <row r="62" spans="1:11" x14ac:dyDescent="0.25">
      <c r="A62" s="9">
        <v>59</v>
      </c>
      <c r="B62" s="10" t="str">
        <f>Pasajeros!C60</f>
        <v>Viva</v>
      </c>
      <c r="C62" s="9" t="str">
        <f>Pasajeros!D60</f>
        <v>32N</v>
      </c>
      <c r="D62" s="9" t="str">
        <f>Pasajeros!E60</f>
        <v>VB 9387</v>
      </c>
      <c r="E62" s="11">
        <f>Pasajeros!F60</f>
        <v>45995.71875</v>
      </c>
      <c r="F62" s="16" t="str">
        <f>Pasajeros!G60</f>
        <v>Reynosa</v>
      </c>
      <c r="G62" s="9">
        <f>Pasajeros!H60</f>
        <v>2</v>
      </c>
      <c r="H62" s="10" t="str">
        <f>Pasajeros!I60</f>
        <v>107B</v>
      </c>
      <c r="I62" s="9" t="str">
        <f>Pasajeros!J60</f>
        <v>VB 9304</v>
      </c>
      <c r="J62" s="16" t="str">
        <f>Pasajeros!K60</f>
        <v>Hermosillo</v>
      </c>
      <c r="K62" s="11">
        <f>Pasajeros!L60</f>
        <v>45995.753472222219</v>
      </c>
    </row>
    <row r="63" spans="1:11" x14ac:dyDescent="0.25">
      <c r="A63" s="9">
        <v>60</v>
      </c>
      <c r="B63" s="10" t="str">
        <f>Pasajeros!C61</f>
        <v>Viva</v>
      </c>
      <c r="C63" s="9" t="str">
        <f>Pasajeros!D61</f>
        <v>32N</v>
      </c>
      <c r="D63" s="9" t="str">
        <f>Pasajeros!E61</f>
        <v>VB 7016</v>
      </c>
      <c r="E63" s="11">
        <f>Pasajeros!F61</f>
        <v>45995.722222222219</v>
      </c>
      <c r="F63" s="16" t="str">
        <f>Pasajeros!G61</f>
        <v>Monterrey</v>
      </c>
      <c r="G63" s="9">
        <f>Pasajeros!H61</f>
        <v>1</v>
      </c>
      <c r="H63" s="10">
        <f>Pasajeros!I61</f>
        <v>502</v>
      </c>
      <c r="I63" s="9" t="str">
        <f>Pasajeros!J61</f>
        <v>VB 7016</v>
      </c>
      <c r="J63" s="16" t="str">
        <f>Pasajeros!K61</f>
        <v>Acapulco</v>
      </c>
      <c r="K63" s="11">
        <f>Pasajeros!L61</f>
        <v>45995.743055555555</v>
      </c>
    </row>
    <row r="64" spans="1:11" ht="24" x14ac:dyDescent="0.25">
      <c r="A64" s="9">
        <v>61</v>
      </c>
      <c r="B64" s="10" t="str">
        <f>Pasajeros!C62</f>
        <v>Mexicana de Aviación</v>
      </c>
      <c r="C64" s="9">
        <f>Pasajeros!D62</f>
        <v>738</v>
      </c>
      <c r="D64" s="9" t="str">
        <f>Pasajeros!E62</f>
        <v>XN 1433</v>
      </c>
      <c r="E64" s="11">
        <f>Pasajeros!F62</f>
        <v>45995.729166666664</v>
      </c>
      <c r="F64" s="16" t="str">
        <f>Pasajeros!G62</f>
        <v>Guadalajara</v>
      </c>
      <c r="G64" s="9">
        <f>Pasajeros!H62</f>
        <v>3</v>
      </c>
      <c r="H64" s="10" t="str">
        <f>Pasajeros!I62</f>
        <v>109B</v>
      </c>
      <c r="I64" s="9" t="str">
        <f>Pasajeros!J62</f>
        <v>XN 1260</v>
      </c>
      <c r="J64" s="16" t="str">
        <f>Pasajeros!K62</f>
        <v>Mazatlán</v>
      </c>
      <c r="K64" s="11">
        <f>Pasajeros!L62</f>
        <v>45996.357638888891</v>
      </c>
    </row>
    <row r="65" spans="1:11" x14ac:dyDescent="0.25">
      <c r="A65" s="9">
        <v>62</v>
      </c>
      <c r="B65" s="10" t="str">
        <f>Pasajeros!C63</f>
        <v>Viva</v>
      </c>
      <c r="C65" s="9" t="str">
        <f>Pasajeros!D63</f>
        <v>32A</v>
      </c>
      <c r="D65" s="9" t="str">
        <f>Pasajeros!E63</f>
        <v>VB 7304</v>
      </c>
      <c r="E65" s="11">
        <f>Pasajeros!F63</f>
        <v>45995.736111111109</v>
      </c>
      <c r="F65" s="16" t="str">
        <f>Pasajeros!G63</f>
        <v>Guadalajara</v>
      </c>
      <c r="G65" s="9">
        <f>Pasajeros!H63</f>
        <v>1</v>
      </c>
      <c r="H65" s="10">
        <f>Pasajeros!I63</f>
        <v>504</v>
      </c>
      <c r="I65" s="9" t="str">
        <f>Pasajeros!J63</f>
        <v>VB 7304</v>
      </c>
      <c r="J65" s="16" t="str">
        <f>Pasajeros!K63</f>
        <v>Tampico</v>
      </c>
      <c r="K65" s="11">
        <f>Pasajeros!L63</f>
        <v>45995.756944444445</v>
      </c>
    </row>
    <row r="66" spans="1:11" x14ac:dyDescent="0.25">
      <c r="A66" s="9">
        <v>63</v>
      </c>
      <c r="B66" s="10" t="str">
        <f>Pasajeros!C64</f>
        <v>Viva</v>
      </c>
      <c r="C66" s="9" t="str">
        <f>Pasajeros!D64</f>
        <v>32Q</v>
      </c>
      <c r="D66" s="9" t="str">
        <f>Pasajeros!E64</f>
        <v>VB 9235</v>
      </c>
      <c r="E66" s="11">
        <f>Pasajeros!F64</f>
        <v>45995.739583333336</v>
      </c>
      <c r="F66" s="16" t="str">
        <f>Pasajeros!G64</f>
        <v>Mazatlán</v>
      </c>
      <c r="G66" s="9">
        <f>Pasajeros!H64</f>
        <v>2</v>
      </c>
      <c r="H66" s="10" t="str">
        <f>Pasajeros!I64</f>
        <v>106A</v>
      </c>
      <c r="I66" s="9" t="str">
        <f>Pasajeros!J64</f>
        <v>VB 9496</v>
      </c>
      <c r="J66" s="16" t="str">
        <f>Pasajeros!K64</f>
        <v>Los Cabos</v>
      </c>
      <c r="K66" s="11">
        <f>Pasajeros!L64</f>
        <v>45995.770833333336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7282</v>
      </c>
      <c r="E67" s="11">
        <f>Pasajeros!F65</f>
        <v>45995.756944444445</v>
      </c>
      <c r="F67" s="16" t="str">
        <f>Pasajeros!G65</f>
        <v>Mérida</v>
      </c>
      <c r="G67" s="9">
        <f>Pasajeros!H65</f>
        <v>1</v>
      </c>
      <c r="H67" s="10" t="str">
        <f>Pasajeros!I65</f>
        <v>108A</v>
      </c>
      <c r="I67" s="9" t="str">
        <f>Pasajeros!J65</f>
        <v>VB 7282</v>
      </c>
      <c r="J67" s="16" t="str">
        <f>Pasajeros!K65</f>
        <v>Puerto Escondido</v>
      </c>
      <c r="K67" s="11">
        <f>Pasajeros!L65</f>
        <v>45995.784722222219</v>
      </c>
    </row>
    <row r="68" spans="1:11" x14ac:dyDescent="0.25">
      <c r="A68" s="9">
        <v>65</v>
      </c>
      <c r="B68" s="10" t="str">
        <f>Pasajeros!C66</f>
        <v>Aeromexico</v>
      </c>
      <c r="C68" s="9" t="str">
        <f>Pasajeros!D66</f>
        <v>E90</v>
      </c>
      <c r="D68" s="9" t="str">
        <f>Pasajeros!E66</f>
        <v>AM 881</v>
      </c>
      <c r="E68" s="11">
        <f>Pasajeros!F66</f>
        <v>45995.757638888892</v>
      </c>
      <c r="F68" s="16" t="str">
        <f>Pasajeros!G66</f>
        <v>Puerto Vallarta</v>
      </c>
      <c r="G68" s="9">
        <f>Pasajeros!H66</f>
        <v>3</v>
      </c>
      <c r="H68" s="10" t="str">
        <f>Pasajeros!I66</f>
        <v>111A</v>
      </c>
      <c r="I68" s="9" t="str">
        <f>Pasajeros!J66</f>
        <v>AM 284</v>
      </c>
      <c r="J68" s="16" t="str">
        <f>Pasajeros!K66</f>
        <v>Guadalajara</v>
      </c>
      <c r="K68" s="11">
        <f>Pasajeros!L66</f>
        <v>45995.785416666666</v>
      </c>
    </row>
    <row r="69" spans="1:11" x14ac:dyDescent="0.25">
      <c r="A69" s="9">
        <v>66</v>
      </c>
      <c r="B69" s="10" t="str">
        <f>Pasajeros!C67</f>
        <v>Viva</v>
      </c>
      <c r="C69" s="9" t="str">
        <f>Pasajeros!D67</f>
        <v>32N</v>
      </c>
      <c r="D69" s="9" t="str">
        <f>Pasajeros!E67</f>
        <v>VB 9533</v>
      </c>
      <c r="E69" s="11">
        <f>Pasajeros!F67</f>
        <v>45995.763888888891</v>
      </c>
      <c r="F69" s="16" t="str">
        <f>Pasajeros!G67</f>
        <v>Matamoros</v>
      </c>
      <c r="G69" s="9">
        <f>Pasajeros!H67</f>
        <v>1</v>
      </c>
      <c r="H69" s="10" t="str">
        <f>Pasajeros!I67</f>
        <v>112B</v>
      </c>
      <c r="I69" s="9" t="str">
        <f>Pasajeros!J67</f>
        <v>VB 9410</v>
      </c>
      <c r="J69" s="16" t="str">
        <f>Pasajeros!K67</f>
        <v>Mérida</v>
      </c>
      <c r="K69" s="11">
        <f>Pasajeros!L67</f>
        <v>45995.795138888891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7009</v>
      </c>
      <c r="E70" s="11">
        <f>Pasajeros!F68</f>
        <v>45995.767361111109</v>
      </c>
      <c r="F70" s="16" t="str">
        <f>Pasajeros!G68</f>
        <v>Oaxaca</v>
      </c>
      <c r="G70" s="9">
        <f>Pasajeros!H68</f>
        <v>2</v>
      </c>
      <c r="H70" s="10">
        <f>Pasajeros!I68</f>
        <v>502</v>
      </c>
      <c r="I70" s="9" t="str">
        <f>Pasajeros!J68</f>
        <v>VB 7009</v>
      </c>
      <c r="J70" s="16" t="str">
        <f>Pasajeros!K68</f>
        <v>Cancún</v>
      </c>
      <c r="K70" s="11">
        <f>Pasajeros!L68</f>
        <v>45995.791666666664</v>
      </c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7434</v>
      </c>
      <c r="E71" s="11">
        <f>Pasajeros!F69</f>
        <v>45995.770833333336</v>
      </c>
      <c r="F71" s="16" t="str">
        <f>Pasajeros!G69</f>
        <v>Ciudad Juárez</v>
      </c>
      <c r="G71" s="9">
        <f>Pasajeros!H69</f>
        <v>2</v>
      </c>
      <c r="H71" s="10">
        <f>Pasajeros!I69</f>
        <v>505</v>
      </c>
      <c r="I71" s="9" t="str">
        <f>Pasajeros!J69</f>
        <v>VB 7434</v>
      </c>
      <c r="J71" s="16" t="str">
        <f>Pasajeros!K69</f>
        <v>Veracruz</v>
      </c>
      <c r="K71" s="11">
        <f>Pasajeros!L69</f>
        <v>45995.791666666664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321</v>
      </c>
      <c r="D72" s="9" t="str">
        <f>Pasajeros!E70</f>
        <v>VB 3280</v>
      </c>
      <c r="E72" s="11">
        <f>Pasajeros!F70</f>
        <v>45995.791666666664</v>
      </c>
      <c r="F72" s="16" t="str">
        <f>Pasajeros!G70</f>
        <v>Guadalajara</v>
      </c>
      <c r="G72" s="9">
        <f>Pasajeros!H70</f>
        <v>2</v>
      </c>
      <c r="H72" s="10" t="str">
        <f>Pasajeros!I70</f>
        <v>106A</v>
      </c>
      <c r="I72" s="9" t="str">
        <f>Pasajeros!J70</f>
        <v>VB 9522</v>
      </c>
      <c r="J72" s="16" t="str">
        <f>Pasajeros!K70</f>
        <v>Guadalajara</v>
      </c>
      <c r="K72" s="11">
        <f>Pasajeros!L70</f>
        <v>45995.822916666664</v>
      </c>
    </row>
    <row r="73" spans="1:11" x14ac:dyDescent="0.25">
      <c r="A73" s="9">
        <v>70</v>
      </c>
      <c r="B73" s="10" t="str">
        <f>Pasajeros!C71</f>
        <v>Viva</v>
      </c>
      <c r="C73" s="9" t="str">
        <f>Pasajeros!D71</f>
        <v>32A</v>
      </c>
      <c r="D73" s="9" t="str">
        <f>Pasajeros!E71</f>
        <v>VB 9453</v>
      </c>
      <c r="E73" s="11">
        <f>Pasajeros!F71</f>
        <v>45995.815972222219</v>
      </c>
      <c r="F73" s="16" t="str">
        <f>Pasajeros!G71</f>
        <v>Nuevo Laredo</v>
      </c>
      <c r="G73" s="9">
        <f>Pasajeros!H71</f>
        <v>1</v>
      </c>
      <c r="H73" s="10" t="str">
        <f>Pasajeros!I71</f>
        <v>112B</v>
      </c>
      <c r="I73" s="9" t="str">
        <f>Pasajeros!J71</f>
        <v>VB 9462</v>
      </c>
      <c r="J73" s="16" t="str">
        <f>Pasajeros!K71</f>
        <v>Chetumal</v>
      </c>
      <c r="K73" s="11">
        <f>Pasajeros!L71</f>
        <v>45996.350694444445</v>
      </c>
    </row>
    <row r="74" spans="1:11" x14ac:dyDescent="0.25">
      <c r="A74" s="9">
        <v>71</v>
      </c>
      <c r="B74" s="10" t="str">
        <f>Pasajeros!C72</f>
        <v>Viva</v>
      </c>
      <c r="C74" s="9">
        <f>Pasajeros!D72</f>
        <v>321</v>
      </c>
      <c r="D74" s="9" t="str">
        <f>Pasajeros!E72</f>
        <v>VB 9363</v>
      </c>
      <c r="E74" s="11">
        <f>Pasajeros!F72</f>
        <v>45995.829861111109</v>
      </c>
      <c r="F74" s="16" t="str">
        <f>Pasajeros!G72</f>
        <v>Tulum</v>
      </c>
      <c r="G74" s="9">
        <f>Pasajeros!H72</f>
        <v>1</v>
      </c>
      <c r="H74" s="10" t="str">
        <f>Pasajeros!I72</f>
        <v>107B</v>
      </c>
      <c r="I74" s="9" t="str">
        <f>Pasajeros!J72</f>
        <v>VB 5067</v>
      </c>
      <c r="J74" s="16" t="str">
        <f>Pasajeros!K72</f>
        <v>Tijuana</v>
      </c>
      <c r="K74" s="11">
        <f>Pasajeros!L72</f>
        <v>45995.895833333336</v>
      </c>
    </row>
    <row r="75" spans="1:11" x14ac:dyDescent="0.25">
      <c r="A75" s="9">
        <v>72</v>
      </c>
      <c r="B75" s="10" t="str">
        <f>Pasajeros!C73</f>
        <v>Aeromexico</v>
      </c>
      <c r="C75" s="9" t="str">
        <f>Pasajeros!D73</f>
        <v>E90</v>
      </c>
      <c r="D75" s="9" t="str">
        <f>Pasajeros!E73</f>
        <v>AM 995</v>
      </c>
      <c r="E75" s="11">
        <f>Pasajeros!F73</f>
        <v>45995.829861111109</v>
      </c>
      <c r="F75" s="16" t="str">
        <f>Pasajeros!G73</f>
        <v>Monterrey</v>
      </c>
      <c r="G75" s="9">
        <f>Pasajeros!H73</f>
        <v>3</v>
      </c>
      <c r="H75" s="10" t="str">
        <f>Pasajeros!I73</f>
        <v>110B</v>
      </c>
      <c r="I75" s="9" t="str">
        <f>Pasajeros!J73</f>
        <v>AM 998</v>
      </c>
      <c r="J75" s="16" t="str">
        <f>Pasajeros!K73</f>
        <v>Monterrey</v>
      </c>
      <c r="K75" s="11">
        <f>Pasajeros!L73</f>
        <v>45995.857638888891</v>
      </c>
    </row>
    <row r="76" spans="1:11" ht="24" x14ac:dyDescent="0.25">
      <c r="A76" s="9">
        <v>73</v>
      </c>
      <c r="B76" s="10" t="str">
        <f>Pasajeros!C74</f>
        <v>Mexicana de Aviación</v>
      </c>
      <c r="C76" s="9">
        <f>Pasajeros!D74</f>
        <v>738</v>
      </c>
      <c r="D76" s="9" t="str">
        <f>Pasajeros!E74</f>
        <v>XN 1763</v>
      </c>
      <c r="E76" s="11">
        <f>Pasajeros!F74</f>
        <v>45995.829861111109</v>
      </c>
      <c r="F76" s="16" t="str">
        <f>Pasajeros!G74</f>
        <v>Mérida</v>
      </c>
      <c r="G76" s="9">
        <f>Pasajeros!H74</f>
        <v>3</v>
      </c>
      <c r="H76" s="10" t="str">
        <f>Pasajeros!I74</f>
        <v>108A</v>
      </c>
      <c r="I76" s="9" t="str">
        <f>Pasajeros!J74</f>
        <v>XN 1440</v>
      </c>
      <c r="J76" s="16" t="str">
        <f>Pasajeros!K74</f>
        <v>Puerto Vallarta</v>
      </c>
      <c r="K76" s="11">
        <f>Pasajeros!L74</f>
        <v>45996.364583333336</v>
      </c>
    </row>
    <row r="77" spans="1:11" x14ac:dyDescent="0.25">
      <c r="A77" s="9">
        <v>74</v>
      </c>
      <c r="B77" s="10" t="str">
        <f>Pasajeros!C75</f>
        <v>Viva</v>
      </c>
      <c r="C77" s="9" t="str">
        <f>Pasajeros!D75</f>
        <v>32A</v>
      </c>
      <c r="D77" s="9" t="str">
        <f>Pasajeros!E75</f>
        <v>VB 4412</v>
      </c>
      <c r="E77" s="11">
        <f>Pasajeros!F75</f>
        <v>45995.836805555555</v>
      </c>
      <c r="F77" s="16" t="str">
        <f>Pasajeros!G75</f>
        <v>Monterrey</v>
      </c>
      <c r="G77" s="9">
        <f>Pasajeros!H75</f>
        <v>1</v>
      </c>
      <c r="H77" s="10" t="str">
        <f>Pasajeros!I75</f>
        <v>106B</v>
      </c>
      <c r="I77" s="9" t="str">
        <f>Pasajeros!J75</f>
        <v>VB 4413</v>
      </c>
      <c r="J77" s="16" t="str">
        <f>Pasajeros!K75</f>
        <v>Monterrey</v>
      </c>
      <c r="K77" s="11">
        <f>Pasajeros!L75</f>
        <v>45995.871527777781</v>
      </c>
    </row>
    <row r="78" spans="1:11" x14ac:dyDescent="0.25">
      <c r="A78" s="9">
        <v>75</v>
      </c>
      <c r="B78" s="10" t="str">
        <f>Pasajeros!C76</f>
        <v>Volaris</v>
      </c>
      <c r="C78" s="9">
        <f>Pasajeros!D76</f>
        <v>320</v>
      </c>
      <c r="D78" s="9" t="str">
        <f>Pasajeros!E76</f>
        <v>Y4 7171</v>
      </c>
      <c r="E78" s="11">
        <f>Pasajeros!F76</f>
        <v>45995.849305555559</v>
      </c>
      <c r="F78" s="16" t="str">
        <f>Pasajeros!G76</f>
        <v>La Paz</v>
      </c>
      <c r="G78" s="9">
        <f>Pasajeros!H76</f>
        <v>2</v>
      </c>
      <c r="H78" s="10" t="str">
        <f>Pasajeros!I76</f>
        <v>109B</v>
      </c>
      <c r="I78" s="9" t="str">
        <f>Pasajeros!J76</f>
        <v>Y4 1291</v>
      </c>
      <c r="J78" s="16" t="str">
        <f>Pasajeros!K76</f>
        <v>Guadalajara</v>
      </c>
      <c r="K78" s="11">
        <f>Pasajeros!L76</f>
        <v>45996.270833333336</v>
      </c>
    </row>
    <row r="79" spans="1:11" x14ac:dyDescent="0.25">
      <c r="A79" s="9">
        <v>76</v>
      </c>
      <c r="B79" s="10" t="str">
        <f>Pasajeros!C77</f>
        <v>Volaris</v>
      </c>
      <c r="C79" s="9">
        <f>Pasajeros!D77</f>
        <v>320</v>
      </c>
      <c r="D79" s="9" t="str">
        <f>Pasajeros!E77</f>
        <v>Y4 1292</v>
      </c>
      <c r="E79" s="11">
        <f>Pasajeros!F77</f>
        <v>45995.852777777778</v>
      </c>
      <c r="F79" s="16" t="str">
        <f>Pasajeros!G77</f>
        <v>Guadalajara</v>
      </c>
      <c r="G79" s="9">
        <f>Pasajeros!H77</f>
        <v>2</v>
      </c>
      <c r="H79" s="10" t="str">
        <f>Pasajeros!I77</f>
        <v>109A</v>
      </c>
      <c r="I79" s="9" t="str">
        <f>Pasajeros!J77</f>
        <v>Y4 3960</v>
      </c>
      <c r="J79" s="16" t="str">
        <f>Pasajeros!K77</f>
        <v>Bogotá</v>
      </c>
      <c r="K79" s="11">
        <f>Pasajeros!L77</f>
        <v>45996.025000000001</v>
      </c>
    </row>
    <row r="80" spans="1:11" x14ac:dyDescent="0.25">
      <c r="A80" s="9">
        <v>77</v>
      </c>
      <c r="B80" s="10" t="str">
        <f>Pasajeros!C78</f>
        <v>Aeromexico</v>
      </c>
      <c r="C80" s="9" t="str">
        <f>Pasajeros!D78</f>
        <v>E90</v>
      </c>
      <c r="D80" s="9" t="str">
        <f>Pasajeros!E78</f>
        <v>AM 2041</v>
      </c>
      <c r="E80" s="11">
        <f>Pasajeros!F78</f>
        <v>45995.85833333333</v>
      </c>
      <c r="F80" s="16" t="str">
        <f>Pasajeros!G78</f>
        <v>Oaxaca</v>
      </c>
      <c r="G80" s="9">
        <f>Pasajeros!H78</f>
        <v>3</v>
      </c>
      <c r="H80" s="10" t="str">
        <f>Pasajeros!I78</f>
        <v>111B</v>
      </c>
      <c r="I80" s="9" t="str">
        <f>Pasajeros!J78</f>
        <v>AM 878</v>
      </c>
      <c r="J80" s="16" t="str">
        <f>Pasajeros!K78</f>
        <v>Mérida</v>
      </c>
      <c r="K80" s="11">
        <f>Pasajeros!L78</f>
        <v>45996.510416666664</v>
      </c>
    </row>
    <row r="81" spans="1:11" x14ac:dyDescent="0.25">
      <c r="A81" s="9">
        <v>78</v>
      </c>
      <c r="B81" s="10" t="str">
        <f>Pasajeros!C79</f>
        <v>Viva</v>
      </c>
      <c r="C81" s="9" t="str">
        <f>Pasajeros!D79</f>
        <v>32N</v>
      </c>
      <c r="D81" s="9" t="str">
        <f>Pasajeros!E79</f>
        <v>VB 7017</v>
      </c>
      <c r="E81" s="11">
        <f>Pasajeros!F79</f>
        <v>45995.868055555555</v>
      </c>
      <c r="F81" s="16" t="str">
        <f>Pasajeros!G79</f>
        <v>Acapulco</v>
      </c>
      <c r="G81" s="9">
        <f>Pasajeros!H79</f>
        <v>2</v>
      </c>
      <c r="H81" s="10">
        <f>Pasajeros!I79</f>
        <v>502</v>
      </c>
      <c r="I81" s="9" t="str">
        <f>Pasajeros!J79</f>
        <v>VB 7017</v>
      </c>
      <c r="J81" s="16" t="str">
        <f>Pasajeros!K79</f>
        <v>Monterrey</v>
      </c>
      <c r="K81" s="11">
        <f>Pasajeros!L79</f>
        <v>45995.888888888891</v>
      </c>
    </row>
    <row r="82" spans="1:11" x14ac:dyDescent="0.25">
      <c r="A82" s="9">
        <v>79</v>
      </c>
      <c r="B82" s="10" t="str">
        <f>Pasajeros!C80</f>
        <v>Viva</v>
      </c>
      <c r="C82" s="9" t="str">
        <f>Pasajeros!D80</f>
        <v>32A</v>
      </c>
      <c r="D82" s="9" t="str">
        <f>Pasajeros!E80</f>
        <v>VB 7305</v>
      </c>
      <c r="E82" s="11">
        <f>Pasajeros!F80</f>
        <v>45995.875</v>
      </c>
      <c r="F82" s="16" t="str">
        <f>Pasajeros!G80</f>
        <v>Tampico</v>
      </c>
      <c r="G82" s="9">
        <f>Pasajeros!H80</f>
        <v>1</v>
      </c>
      <c r="H82" s="10">
        <f>Pasajeros!I80</f>
        <v>505</v>
      </c>
      <c r="I82" s="9" t="str">
        <f>Pasajeros!J80</f>
        <v>VB 7305</v>
      </c>
      <c r="J82" s="16" t="str">
        <f>Pasajeros!K80</f>
        <v>Guadalajara</v>
      </c>
      <c r="K82" s="11">
        <f>Pasajeros!L80</f>
        <v>45995.895833333336</v>
      </c>
    </row>
    <row r="83" spans="1:11" x14ac:dyDescent="0.25">
      <c r="A83" s="9">
        <v>80</v>
      </c>
      <c r="B83" s="10" t="str">
        <f>Pasajeros!C81</f>
        <v>Aeromexico</v>
      </c>
      <c r="C83" s="9" t="str">
        <f>Pasajeros!D81</f>
        <v>E90</v>
      </c>
      <c r="D83" s="9" t="str">
        <f>Pasajeros!E81</f>
        <v>AM 871</v>
      </c>
      <c r="E83" s="11">
        <f>Pasajeros!F81</f>
        <v>45995.888888888891</v>
      </c>
      <c r="F83" s="16" t="str">
        <f>Pasajeros!G81</f>
        <v>Veracruz</v>
      </c>
      <c r="G83" s="9">
        <f>Pasajeros!H81</f>
        <v>3</v>
      </c>
      <c r="H83" s="10" t="str">
        <f>Pasajeros!I81</f>
        <v>111A</v>
      </c>
      <c r="I83" s="9" t="str">
        <f>Pasajeros!J81</f>
        <v>AM 592</v>
      </c>
      <c r="J83" s="16" t="str">
        <f>Pasajeros!K81</f>
        <v>Tulum</v>
      </c>
      <c r="K83" s="11">
        <f>Pasajeros!L81</f>
        <v>45996.354861111111</v>
      </c>
    </row>
    <row r="84" spans="1:11" x14ac:dyDescent="0.25">
      <c r="A84" s="9">
        <v>81</v>
      </c>
      <c r="B84" s="10" t="str">
        <f>Pasajeros!C82</f>
        <v>Viva</v>
      </c>
      <c r="C84" s="9">
        <f>Pasajeros!D82</f>
        <v>320</v>
      </c>
      <c r="D84" s="9" t="str">
        <f>Pasajeros!E82</f>
        <v>VB 7435</v>
      </c>
      <c r="E84" s="11">
        <f>Pasajeros!F82</f>
        <v>45995.916666666664</v>
      </c>
      <c r="F84" s="16" t="str">
        <f>Pasajeros!G82</f>
        <v>Veracruz</v>
      </c>
      <c r="G84" s="9">
        <f>Pasajeros!H82</f>
        <v>2</v>
      </c>
      <c r="H84" s="10">
        <f>Pasajeros!I82</f>
        <v>503</v>
      </c>
      <c r="I84" s="9" t="str">
        <f>Pasajeros!J82</f>
        <v>VB 7435</v>
      </c>
      <c r="J84" s="16" t="str">
        <f>Pasajeros!K82</f>
        <v>Ciudad Juárez</v>
      </c>
      <c r="K84" s="11">
        <f>Pasajeros!L82</f>
        <v>45995.9375</v>
      </c>
    </row>
    <row r="85" spans="1:11" x14ac:dyDescent="0.25">
      <c r="A85" s="9">
        <v>82</v>
      </c>
      <c r="B85" s="10" t="str">
        <f>Pasajeros!C83</f>
        <v>Viva</v>
      </c>
      <c r="C85" s="9">
        <f>Pasajeros!D83</f>
        <v>320</v>
      </c>
      <c r="D85" s="9" t="str">
        <f>Pasajeros!E83</f>
        <v>VB 7283</v>
      </c>
      <c r="E85" s="11">
        <f>Pasajeros!F83</f>
        <v>45995.923611111109</v>
      </c>
      <c r="F85" s="16" t="str">
        <f>Pasajeros!G83</f>
        <v>Puerto Escondido</v>
      </c>
      <c r="G85" s="9">
        <f>Pasajeros!H83</f>
        <v>3</v>
      </c>
      <c r="H85" s="10">
        <f>Pasajeros!I83</f>
        <v>505</v>
      </c>
      <c r="I85" s="9" t="str">
        <f>Pasajeros!J83</f>
        <v>VB 7283</v>
      </c>
      <c r="J85" s="16" t="str">
        <f>Pasajeros!K83</f>
        <v>Mérida</v>
      </c>
      <c r="K85" s="11">
        <f>Pasajeros!L83</f>
        <v>45995.951388888891</v>
      </c>
    </row>
    <row r="86" spans="1:11" x14ac:dyDescent="0.25">
      <c r="A86" s="9">
        <v>83</v>
      </c>
      <c r="B86" s="10" t="str">
        <f>Pasajeros!C84</f>
        <v>Volaris</v>
      </c>
      <c r="C86" s="9">
        <f>Pasajeros!D84</f>
        <v>321</v>
      </c>
      <c r="D86" s="9" t="str">
        <f>Pasajeros!E84</f>
        <v>Y4 3296</v>
      </c>
      <c r="E86" s="11">
        <f>Pasajeros!F84</f>
        <v>45995.942361111112</v>
      </c>
      <c r="F86" s="16" t="str">
        <f>Pasajeros!G84</f>
        <v>Tijuana</v>
      </c>
      <c r="G86" s="9">
        <f>Pasajeros!H84</f>
        <v>1</v>
      </c>
      <c r="H86" s="10" t="str">
        <f>Pasajeros!I84</f>
        <v>108B</v>
      </c>
      <c r="I86" s="9" t="str">
        <f>Pasajeros!J84</f>
        <v>Y4 3297</v>
      </c>
      <c r="J86" s="16" t="str">
        <f>Pasajeros!K84</f>
        <v>Tijuana</v>
      </c>
      <c r="K86" s="11">
        <f>Pasajeros!L84</f>
        <v>45995.97152777778</v>
      </c>
    </row>
    <row r="87" spans="1:11" x14ac:dyDescent="0.25">
      <c r="A87" s="9">
        <v>84</v>
      </c>
      <c r="B87" s="10" t="str">
        <f>Pasajeros!C85</f>
        <v xml:space="preserve">Arajet </v>
      </c>
      <c r="C87" s="9" t="str">
        <f>Pasajeros!D85</f>
        <v>7M8</v>
      </c>
      <c r="D87" s="9" t="str">
        <f>Pasajeros!E85</f>
        <v>DM 4100</v>
      </c>
      <c r="E87" s="11">
        <f>Pasajeros!F85</f>
        <v>45995.947222222225</v>
      </c>
      <c r="F87" s="16" t="str">
        <f>Pasajeros!G85</f>
        <v>Santo Domingo</v>
      </c>
      <c r="G87" s="9">
        <f>Pasajeros!H85</f>
        <v>6</v>
      </c>
      <c r="H87" s="10" t="str">
        <f>Pasajeros!I85</f>
        <v>114A</v>
      </c>
      <c r="I87" s="9" t="str">
        <f>Pasajeros!J85</f>
        <v>DM 4101</v>
      </c>
      <c r="J87" s="16" t="str">
        <f>Pasajeros!K85</f>
        <v>Santo Domingo</v>
      </c>
      <c r="K87" s="11">
        <f>Pasajeros!L85</f>
        <v>45995.988888888889</v>
      </c>
    </row>
    <row r="88" spans="1:11" x14ac:dyDescent="0.25">
      <c r="A88" s="9">
        <v>85</v>
      </c>
      <c r="B88" s="10" t="str">
        <f>Pasajeros!C86</f>
        <v>Viva</v>
      </c>
      <c r="C88" s="9" t="str">
        <f>Pasajeros!D86</f>
        <v>32Q</v>
      </c>
      <c r="D88" s="9" t="str">
        <f>Pasajeros!E86</f>
        <v>VB 9497</v>
      </c>
      <c r="E88" s="11">
        <f>Pasajeros!F86</f>
        <v>45995.96875</v>
      </c>
      <c r="F88" s="16" t="str">
        <f>Pasajeros!G86</f>
        <v>Los Cabos</v>
      </c>
      <c r="G88" s="9">
        <f>Pasajeros!H86</f>
        <v>1</v>
      </c>
      <c r="H88" s="10" t="str">
        <f>Pasajeros!I86</f>
        <v>106A</v>
      </c>
      <c r="I88" s="9" t="str">
        <f>Pasajeros!J86</f>
        <v>VB 9520</v>
      </c>
      <c r="J88" s="16" t="str">
        <f>Pasajeros!K86</f>
        <v>Guadalajara</v>
      </c>
      <c r="K88" s="11">
        <f>Pasajeros!L86</f>
        <v>45996.25</v>
      </c>
    </row>
    <row r="89" spans="1:11" x14ac:dyDescent="0.25">
      <c r="A89" s="9">
        <v>86</v>
      </c>
      <c r="B89" s="10" t="str">
        <f>Pasajeros!C87</f>
        <v>Viva</v>
      </c>
      <c r="C89" s="9">
        <f>Pasajeros!D87</f>
        <v>321</v>
      </c>
      <c r="D89" s="9" t="str">
        <f>Pasajeros!E87</f>
        <v>VB 9523</v>
      </c>
      <c r="E89" s="11">
        <f>Pasajeros!F87</f>
        <v>45995.96875</v>
      </c>
      <c r="F89" s="16" t="str">
        <f>Pasajeros!G87</f>
        <v>Guadalajara</v>
      </c>
      <c r="G89" s="9">
        <f>Pasajeros!H87</f>
        <v>1</v>
      </c>
      <c r="H89" s="10">
        <f>Pasajeros!I87</f>
        <v>503</v>
      </c>
      <c r="I89" s="9" t="str">
        <f>Pasajeros!J87</f>
        <v>VB 2281</v>
      </c>
      <c r="J89" s="16" t="str">
        <f>Pasajeros!K87</f>
        <v>Cancún</v>
      </c>
      <c r="K89" s="11">
        <f>Pasajeros!L87</f>
        <v>45996.263888888891</v>
      </c>
    </row>
    <row r="90" spans="1:11" x14ac:dyDescent="0.25">
      <c r="A90" s="9">
        <v>87</v>
      </c>
      <c r="B90" s="10" t="str">
        <f>Pasajeros!C88</f>
        <v>Viva</v>
      </c>
      <c r="C90" s="9" t="str">
        <f>Pasajeros!D88</f>
        <v>32N</v>
      </c>
      <c r="D90" s="9" t="str">
        <f>Pasajeros!E88</f>
        <v>VB 9411</v>
      </c>
      <c r="E90" s="11">
        <f>Pasajeros!F88</f>
        <v>45995.979166666664</v>
      </c>
      <c r="F90" s="16" t="str">
        <f>Pasajeros!G88</f>
        <v>Mérida</v>
      </c>
      <c r="G90" s="9">
        <f>Pasajeros!H88</f>
        <v>2</v>
      </c>
      <c r="H90" s="10" t="str">
        <f>Pasajeros!I88</f>
        <v>107B</v>
      </c>
      <c r="I90" s="9" t="str">
        <f>Pasajeros!J88</f>
        <v>VB 5069</v>
      </c>
      <c r="J90" s="16" t="str">
        <f>Pasajeros!K88</f>
        <v>Tijuana</v>
      </c>
      <c r="K90" s="11">
        <f>Pasajeros!L88</f>
        <v>45996.260416666664</v>
      </c>
    </row>
    <row r="91" spans="1:11" x14ac:dyDescent="0.25">
      <c r="A91" s="9">
        <v>88</v>
      </c>
      <c r="B91" s="10" t="str">
        <f>Pasajeros!C89</f>
        <v>Viva</v>
      </c>
      <c r="C91" s="9" t="str">
        <f>Pasajeros!D89</f>
        <v>32Q</v>
      </c>
      <c r="D91" s="9" t="str">
        <f>Pasajeros!E89</f>
        <v>VB 2288</v>
      </c>
      <c r="E91" s="11">
        <f>Pasajeros!F89</f>
        <v>45995.979166666664</v>
      </c>
      <c r="F91" s="16" t="str">
        <f>Pasajeros!G89</f>
        <v>Cancún</v>
      </c>
      <c r="G91" s="9">
        <f>Pasajeros!H89</f>
        <v>2</v>
      </c>
      <c r="H91" s="10">
        <f>Pasajeros!I89</f>
        <v>505</v>
      </c>
      <c r="I91" s="9" t="str">
        <f>Pasajeros!J89</f>
        <v>VB 7382</v>
      </c>
      <c r="J91" s="16" t="str">
        <f>Pasajeros!K89</f>
        <v>Monterrey</v>
      </c>
      <c r="K91" s="11">
        <f>Pasajeros!L89</f>
        <v>45996.25</v>
      </c>
    </row>
    <row r="92" spans="1:11" x14ac:dyDescent="0.25">
      <c r="A92" s="9">
        <v>89</v>
      </c>
      <c r="B92" s="10" t="str">
        <f>Pasajeros!C90</f>
        <v>Viva</v>
      </c>
      <c r="C92" s="9" t="str">
        <f>Pasajeros!D90</f>
        <v>32N</v>
      </c>
      <c r="D92" s="9" t="str">
        <f>Pasajeros!E90</f>
        <v>VB 9305</v>
      </c>
      <c r="E92" s="11">
        <f>Pasajeros!F90</f>
        <v>45995.989583333336</v>
      </c>
      <c r="F92" s="16" t="str">
        <f>Pasajeros!G90</f>
        <v>Hermosillo</v>
      </c>
      <c r="G92" s="9">
        <f>Pasajeros!H90</f>
        <v>1</v>
      </c>
      <c r="H92" s="10" t="str">
        <f>Pasajeros!I90</f>
        <v>106B</v>
      </c>
      <c r="I92" s="9" t="str">
        <f>Pasajeros!J90</f>
        <v>VB 9390</v>
      </c>
      <c r="J92" s="16" t="str">
        <f>Pasajeros!K90</f>
        <v>Tuxtla Gutiérrez</v>
      </c>
      <c r="K92" s="11">
        <f>Pasajeros!L90</f>
        <v>45996.270833333336</v>
      </c>
    </row>
  </sheetData>
  <sheetProtection selectLockedCells="1"/>
  <autoFilter ref="A3:K81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4"/>
  <sheetViews>
    <sheetView view="pageLayout" topLeftCell="A26" zoomScale="128" zoomScaleNormal="100" zoomScalePageLayoutView="128" workbookViewId="0">
      <selection activeCell="C36" sqref="C36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4">
        <f>'Itinerario pasajeros'!A1</f>
        <v>45994</v>
      </c>
      <c r="B1" s="95"/>
      <c r="C1" s="95"/>
      <c r="D1" s="95"/>
      <c r="E1" s="95"/>
      <c r="F1" s="95"/>
      <c r="G1" s="95"/>
      <c r="H1" s="95"/>
      <c r="I1" s="97"/>
      <c r="J1" s="37"/>
    </row>
    <row r="2" spans="1:10" x14ac:dyDescent="0.25">
      <c r="A2" s="96" t="s">
        <v>839</v>
      </c>
      <c r="B2" s="96"/>
      <c r="C2" s="96"/>
      <c r="D2" s="96"/>
      <c r="E2" s="96"/>
      <c r="F2" s="96"/>
      <c r="G2" s="96"/>
      <c r="H2" s="96" t="s">
        <v>840</v>
      </c>
      <c r="I2" s="96"/>
      <c r="J2" s="98"/>
    </row>
    <row r="3" spans="1:10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848</v>
      </c>
      <c r="H3" s="62" t="s">
        <v>849</v>
      </c>
      <c r="I3" s="62" t="s">
        <v>850</v>
      </c>
      <c r="J3" s="8" t="s">
        <v>851</v>
      </c>
    </row>
    <row r="4" spans="1:10" x14ac:dyDescent="0.25">
      <c r="A4" s="9">
        <f>ROW(A1)</f>
        <v>1</v>
      </c>
      <c r="B4" s="10" t="str">
        <f>Carga!C2</f>
        <v>Atlas Air</v>
      </c>
      <c r="C4" s="9" t="str">
        <f>Carga!D2</f>
        <v>74N</v>
      </c>
      <c r="D4" s="9" t="str">
        <f>Carga!E2</f>
        <v>5Y 563</v>
      </c>
      <c r="E4" s="11">
        <f>Carga!F2</f>
        <v>45994.920138888891</v>
      </c>
      <c r="F4" s="16" t="str">
        <f>Carga!G2</f>
        <v>New York</v>
      </c>
      <c r="G4" s="10">
        <f>Carga!I2</f>
        <v>604</v>
      </c>
      <c r="H4" s="9" t="str">
        <f>Carga!J2</f>
        <v>5Y 564</v>
      </c>
      <c r="I4" s="16" t="str">
        <f>Carga!K2</f>
        <v>Zaragoza</v>
      </c>
      <c r="J4" s="11">
        <f>Carga!L2</f>
        <v>45995.003472222219</v>
      </c>
    </row>
    <row r="5" spans="1:10" x14ac:dyDescent="0.25">
      <c r="A5" s="9">
        <f t="shared" ref="A5:A34" si="0">ROW(A2)</f>
        <v>2</v>
      </c>
      <c r="B5" s="10" t="str">
        <f>Carga!C3</f>
        <v>MasAir</v>
      </c>
      <c r="C5" s="9">
        <f>Carga!D3</f>
        <v>333</v>
      </c>
      <c r="D5" s="9" t="str">
        <f>Carga!E3</f>
        <v>M7 6344</v>
      </c>
      <c r="E5" s="11">
        <f>Carga!F3</f>
        <v>45994.982638888891</v>
      </c>
      <c r="F5" s="16" t="str">
        <f>Carga!G3</f>
        <v>Bogotá</v>
      </c>
      <c r="G5" s="10">
        <f>Carga!I3</f>
        <v>601</v>
      </c>
      <c r="H5" s="9" t="str">
        <f>Carga!J3</f>
        <v>M7 6844</v>
      </c>
      <c r="I5" s="16" t="str">
        <f>Carga!K3</f>
        <v>Los Angeles</v>
      </c>
      <c r="J5" s="11">
        <f>Carga!L3</f>
        <v>45995.065972222219</v>
      </c>
    </row>
    <row r="6" spans="1:10" x14ac:dyDescent="0.25">
      <c r="A6" s="9">
        <f t="shared" si="0"/>
        <v>3</v>
      </c>
      <c r="B6" s="10" t="str">
        <f>Carga!C4</f>
        <v>Estafeta</v>
      </c>
      <c r="C6" s="9">
        <f>Carga!D4</f>
        <v>734</v>
      </c>
      <c r="D6" s="9" t="str">
        <f>Carga!E4</f>
        <v>E7 610</v>
      </c>
      <c r="E6" s="11">
        <f>Carga!F4</f>
        <v>45995.017361111109</v>
      </c>
      <c r="F6" s="16" t="str">
        <f>Carga!G4</f>
        <v>Villahermosa</v>
      </c>
      <c r="G6" s="10" t="str">
        <f>Carga!I4</f>
        <v>602A</v>
      </c>
      <c r="H6" s="9" t="str">
        <f>Carga!J4</f>
        <v>E7 610</v>
      </c>
      <c r="I6" s="16" t="str">
        <f>Carga!K4</f>
        <v>San Luis Potosí</v>
      </c>
      <c r="J6" s="11">
        <f>Carga!L4</f>
        <v>45995.041666666664</v>
      </c>
    </row>
    <row r="7" spans="1:10" ht="24" x14ac:dyDescent="0.25">
      <c r="A7" s="9">
        <f t="shared" si="0"/>
        <v>4</v>
      </c>
      <c r="B7" s="10" t="str">
        <f>Carga!C5</f>
        <v>National Airlines Cargo</v>
      </c>
      <c r="C7" s="9" t="str">
        <f>Carga!D5</f>
        <v>74Y</v>
      </c>
      <c r="D7" s="9" t="str">
        <f>Carga!E5</f>
        <v>N8 831</v>
      </c>
      <c r="E7" s="11">
        <f>Carga!F5</f>
        <v>45995.045138888891</v>
      </c>
      <c r="F7" s="16" t="str">
        <f>Carga!G5</f>
        <v>New York</v>
      </c>
      <c r="G7" s="10">
        <f>Carga!I5</f>
        <v>603</v>
      </c>
      <c r="H7" s="9" t="str">
        <f>Carga!J5</f>
        <v>N8 836</v>
      </c>
      <c r="I7" s="16" t="str">
        <f>Carga!K5</f>
        <v>Incheon Intl Apt/Seoul</v>
      </c>
      <c r="J7" s="11">
        <f>Carga!L5</f>
        <v>45995.149305555555</v>
      </c>
    </row>
    <row r="8" spans="1:10" x14ac:dyDescent="0.25">
      <c r="A8" s="9">
        <f t="shared" si="0"/>
        <v>5</v>
      </c>
      <c r="B8" s="10" t="str">
        <f>Carga!C6</f>
        <v>Atlas Air</v>
      </c>
      <c r="C8" s="9" t="str">
        <f>Carga!D6</f>
        <v>748/74N</v>
      </c>
      <c r="D8" s="9" t="str">
        <f>Carga!E6</f>
        <v>5Y 562</v>
      </c>
      <c r="E8" s="11">
        <f>Carga!F6</f>
        <v>45995.069444444445</v>
      </c>
      <c r="F8" s="16" t="str">
        <f>Carga!G6</f>
        <v>Zaragoza</v>
      </c>
      <c r="G8" s="10">
        <f>Carga!I6</f>
        <v>604</v>
      </c>
      <c r="H8" s="9" t="str">
        <f>Carga!J6</f>
        <v>5Y 563</v>
      </c>
      <c r="I8" s="16" t="str">
        <f>Carga!K6</f>
        <v>Los Angeles</v>
      </c>
      <c r="J8" s="11">
        <f>Carga!L6</f>
        <v>45995.152777777781</v>
      </c>
    </row>
    <row r="9" spans="1:10" x14ac:dyDescent="0.25">
      <c r="A9" s="9">
        <f t="shared" si="0"/>
        <v>6</v>
      </c>
      <c r="B9" s="10" t="str">
        <f>Carga!C7</f>
        <v>Emirates Airlines</v>
      </c>
      <c r="C9" s="9" t="str">
        <f>Carga!D7</f>
        <v>77F</v>
      </c>
      <c r="D9" s="9" t="str">
        <f>Carga!E7</f>
        <v>EK 9919</v>
      </c>
      <c r="E9" s="11">
        <f>Carga!F7</f>
        <v>45995.086805555555</v>
      </c>
      <c r="F9" s="16" t="str">
        <f>Carga!G7</f>
        <v>Zaragoza</v>
      </c>
      <c r="G9" s="10">
        <f>Carga!I7</f>
        <v>602</v>
      </c>
      <c r="H9" s="9" t="str">
        <f>Carga!J7</f>
        <v>EK 9919</v>
      </c>
      <c r="I9" s="16" t="str">
        <f>Carga!K7</f>
        <v>Quito</v>
      </c>
      <c r="J9" s="11">
        <f>Carga!L7</f>
        <v>45995.222222222219</v>
      </c>
    </row>
    <row r="10" spans="1:10" x14ac:dyDescent="0.25">
      <c r="A10" s="9">
        <f t="shared" si="0"/>
        <v>7</v>
      </c>
      <c r="B10" s="10" t="str">
        <f>Carga!C8</f>
        <v>Cathay Pacific</v>
      </c>
      <c r="C10" s="9" t="str">
        <f>Carga!D8</f>
        <v>748/74N</v>
      </c>
      <c r="D10" s="9" t="str">
        <f>Carga!E8</f>
        <v>CX 076</v>
      </c>
      <c r="E10" s="11">
        <f>Carga!F8</f>
        <v>45995.145833333336</v>
      </c>
      <c r="F10" s="16" t="str">
        <f>Carga!G8</f>
        <v>Anchorage</v>
      </c>
      <c r="G10" s="10" t="str">
        <f>Carga!I8</f>
        <v>605A</v>
      </c>
      <c r="H10" s="9" t="str">
        <f>Carga!J8</f>
        <v>CX 077</v>
      </c>
      <c r="I10" s="16" t="str">
        <f>Carga!K8</f>
        <v>Guadalajara</v>
      </c>
      <c r="J10" s="11">
        <f>Carga!L8</f>
        <v>45995.229166666664</v>
      </c>
    </row>
    <row r="11" spans="1:10" x14ac:dyDescent="0.25">
      <c r="A11" s="9">
        <f t="shared" si="0"/>
        <v>8</v>
      </c>
      <c r="B11" s="10" t="str">
        <f>Carga!C9</f>
        <v>Estafeta</v>
      </c>
      <c r="C11" s="9">
        <f>Carga!D9</f>
        <v>734</v>
      </c>
      <c r="D11" s="9" t="str">
        <f>Carga!E9</f>
        <v>E7 615</v>
      </c>
      <c r="E11" s="11">
        <f>Carga!F9</f>
        <v>45995.208333333336</v>
      </c>
      <c r="F11" s="16" t="str">
        <f>Carga!G9</f>
        <v>San Luis Potosí</v>
      </c>
      <c r="G11" s="10" t="str">
        <f>Carga!I9</f>
        <v>601A</v>
      </c>
      <c r="H11" s="9" t="str">
        <f>Carga!J9</f>
        <v>E7 615</v>
      </c>
      <c r="I11" s="16" t="str">
        <f>Carga!K9</f>
        <v>Mérida</v>
      </c>
      <c r="J11" s="11">
        <f>Carga!L9</f>
        <v>45995.229166666664</v>
      </c>
    </row>
    <row r="12" spans="1:10" x14ac:dyDescent="0.25">
      <c r="A12" s="9">
        <f t="shared" si="0"/>
        <v>9</v>
      </c>
      <c r="B12" s="10" t="str">
        <f>Carga!C10</f>
        <v>AeroUnión</v>
      </c>
      <c r="C12" s="9">
        <f>Carga!D10</f>
        <v>333</v>
      </c>
      <c r="D12" s="9" t="str">
        <f>Carga!E10</f>
        <v>6R 4276</v>
      </c>
      <c r="E12" s="11">
        <f>Carga!F10</f>
        <v>45995.220833333333</v>
      </c>
      <c r="F12" s="16" t="str">
        <f>Carga!G10</f>
        <v>Bogotá</v>
      </c>
      <c r="G12" s="10">
        <f>Carga!I10</f>
        <v>603</v>
      </c>
      <c r="H12" s="9" t="str">
        <f>Carga!J10</f>
        <v>6R 4276</v>
      </c>
      <c r="I12" s="16" t="str">
        <f>Carga!K10</f>
        <v>Miami</v>
      </c>
      <c r="J12" s="11">
        <f>Carga!L10</f>
        <v>45995.283333333333</v>
      </c>
    </row>
    <row r="13" spans="1:10" x14ac:dyDescent="0.25">
      <c r="A13" s="9">
        <f t="shared" si="0"/>
        <v>10</v>
      </c>
      <c r="B13" s="10" t="str">
        <f>Carga!C11</f>
        <v>Estafeta</v>
      </c>
      <c r="C13" s="9">
        <f>Carga!D11</f>
        <v>734</v>
      </c>
      <c r="D13" s="9" t="str">
        <f>Carga!E11</f>
        <v>E7 711</v>
      </c>
      <c r="E13" s="11">
        <f>Carga!F11</f>
        <v>45995.232638888891</v>
      </c>
      <c r="F13" s="16" t="str">
        <f>Carga!G11</f>
        <v>San Luis Potosí</v>
      </c>
      <c r="G13" s="10" t="str">
        <f>Carga!I11</f>
        <v>601B</v>
      </c>
      <c r="H13" s="9" t="str">
        <f>Carga!J11</f>
        <v>E7 711</v>
      </c>
      <c r="I13" s="16" t="str">
        <f>Carga!K11</f>
        <v>Villahermosa</v>
      </c>
      <c r="J13" s="11">
        <f>Carga!L11</f>
        <v>45995.253472222219</v>
      </c>
    </row>
    <row r="14" spans="1:10" ht="24" x14ac:dyDescent="0.25">
      <c r="A14" s="9">
        <f t="shared" si="0"/>
        <v>11</v>
      </c>
      <c r="B14" s="10" t="str">
        <f>Carga!C12</f>
        <v>Ethiopian Airlines</v>
      </c>
      <c r="C14" s="9" t="str">
        <f>Carga!D12</f>
        <v>77X</v>
      </c>
      <c r="D14" s="9" t="str">
        <f>Carga!E12</f>
        <v>ET 3516</v>
      </c>
      <c r="E14" s="11">
        <f>Carga!F12</f>
        <v>45995.263888888891</v>
      </c>
      <c r="F14" s="16" t="str">
        <f>Carga!G12</f>
        <v>Zaragoza</v>
      </c>
      <c r="G14" s="10">
        <f>Carga!I12</f>
        <v>604</v>
      </c>
      <c r="H14" s="9" t="str">
        <f>Carga!J12</f>
        <v>ET 3516</v>
      </c>
      <c r="I14" s="16" t="str">
        <f>Carga!K12</f>
        <v>Bogotá</v>
      </c>
      <c r="J14" s="11">
        <f>Carga!L12</f>
        <v>45995.347222222219</v>
      </c>
    </row>
    <row r="15" spans="1:10" x14ac:dyDescent="0.25">
      <c r="A15" s="9">
        <f t="shared" si="0"/>
        <v>12</v>
      </c>
      <c r="B15" s="10" t="str">
        <f>Carga!C13</f>
        <v>Cargojet Airways</v>
      </c>
      <c r="C15" s="9" t="str">
        <f>Carga!D13</f>
        <v>75F</v>
      </c>
      <c r="D15" s="9" t="str">
        <f>Carga!E13</f>
        <v>W8 905</v>
      </c>
      <c r="E15" s="11">
        <f>Carga!F13</f>
        <v>45995.288194444445</v>
      </c>
      <c r="F15" s="16" t="str">
        <f>Carga!G13</f>
        <v>Cincinnati</v>
      </c>
      <c r="G15" s="10" t="str">
        <f>Carga!I13</f>
        <v>601A</v>
      </c>
      <c r="H15" s="9" t="str">
        <f>Carga!J13</f>
        <v>W8 906</v>
      </c>
      <c r="I15" s="16" t="str">
        <f>Carga!K13</f>
        <v>Cincinnati</v>
      </c>
      <c r="J15" s="11">
        <f>Carga!L13</f>
        <v>45995.798611111109</v>
      </c>
    </row>
    <row r="16" spans="1:10" ht="24" x14ac:dyDescent="0.25">
      <c r="A16" s="9">
        <f t="shared" si="0"/>
        <v>13</v>
      </c>
      <c r="B16" s="10" t="str">
        <f>Carga!C14</f>
        <v>United Parcel Service</v>
      </c>
      <c r="C16" s="9">
        <f>Carga!D14</f>
        <v>763</v>
      </c>
      <c r="D16" s="9" t="str">
        <f>Carga!E14</f>
        <v>5X 320</v>
      </c>
      <c r="E16" s="11">
        <f>Carga!F14</f>
        <v>45995.302083333336</v>
      </c>
      <c r="F16" s="16" t="str">
        <f>Carga!G14</f>
        <v>Louisville</v>
      </c>
      <c r="G16" s="10" t="str">
        <f>Carga!I14</f>
        <v>602A</v>
      </c>
      <c r="H16" s="9" t="str">
        <f>Carga!J14</f>
        <v>5X 321</v>
      </c>
      <c r="I16" s="16" t="str">
        <f>Carga!K14</f>
        <v>Louisville</v>
      </c>
      <c r="J16" s="11">
        <f>Carga!L14</f>
        <v>45995.853472222225</v>
      </c>
    </row>
    <row r="17" spans="1:10" x14ac:dyDescent="0.25">
      <c r="A17" s="9">
        <f t="shared" si="0"/>
        <v>14</v>
      </c>
      <c r="B17" s="10" t="str">
        <f>Carga!C15</f>
        <v>Air China</v>
      </c>
      <c r="C17" s="9" t="str">
        <f>Carga!D15</f>
        <v>77X</v>
      </c>
      <c r="D17" s="9" t="str">
        <f>Carga!E15</f>
        <v>CA 3125</v>
      </c>
      <c r="E17" s="11">
        <f>Carga!F15</f>
        <v>45995.368055555555</v>
      </c>
      <c r="F17" s="16" t="str">
        <f>Carga!G15</f>
        <v>Anchorage</v>
      </c>
      <c r="G17" s="10" t="str">
        <f>Carga!I15</f>
        <v>605A</v>
      </c>
      <c r="H17" s="9" t="str">
        <f>Carga!J15</f>
        <v>CA 3126</v>
      </c>
      <c r="I17" s="16" t="str">
        <f>Carga!K15</f>
        <v>Los Angeles</v>
      </c>
      <c r="J17" s="11">
        <f>Carga!L15</f>
        <v>45995.472222222219</v>
      </c>
    </row>
    <row r="18" spans="1:10" x14ac:dyDescent="0.25">
      <c r="A18" s="9">
        <f t="shared" si="0"/>
        <v>15</v>
      </c>
      <c r="B18" s="10" t="str">
        <f>Carga!C16</f>
        <v>Cargolux</v>
      </c>
      <c r="C18" s="9" t="str">
        <f>Carga!D16</f>
        <v>74N</v>
      </c>
      <c r="D18" s="9" t="str">
        <f>Carga!E16</f>
        <v>CV 5163</v>
      </c>
      <c r="E18" s="11">
        <f>Carga!F16</f>
        <v>45995.385416666664</v>
      </c>
      <c r="F18" s="16" t="str">
        <f>Carga!G16</f>
        <v>Anchorage</v>
      </c>
      <c r="G18" s="10">
        <f>Carga!I16</f>
        <v>604</v>
      </c>
      <c r="H18" s="9" t="str">
        <f>Carga!J16</f>
        <v>CV 5164</v>
      </c>
      <c r="I18" s="16" t="str">
        <f>Carga!K16</f>
        <v>Guadalajara</v>
      </c>
      <c r="J18" s="11">
        <f>Carga!L16</f>
        <v>45995.46875</v>
      </c>
    </row>
    <row r="19" spans="1:10" x14ac:dyDescent="0.25">
      <c r="A19" s="9">
        <f t="shared" si="0"/>
        <v>16</v>
      </c>
      <c r="B19" s="10" t="str">
        <f>Carga!C17</f>
        <v>Cargojet Airways</v>
      </c>
      <c r="C19" s="9" t="str">
        <f>Carga!D17</f>
        <v>76Y</v>
      </c>
      <c r="D19" s="9" t="str">
        <f>Carga!E17</f>
        <v>W8 952</v>
      </c>
      <c r="E19" s="11">
        <f>Carga!F17</f>
        <v>45995.40625</v>
      </c>
      <c r="F19" s="16" t="str">
        <f>Carga!G17</f>
        <v>Cincinnati</v>
      </c>
      <c r="G19" s="10" t="str">
        <f>Carga!I17</f>
        <v>601A</v>
      </c>
      <c r="H19" s="9" t="str">
        <f>Carga!J17</f>
        <v>W8 919</v>
      </c>
      <c r="I19" s="16" t="str">
        <f>Carga!K17</f>
        <v>Guadalajara</v>
      </c>
      <c r="J19" s="11">
        <f>Carga!L17</f>
        <v>45995.736111111109</v>
      </c>
    </row>
    <row r="20" spans="1:10" x14ac:dyDescent="0.25">
      <c r="A20" s="9">
        <f t="shared" si="0"/>
        <v>17</v>
      </c>
      <c r="B20" s="10" t="str">
        <f>Carga!C18</f>
        <v>Cargojet Airways</v>
      </c>
      <c r="C20" s="9" t="str">
        <f>Carga!D18</f>
        <v>76Y</v>
      </c>
      <c r="D20" s="9" t="str">
        <f>Carga!E18</f>
        <v>W8 920</v>
      </c>
      <c r="E20" s="11">
        <f>Carga!F18</f>
        <v>45995.498611111114</v>
      </c>
      <c r="F20" s="16" t="str">
        <f>Carga!G18</f>
        <v>Guadalajara</v>
      </c>
      <c r="G20" s="10" t="str">
        <f>Carga!I18</f>
        <v>601B</v>
      </c>
      <c r="H20" s="9" t="str">
        <f>Carga!J18</f>
        <v>W8 951</v>
      </c>
      <c r="I20" s="16" t="str">
        <f>Carga!K18</f>
        <v>Cincinnati</v>
      </c>
      <c r="J20" s="11">
        <f>Carga!L18</f>
        <v>45995.875</v>
      </c>
    </row>
    <row r="21" spans="1:10" x14ac:dyDescent="0.25">
      <c r="A21" s="9">
        <f t="shared" si="0"/>
        <v>18</v>
      </c>
      <c r="B21" s="10" t="str">
        <f>Carga!C19</f>
        <v>Awesome Cargo</v>
      </c>
      <c r="C21" s="9">
        <f>Carga!D19</f>
        <v>332</v>
      </c>
      <c r="D21" s="9" t="str">
        <f>Carga!E19</f>
        <v>A7 902</v>
      </c>
      <c r="E21" s="11">
        <f>Carga!F19</f>
        <v>45995.5625</v>
      </c>
      <c r="F21" s="16" t="str">
        <f>Carga!G19</f>
        <v>Anchorage</v>
      </c>
      <c r="G21" s="10">
        <f>Carga!I19</f>
        <v>602</v>
      </c>
      <c r="H21" s="9" t="str">
        <f>Carga!J19</f>
        <v>A7 442</v>
      </c>
      <c r="I21" s="16" t="str">
        <f>Carga!K19</f>
        <v>Santiago</v>
      </c>
      <c r="J21" s="11">
        <f>Carga!L19</f>
        <v>45995.881944444445</v>
      </c>
    </row>
    <row r="22" spans="1:10" x14ac:dyDescent="0.25">
      <c r="A22" s="9">
        <f t="shared" si="0"/>
        <v>19</v>
      </c>
      <c r="B22" s="10" t="str">
        <f>Carga!C20</f>
        <v>Air Canada</v>
      </c>
      <c r="C22" s="9">
        <f>Carga!D20</f>
        <v>763</v>
      </c>
      <c r="D22" s="9" t="str">
        <f>Carga!E20</f>
        <v>AC 7248</v>
      </c>
      <c r="E22" s="11">
        <f>Carga!F20</f>
        <v>45995.569444444445</v>
      </c>
      <c r="F22" s="16" t="str">
        <f>Carga!G20</f>
        <v>Toronto</v>
      </c>
      <c r="G22" s="10" t="str">
        <f>Carga!I20</f>
        <v>603B</v>
      </c>
      <c r="H22" s="9" t="str">
        <f>Carga!J20</f>
        <v>AC 7248</v>
      </c>
      <c r="I22" s="16" t="str">
        <f>Carga!K20</f>
        <v>Dallas Fort Worth</v>
      </c>
      <c r="J22" s="11">
        <f>Carga!L20</f>
        <v>45995.620833333334</v>
      </c>
    </row>
    <row r="23" spans="1:10" x14ac:dyDescent="0.25">
      <c r="A23" s="9">
        <f t="shared" si="0"/>
        <v>20</v>
      </c>
      <c r="B23" s="10" t="str">
        <f>Carga!C21</f>
        <v>Cathay Pacific</v>
      </c>
      <c r="C23" s="9" t="str">
        <f>Carga!D21</f>
        <v>74N</v>
      </c>
      <c r="D23" s="9" t="str">
        <f>Carga!E21</f>
        <v>CX 086</v>
      </c>
      <c r="E23" s="11">
        <f>Carga!F21</f>
        <v>45995.59375</v>
      </c>
      <c r="F23" s="16" t="str">
        <f>Carga!G21</f>
        <v>Anchorage</v>
      </c>
      <c r="G23" s="10" t="str">
        <f>Carga!I21</f>
        <v>605A</v>
      </c>
      <c r="H23" s="9" t="str">
        <f>Carga!J21</f>
        <v>CX 083</v>
      </c>
      <c r="I23" s="16" t="str">
        <f>Carga!K21</f>
        <v>Los Angeles</v>
      </c>
      <c r="J23" s="11">
        <f>Carga!L21</f>
        <v>45995.684027777781</v>
      </c>
    </row>
    <row r="24" spans="1:10" x14ac:dyDescent="0.25">
      <c r="A24" s="9">
        <f t="shared" si="0"/>
        <v>21</v>
      </c>
      <c r="B24" s="10" t="str">
        <f>Carga!C22</f>
        <v>Surpana Airlines</v>
      </c>
      <c r="C24" s="9">
        <f>Carga!D22</f>
        <v>747</v>
      </c>
      <c r="D24" s="9" t="str">
        <f>Carga!E22</f>
        <v>Y8 7461</v>
      </c>
      <c r="E24" s="11">
        <f>Carga!F22</f>
        <v>45995.621527777781</v>
      </c>
      <c r="F24" s="16" t="str">
        <f>Carga!G22</f>
        <v>Anchorage</v>
      </c>
      <c r="G24" s="10">
        <f>Carga!I22</f>
        <v>604</v>
      </c>
      <c r="H24" s="9" t="str">
        <f>Carga!J22</f>
        <v>Y8 7462</v>
      </c>
      <c r="I24" s="16" t="str">
        <f>Carga!K22</f>
        <v>Anchorage</v>
      </c>
      <c r="J24" s="11">
        <f>Carga!L22</f>
        <v>45995.725694444445</v>
      </c>
    </row>
    <row r="25" spans="1:10" ht="36" x14ac:dyDescent="0.25">
      <c r="A25" s="9">
        <f t="shared" si="0"/>
        <v>22</v>
      </c>
      <c r="B25" s="10" t="str">
        <f>Carga!C23</f>
        <v>Ukraine International Airlines</v>
      </c>
      <c r="C25" s="9" t="str">
        <f>Carga!D23</f>
        <v>ANF</v>
      </c>
      <c r="D25" s="9" t="str">
        <f>Carga!E23</f>
        <v>UKL 5007</v>
      </c>
      <c r="E25" s="11">
        <f>Carga!F23</f>
        <v>45995.625</v>
      </c>
      <c r="F25" s="16" t="str">
        <f>Carga!G23</f>
        <v>Laredo</v>
      </c>
      <c r="G25" s="10" t="str">
        <f>Carga!I23</f>
        <v>603A</v>
      </c>
      <c r="H25" s="9" t="str">
        <f>Carga!J23</f>
        <v>UKL 5008</v>
      </c>
      <c r="I25" s="16" t="str">
        <f>Carga!K23</f>
        <v>Kingston</v>
      </c>
      <c r="J25" s="11">
        <f>Carga!L23</f>
        <v>45995.708333333336</v>
      </c>
    </row>
    <row r="26" spans="1:10" x14ac:dyDescent="0.25">
      <c r="A26" s="9">
        <f t="shared" si="0"/>
        <v>23</v>
      </c>
      <c r="B26" s="10" t="str">
        <f>Carga!C24</f>
        <v>DHL Guatemala</v>
      </c>
      <c r="C26" s="9" t="str">
        <f>Carga!D24</f>
        <v>75F</v>
      </c>
      <c r="D26" s="9" t="str">
        <f>Carga!E24</f>
        <v>L3 5218</v>
      </c>
      <c r="E26" s="11">
        <f>Carga!F24</f>
        <v>45995.631944444445</v>
      </c>
      <c r="F26" s="16" t="str">
        <f>Carga!G24</f>
        <v>Guatemala City</v>
      </c>
      <c r="G26" s="10" t="str">
        <f>Carga!I24</f>
        <v>601B</v>
      </c>
      <c r="H26" s="9" t="str">
        <f>Carga!J24</f>
        <v>L3 5217</v>
      </c>
      <c r="I26" s="16" t="str">
        <f>Carga!K24</f>
        <v>Guatemala City</v>
      </c>
      <c r="J26" s="11">
        <f>Carga!L24</f>
        <v>45995.694444444445</v>
      </c>
    </row>
    <row r="27" spans="1:10" x14ac:dyDescent="0.25">
      <c r="A27" s="9">
        <f t="shared" si="0"/>
        <v>24</v>
      </c>
      <c r="B27" s="10" t="str">
        <f>Carga!C25</f>
        <v>MasAir</v>
      </c>
      <c r="C27" s="9">
        <f>Carga!D25</f>
        <v>332</v>
      </c>
      <c r="D27" s="9" t="str">
        <f>Carga!E25</f>
        <v>M7 3629</v>
      </c>
      <c r="E27" s="11">
        <f>Carga!F25</f>
        <v>45995.666666666664</v>
      </c>
      <c r="F27" s="16" t="str">
        <f>Carga!G25</f>
        <v>Anchorage</v>
      </c>
      <c r="G27" s="10">
        <f>Carga!I25</f>
        <v>602</v>
      </c>
      <c r="H27" s="9" t="str">
        <f>Carga!J25</f>
        <v>M7 8741</v>
      </c>
      <c r="I27" s="16" t="str">
        <f>Carga!K25</f>
        <v>Quito</v>
      </c>
      <c r="J27" s="11">
        <f>Carga!L25</f>
        <v>45995.75</v>
      </c>
    </row>
    <row r="28" spans="1:10" x14ac:dyDescent="0.25">
      <c r="A28" s="9">
        <f t="shared" si="0"/>
        <v>25</v>
      </c>
      <c r="B28" s="10" t="str">
        <f>Carga!C26</f>
        <v>China Southerrn</v>
      </c>
      <c r="C28" s="9" t="str">
        <f>Carga!D26</f>
        <v>77F</v>
      </c>
      <c r="D28" s="9" t="str">
        <f>Carga!E26</f>
        <v>CZ 2521</v>
      </c>
      <c r="E28" s="11">
        <f>Carga!F26</f>
        <v>45995.711805555555</v>
      </c>
      <c r="F28" s="16" t="str">
        <f>Carga!G26</f>
        <v>Anchorage</v>
      </c>
      <c r="G28" s="10" t="str">
        <f>Carga!I26</f>
        <v>605A</v>
      </c>
      <c r="H28" s="9" t="str">
        <f>Carga!J26</f>
        <v>CZ 2585</v>
      </c>
      <c r="I28" s="16" t="str">
        <f>Carga!K26</f>
        <v>Los Angeles</v>
      </c>
      <c r="J28" s="11">
        <f>Carga!L26</f>
        <v>45995.837500000001</v>
      </c>
    </row>
    <row r="29" spans="1:10" x14ac:dyDescent="0.25">
      <c r="A29" s="9">
        <f t="shared" si="0"/>
        <v>26</v>
      </c>
      <c r="B29" s="10" t="str">
        <f>Carga!C27</f>
        <v>Atlas Air</v>
      </c>
      <c r="C29" s="9" t="str">
        <f>Carga!D27</f>
        <v>77F</v>
      </c>
      <c r="D29" s="9" t="str">
        <f>Carga!E27</f>
        <v>5Y 346</v>
      </c>
      <c r="E29" s="11">
        <f>Carga!F27</f>
        <v>45995.753472222219</v>
      </c>
      <c r="F29" s="16" t="str">
        <f>Carga!G27</f>
        <v>Anchorage</v>
      </c>
      <c r="G29" s="10">
        <f>Carga!I27</f>
        <v>604</v>
      </c>
      <c r="H29" s="9" t="str">
        <f>Carga!J27</f>
        <v>5Y 346</v>
      </c>
      <c r="I29" s="16" t="str">
        <f>Carga!K27</f>
        <v>Quito</v>
      </c>
      <c r="J29" s="11">
        <f>Carga!L27</f>
        <v>45995.982638888891</v>
      </c>
    </row>
    <row r="30" spans="1:10" x14ac:dyDescent="0.25">
      <c r="A30" s="9">
        <f t="shared" si="0"/>
        <v>27</v>
      </c>
      <c r="B30" s="10" t="str">
        <f>Carga!C28</f>
        <v>AeroUnión</v>
      </c>
      <c r="C30" s="9">
        <f>Carga!D28</f>
        <v>332</v>
      </c>
      <c r="D30" s="9" t="str">
        <f>Carga!E28</f>
        <v>6R 4270</v>
      </c>
      <c r="E30" s="11">
        <f>Carga!F28</f>
        <v>45995.788194444445</v>
      </c>
      <c r="F30" s="16" t="str">
        <f>Carga!G28</f>
        <v>Bogotá</v>
      </c>
      <c r="G30" s="10">
        <f>Carga!I28</f>
        <v>602</v>
      </c>
      <c r="H30" s="9" t="str">
        <f>Carga!J28</f>
        <v>6R 4270</v>
      </c>
      <c r="I30" s="16" t="str">
        <f>Carga!K28</f>
        <v>San José</v>
      </c>
      <c r="J30" s="11">
        <f>Carga!L28</f>
        <v>45995.850694444445</v>
      </c>
    </row>
    <row r="31" spans="1:10" x14ac:dyDescent="0.25">
      <c r="A31" s="9">
        <f t="shared" si="0"/>
        <v>28</v>
      </c>
      <c r="B31" s="10" t="str">
        <f>Carga!C29</f>
        <v>Lufthansa</v>
      </c>
      <c r="C31" s="9" t="str">
        <f>Carga!D29</f>
        <v>77X</v>
      </c>
      <c r="D31" s="9" t="str">
        <f>Carga!E29</f>
        <v>LH 8224</v>
      </c>
      <c r="E31" s="11">
        <f>Carga!F29</f>
        <v>45995.881944444445</v>
      </c>
      <c r="F31" s="16" t="str">
        <f>Carga!G29</f>
        <v>Frankfurt</v>
      </c>
      <c r="G31" s="10">
        <f>Carga!I29</f>
        <v>602</v>
      </c>
      <c r="H31" s="9" t="str">
        <f>Carga!J29</f>
        <v>LH 8225</v>
      </c>
      <c r="I31" s="16" t="str">
        <f>Carga!K29</f>
        <v>Guadalajara</v>
      </c>
      <c r="J31" s="11">
        <f>Carga!L29</f>
        <v>45996.010416666664</v>
      </c>
    </row>
    <row r="32" spans="1:10" x14ac:dyDescent="0.25">
      <c r="A32" s="9">
        <f t="shared" si="0"/>
        <v>29</v>
      </c>
      <c r="B32" s="10" t="str">
        <f>Carga!C30</f>
        <v>Cargolux</v>
      </c>
      <c r="C32" s="9" t="str">
        <f>Carga!D30</f>
        <v>74Y</v>
      </c>
      <c r="D32" s="9" t="str">
        <f>Carga!E30</f>
        <v>CV 6684</v>
      </c>
      <c r="E32" s="11">
        <f>Carga!F30</f>
        <v>45995.881944444445</v>
      </c>
      <c r="F32" s="16" t="str">
        <f>Carga!G30</f>
        <v>Luxembourg</v>
      </c>
      <c r="G32" s="10" t="str">
        <f>Carga!I30</f>
        <v>605A</v>
      </c>
      <c r="H32" s="9" t="str">
        <f>Carga!J30</f>
        <v>CV 6694</v>
      </c>
      <c r="I32" s="16" t="str">
        <f>Carga!K30</f>
        <v>Guadalajara</v>
      </c>
      <c r="J32" s="11">
        <f>Carga!L30</f>
        <v>45995.972222222219</v>
      </c>
    </row>
    <row r="33" spans="1:10" x14ac:dyDescent="0.25">
      <c r="A33" s="9">
        <f t="shared" si="0"/>
        <v>30</v>
      </c>
      <c r="B33" s="10" t="str">
        <f>Carga!C31</f>
        <v>MasAir</v>
      </c>
      <c r="C33" s="9">
        <f>Carga!D31</f>
        <v>333</v>
      </c>
      <c r="D33" s="9" t="str">
        <f>Carga!E31</f>
        <v>M7 6845</v>
      </c>
      <c r="E33" s="11">
        <f>Carga!F31</f>
        <v>45995.951388888891</v>
      </c>
      <c r="F33" s="16" t="str">
        <f>Carga!G31</f>
        <v>Guadalajara</v>
      </c>
      <c r="G33" s="10">
        <f>Carga!I31</f>
        <v>603</v>
      </c>
      <c r="H33" s="9" t="str">
        <f>Carga!J31</f>
        <v>M7 6441</v>
      </c>
      <c r="I33" s="16" t="str">
        <f>Carga!K31</f>
        <v>Campinas</v>
      </c>
      <c r="J33" s="11">
        <f>Carga!L31</f>
        <v>45996.034722222219</v>
      </c>
    </row>
    <row r="34" spans="1:10" x14ac:dyDescent="0.25">
      <c r="A34" s="9">
        <f t="shared" si="0"/>
        <v>31</v>
      </c>
      <c r="B34" s="10" t="str">
        <f>Carga!C32</f>
        <v>Estafeta</v>
      </c>
      <c r="C34" s="9">
        <f>Carga!D32</f>
        <v>734</v>
      </c>
      <c r="D34" s="9" t="str">
        <f>Carga!E32</f>
        <v>E7 610</v>
      </c>
      <c r="E34" s="11">
        <f>Carga!F32</f>
        <v>45995.96875</v>
      </c>
      <c r="F34" s="16" t="str">
        <f>Carga!G32</f>
        <v>Mérida</v>
      </c>
      <c r="G34" s="10" t="str">
        <f>Carga!I32</f>
        <v>601B</v>
      </c>
      <c r="H34" s="9" t="str">
        <f>Carga!J32</f>
        <v>E7 610</v>
      </c>
      <c r="I34" s="16" t="str">
        <f>Carga!K32</f>
        <v>San Luis Potosí</v>
      </c>
      <c r="J34" s="11">
        <f>Carga!L32</f>
        <v>45996.041666666664</v>
      </c>
    </row>
  </sheetData>
  <sheetProtection selectLockedCells="1"/>
  <autoFilter ref="A3:J27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4.42578125" bestFit="1" customWidth="1"/>
    <col min="2" max="2" width="8.85546875" bestFit="1" customWidth="1"/>
    <col min="3" max="5" width="4.85546875" bestFit="1" customWidth="1"/>
    <col min="6" max="6" width="4" bestFit="1" customWidth="1"/>
    <col min="7" max="7" width="6.28515625" bestFit="1" customWidth="1"/>
    <col min="8" max="12" width="4.85546875" bestFit="1" customWidth="1"/>
    <col min="13" max="13" width="6.28515625" bestFit="1" customWidth="1"/>
    <col min="14" max="17" width="4.85546875" bestFit="1" customWidth="1"/>
    <col min="18" max="19" width="3.28515625" bestFit="1" customWidth="1"/>
    <col min="20" max="20" width="2.710937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45994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99"/>
      <c r="U4" s="100"/>
      <c r="V4" s="101"/>
      <c r="W4" s="36"/>
      <c r="X4" s="36"/>
      <c r="Y4" s="27"/>
      <c r="Z4" s="27"/>
    </row>
    <row r="5" spans="1:26" x14ac:dyDescent="0.25">
      <c r="A5" s="71" t="s">
        <v>932</v>
      </c>
      <c r="B5" s="27" t="s">
        <v>1176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839</v>
      </c>
      <c r="B7" s="75" t="s">
        <v>852</v>
      </c>
      <c r="V7" s="27"/>
      <c r="W7" s="27"/>
    </row>
    <row r="8" spans="1:26" x14ac:dyDescent="0.25">
      <c r="A8" s="90" t="s">
        <v>935</v>
      </c>
      <c r="B8" s="31" t="s">
        <v>873</v>
      </c>
      <c r="V8" s="27"/>
      <c r="W8" s="27"/>
    </row>
    <row r="9" spans="1:26" x14ac:dyDescent="0.25">
      <c r="A9" s="9" t="s">
        <v>873</v>
      </c>
      <c r="B9" s="105"/>
      <c r="V9" s="27"/>
      <c r="W9" s="27"/>
    </row>
    <row r="10" spans="1:26" x14ac:dyDescent="0.25">
      <c r="V10" s="27"/>
      <c r="W10" s="27"/>
    </row>
    <row r="11" spans="1:26" x14ac:dyDescent="0.25">
      <c r="V11" s="27"/>
      <c r="W11" s="27"/>
    </row>
    <row r="12" spans="1:26" x14ac:dyDescent="0.25">
      <c r="V12" s="27"/>
      <c r="W12" s="27"/>
    </row>
    <row r="13" spans="1:26" x14ac:dyDescent="0.25"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934</v>
      </c>
      <c r="B18" s="72">
        <v>0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840</v>
      </c>
      <c r="B20" s="28" t="s">
        <v>852</v>
      </c>
      <c r="T20" s="27"/>
      <c r="U20" s="27"/>
      <c r="V20" s="27"/>
      <c r="W20" s="27"/>
    </row>
    <row r="21" spans="1:23" x14ac:dyDescent="0.25">
      <c r="A21" s="30" t="s">
        <v>935</v>
      </c>
      <c r="B21" s="31" t="s">
        <v>925</v>
      </c>
      <c r="T21" s="27"/>
      <c r="U21" s="27"/>
    </row>
    <row r="22" spans="1:23" x14ac:dyDescent="0.25">
      <c r="A22" s="9" t="s">
        <v>925</v>
      </c>
      <c r="B22" s="105"/>
      <c r="T22" s="27"/>
      <c r="U22" s="27"/>
    </row>
    <row r="23" spans="1:23" x14ac:dyDescent="0.25">
      <c r="T23" s="27"/>
      <c r="U23" s="27"/>
    </row>
    <row r="24" spans="1:23" x14ac:dyDescent="0.25">
      <c r="T24" s="27"/>
      <c r="U24" s="27"/>
    </row>
    <row r="25" spans="1:23" x14ac:dyDescent="0.25">
      <c r="T25" s="27"/>
      <c r="U25" s="27"/>
    </row>
    <row r="26" spans="1:23" x14ac:dyDescent="0.25">
      <c r="T26" s="27"/>
      <c r="U26" s="27"/>
    </row>
    <row r="27" spans="1:23" x14ac:dyDescent="0.25">
      <c r="T27" s="27"/>
      <c r="U27" s="27"/>
    </row>
    <row r="28" spans="1:23" x14ac:dyDescent="0.25"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4">
        <f>'Itinerario pasajeros'!A1</f>
        <v>45994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9"/>
      <c r="U4" s="100"/>
      <c r="V4" s="101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839</v>
      </c>
      <c r="B6" s="28" t="s">
        <v>852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853</v>
      </c>
      <c r="B7" s="40" t="s">
        <v>854</v>
      </c>
      <c r="C7" s="40" t="s">
        <v>855</v>
      </c>
      <c r="D7" s="40" t="s">
        <v>856</v>
      </c>
      <c r="E7" s="40" t="s">
        <v>857</v>
      </c>
      <c r="F7" s="40" t="s">
        <v>858</v>
      </c>
      <c r="G7" s="40" t="s">
        <v>859</v>
      </c>
      <c r="H7" s="40" t="s">
        <v>860</v>
      </c>
      <c r="I7" s="40" t="s">
        <v>861</v>
      </c>
      <c r="J7" s="40" t="s">
        <v>862</v>
      </c>
      <c r="K7" s="40" t="s">
        <v>863</v>
      </c>
      <c r="L7" s="40" t="s">
        <v>864</v>
      </c>
      <c r="M7" s="40" t="s">
        <v>865</v>
      </c>
      <c r="N7" s="40" t="s">
        <v>866</v>
      </c>
      <c r="O7" s="40" t="s">
        <v>867</v>
      </c>
      <c r="P7" s="40" t="s">
        <v>868</v>
      </c>
      <c r="Q7" s="40" t="s">
        <v>869</v>
      </c>
      <c r="R7" s="40" t="s">
        <v>870</v>
      </c>
      <c r="S7" s="40" t="s">
        <v>871</v>
      </c>
      <c r="T7" s="40" t="s">
        <v>872</v>
      </c>
      <c r="U7" s="31" t="s">
        <v>873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873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840</v>
      </c>
      <c r="B18" s="61" t="s">
        <v>852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853</v>
      </c>
      <c r="B19" s="59" t="s">
        <v>854</v>
      </c>
      <c r="C19" s="59" t="s">
        <v>874</v>
      </c>
      <c r="D19" s="59" t="s">
        <v>855</v>
      </c>
      <c r="E19" s="59" t="s">
        <v>856</v>
      </c>
      <c r="F19" s="59" t="s">
        <v>858</v>
      </c>
      <c r="G19" s="59" t="s">
        <v>859</v>
      </c>
      <c r="H19" s="59" t="s">
        <v>860</v>
      </c>
      <c r="I19" s="59" t="s">
        <v>861</v>
      </c>
      <c r="J19" s="59" t="s">
        <v>862</v>
      </c>
      <c r="K19" s="59" t="s">
        <v>863</v>
      </c>
      <c r="L19" s="59" t="s">
        <v>864</v>
      </c>
      <c r="M19" s="59" t="s">
        <v>865</v>
      </c>
      <c r="N19" s="59" t="s">
        <v>866</v>
      </c>
      <c r="O19" s="59" t="s">
        <v>867</v>
      </c>
      <c r="P19" s="59" t="s">
        <v>868</v>
      </c>
      <c r="Q19" s="59" t="s">
        <v>875</v>
      </c>
      <c r="R19" s="60" t="s">
        <v>873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873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48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45994</v>
      </c>
      <c r="B4" s="74"/>
      <c r="C4" s="73">
        <f>'Itinerario pasajeros'!A1</f>
        <v>45994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2"/>
      <c r="U4" s="100"/>
      <c r="V4" s="101"/>
      <c r="W4" s="36"/>
      <c r="X4" s="36"/>
      <c r="Y4" s="27"/>
      <c r="Z4" s="27"/>
    </row>
    <row r="5" spans="1:26" x14ac:dyDescent="0.25">
      <c r="A5" s="71" t="s">
        <v>932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935</v>
      </c>
      <c r="B7" s="31" t="s">
        <v>937</v>
      </c>
      <c r="V7" s="27"/>
      <c r="W7" s="27"/>
    </row>
    <row r="8" spans="1:26" x14ac:dyDescent="0.25">
      <c r="A8" s="72" t="s">
        <v>854</v>
      </c>
      <c r="B8" s="9">
        <v>1</v>
      </c>
      <c r="V8" s="27"/>
      <c r="W8" s="27"/>
    </row>
    <row r="9" spans="1:26" x14ac:dyDescent="0.25">
      <c r="A9" s="72" t="s">
        <v>874</v>
      </c>
      <c r="B9" s="9">
        <v>7</v>
      </c>
      <c r="V9" s="27"/>
      <c r="W9" s="27"/>
    </row>
    <row r="10" spans="1:26" x14ac:dyDescent="0.25">
      <c r="A10" s="72" t="s">
        <v>855</v>
      </c>
      <c r="B10" s="9">
        <v>2</v>
      </c>
      <c r="V10" s="27"/>
      <c r="W10" s="27"/>
    </row>
    <row r="11" spans="1:26" x14ac:dyDescent="0.25">
      <c r="A11" s="72" t="s">
        <v>856</v>
      </c>
      <c r="B11" s="9">
        <v>9</v>
      </c>
      <c r="V11" s="27"/>
      <c r="W11" s="27"/>
    </row>
    <row r="12" spans="1:26" x14ac:dyDescent="0.25">
      <c r="A12" s="72" t="s">
        <v>858</v>
      </c>
      <c r="B12" s="9">
        <v>6</v>
      </c>
      <c r="V12" s="27"/>
      <c r="W12" s="27"/>
    </row>
    <row r="13" spans="1:26" x14ac:dyDescent="0.25">
      <c r="A13" s="72" t="s">
        <v>859</v>
      </c>
      <c r="B13" s="9">
        <v>3</v>
      </c>
      <c r="V13" s="27"/>
      <c r="W13" s="27"/>
    </row>
    <row r="14" spans="1:26" x14ac:dyDescent="0.25">
      <c r="A14" s="72" t="s">
        <v>860</v>
      </c>
      <c r="B14" s="9">
        <v>5</v>
      </c>
      <c r="V14" s="27"/>
      <c r="W14" s="27"/>
    </row>
    <row r="15" spans="1:26" x14ac:dyDescent="0.25">
      <c r="A15" s="72" t="s">
        <v>861</v>
      </c>
      <c r="B15" s="9">
        <v>6</v>
      </c>
      <c r="V15" s="27"/>
      <c r="W15" s="27"/>
    </row>
    <row r="16" spans="1:26" x14ac:dyDescent="0.25">
      <c r="A16" s="72" t="s">
        <v>862</v>
      </c>
      <c r="B16" s="9">
        <v>1</v>
      </c>
      <c r="V16" s="27"/>
      <c r="W16" s="27"/>
    </row>
    <row r="17" spans="1:23" x14ac:dyDescent="0.25">
      <c r="A17" s="72" t="s">
        <v>863</v>
      </c>
      <c r="B17" s="9">
        <v>5</v>
      </c>
      <c r="V17" s="27"/>
      <c r="W17" s="27"/>
    </row>
    <row r="18" spans="1:23" x14ac:dyDescent="0.25">
      <c r="A18" s="72" t="s">
        <v>864</v>
      </c>
      <c r="B18" s="9">
        <v>2</v>
      </c>
      <c r="V18" s="27"/>
      <c r="W18" s="27"/>
    </row>
    <row r="19" spans="1:23" x14ac:dyDescent="0.25">
      <c r="A19" s="72" t="s">
        <v>865</v>
      </c>
      <c r="B19" s="9">
        <v>6</v>
      </c>
      <c r="V19" s="27"/>
      <c r="W19" s="27"/>
    </row>
    <row r="20" spans="1:23" x14ac:dyDescent="0.25">
      <c r="A20" s="72" t="s">
        <v>866</v>
      </c>
      <c r="B20" s="9">
        <v>5</v>
      </c>
      <c r="V20" s="27"/>
      <c r="W20" s="27"/>
    </row>
    <row r="21" spans="1:23" x14ac:dyDescent="0.25">
      <c r="A21" s="72" t="s">
        <v>867</v>
      </c>
      <c r="B21" s="9">
        <v>3</v>
      </c>
      <c r="V21" s="27"/>
      <c r="W21" s="27"/>
    </row>
    <row r="22" spans="1:23" x14ac:dyDescent="0.25">
      <c r="A22" s="72" t="s">
        <v>868</v>
      </c>
      <c r="B22" s="9">
        <v>1</v>
      </c>
      <c r="V22" s="27"/>
      <c r="W22" s="27"/>
    </row>
    <row r="23" spans="1:23" x14ac:dyDescent="0.25">
      <c r="A23" s="72" t="s">
        <v>875</v>
      </c>
      <c r="B23" s="9">
        <v>4</v>
      </c>
      <c r="V23" s="27"/>
      <c r="W23" s="27"/>
    </row>
    <row r="24" spans="1:23" x14ac:dyDescent="0.25">
      <c r="A24" s="72" t="s">
        <v>870</v>
      </c>
      <c r="B24" s="9">
        <v>1</v>
      </c>
      <c r="V24" s="27"/>
      <c r="W24" s="27"/>
    </row>
    <row r="25" spans="1:23" x14ac:dyDescent="0.25">
      <c r="A25" s="9" t="s">
        <v>873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934</v>
      </c>
      <c r="B35" s="27" t="s">
        <v>1207</v>
      </c>
      <c r="C35" s="73">
        <f>'Itinerario pasajeros'!A1</f>
        <v>45994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935</v>
      </c>
      <c r="B37" s="31" t="s">
        <v>840</v>
      </c>
      <c r="T37" s="27"/>
      <c r="U37" s="27"/>
      <c r="V37" s="27"/>
      <c r="W37" s="27"/>
    </row>
    <row r="38" spans="1:23" x14ac:dyDescent="0.25">
      <c r="A38" s="9" t="s">
        <v>925</v>
      </c>
      <c r="B38" s="105"/>
      <c r="T38" s="27"/>
      <c r="U38" s="27"/>
    </row>
    <row r="39" spans="1:23" x14ac:dyDescent="0.25">
      <c r="T39" s="27"/>
      <c r="U39" s="27"/>
    </row>
    <row r="40" spans="1:23" x14ac:dyDescent="0.25">
      <c r="T40" s="27"/>
      <c r="U40" s="27"/>
    </row>
    <row r="41" spans="1:23" x14ac:dyDescent="0.25">
      <c r="T41" s="27"/>
      <c r="U41" s="27"/>
    </row>
    <row r="42" spans="1:23" x14ac:dyDescent="0.25">
      <c r="T42" s="27"/>
      <c r="U42" s="27"/>
    </row>
    <row r="43" spans="1:23" x14ac:dyDescent="0.25">
      <c r="T43" s="27"/>
      <c r="U43" s="27"/>
    </row>
    <row r="44" spans="1:23" x14ac:dyDescent="0.25">
      <c r="T44" s="27"/>
      <c r="U44" s="27"/>
    </row>
    <row r="45" spans="1:23" x14ac:dyDescent="0.25">
      <c r="T45" s="27"/>
      <c r="U45" s="27"/>
    </row>
    <row r="46" spans="1:23" x14ac:dyDescent="0.25">
      <c r="T46" s="27"/>
      <c r="U46" s="27"/>
    </row>
    <row r="47" spans="1:23" x14ac:dyDescent="0.25">
      <c r="T47" s="27"/>
      <c r="U47" s="27"/>
    </row>
    <row r="48" spans="1:23" x14ac:dyDescent="0.25"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</sheetData>
  <mergeCells count="1">
    <mergeCell ref="T4:V4"/>
  </mergeCells>
  <conditionalFormatting pivot="1" sqref="B3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876</v>
      </c>
      <c r="B1" s="14" t="s">
        <v>768</v>
      </c>
      <c r="C1" s="14" t="s">
        <v>877</v>
      </c>
      <c r="D1" s="14" t="s">
        <v>771</v>
      </c>
      <c r="E1" s="14" t="s">
        <v>772</v>
      </c>
      <c r="F1" s="14" t="s">
        <v>878</v>
      </c>
      <c r="G1" s="14" t="s">
        <v>879</v>
      </c>
      <c r="H1" s="14" t="s">
        <v>880</v>
      </c>
      <c r="I1" s="14"/>
      <c r="J1" s="14"/>
    </row>
    <row r="2" spans="1:10" x14ac:dyDescent="0.25">
      <c r="A2" t="s">
        <v>791</v>
      </c>
      <c r="B2" t="s">
        <v>65</v>
      </c>
      <c r="C2" t="s">
        <v>1125</v>
      </c>
      <c r="D2" s="13">
        <v>45985.003472222219</v>
      </c>
      <c r="E2" t="s">
        <v>467</v>
      </c>
      <c r="F2">
        <v>737</v>
      </c>
      <c r="G2" t="s">
        <v>1159</v>
      </c>
      <c r="H2" t="s">
        <v>29</v>
      </c>
      <c r="I2" s="14">
        <f>VLOOKUP(H2,Data!$J$1:$K$13,2,0)</f>
        <v>1</v>
      </c>
      <c r="J2" s="14" t="str">
        <f t="shared" ref="J2:J65" si="0">IF(E2="NLU-NLU", "Regreso a posición", IF(RIGHT(E2, 4)="-NLU", "LLEGADA", IF(LEFT(E2, 4)="NLU-", "SALIDA", "")))</f>
        <v>LLEGADA</v>
      </c>
    </row>
    <row r="3" spans="1:10" x14ac:dyDescent="0.25">
      <c r="A3" t="s">
        <v>826</v>
      </c>
      <c r="B3" t="s">
        <v>387</v>
      </c>
      <c r="C3" t="s">
        <v>908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 t="shared" si="0"/>
        <v>LLEGADA</v>
      </c>
    </row>
    <row r="4" spans="1:10" x14ac:dyDescent="0.25">
      <c r="A4" t="s">
        <v>791</v>
      </c>
      <c r="B4" t="s">
        <v>435</v>
      </c>
      <c r="C4" t="s">
        <v>1100</v>
      </c>
      <c r="D4" s="13">
        <v>45985.03125</v>
      </c>
      <c r="E4" t="s">
        <v>77</v>
      </c>
      <c r="F4" t="s">
        <v>786</v>
      </c>
      <c r="G4" t="s">
        <v>1164</v>
      </c>
      <c r="H4" t="s">
        <v>29</v>
      </c>
      <c r="I4" s="14">
        <f>VLOOKUP(H4,Data!$J$1:$K$13,2,0)</f>
        <v>1</v>
      </c>
      <c r="J4" s="14" t="str">
        <f t="shared" si="0"/>
        <v>SALIDA</v>
      </c>
    </row>
    <row r="5" spans="1:10" x14ac:dyDescent="0.25">
      <c r="A5" t="s">
        <v>791</v>
      </c>
      <c r="B5" t="s">
        <v>229</v>
      </c>
      <c r="C5" t="s">
        <v>1119</v>
      </c>
      <c r="D5" s="13">
        <v>45985.048611111109</v>
      </c>
      <c r="E5" t="s">
        <v>248</v>
      </c>
      <c r="F5" t="s">
        <v>783</v>
      </c>
      <c r="G5" t="s">
        <v>1170</v>
      </c>
      <c r="H5" t="s">
        <v>23</v>
      </c>
      <c r="I5" s="14">
        <f>VLOOKUP(H5,Data!$J$1:$K$13,2,0)</f>
        <v>2</v>
      </c>
      <c r="J5" s="14" t="str">
        <f t="shared" si="0"/>
        <v>SALIDA</v>
      </c>
    </row>
    <row r="6" spans="1:10" x14ac:dyDescent="0.25">
      <c r="A6" t="s">
        <v>791</v>
      </c>
      <c r="B6" t="s">
        <v>274</v>
      </c>
      <c r="C6" t="s">
        <v>1121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 t="shared" si="0"/>
        <v>SALIDA</v>
      </c>
    </row>
    <row r="7" spans="1:10" x14ac:dyDescent="0.25">
      <c r="A7" t="s">
        <v>791</v>
      </c>
      <c r="B7" t="s">
        <v>274</v>
      </c>
      <c r="C7" t="s">
        <v>1120</v>
      </c>
      <c r="D7" s="13">
        <v>45985.0625</v>
      </c>
      <c r="E7" t="s">
        <v>595</v>
      </c>
      <c r="F7" t="s">
        <v>779</v>
      </c>
      <c r="G7" t="s">
        <v>1171</v>
      </c>
      <c r="H7" t="s">
        <v>23</v>
      </c>
      <c r="I7" s="14">
        <f>VLOOKUP(H7,Data!$J$1:$K$13,2,0)</f>
        <v>2</v>
      </c>
      <c r="J7" s="14" t="str">
        <f t="shared" si="0"/>
        <v>SALIDA</v>
      </c>
    </row>
    <row r="8" spans="1:10" x14ac:dyDescent="0.25">
      <c r="A8" t="s">
        <v>827</v>
      </c>
      <c r="B8" t="s">
        <v>36</v>
      </c>
      <c r="C8" t="s">
        <v>1126</v>
      </c>
      <c r="D8" s="13">
        <v>45985.100694444445</v>
      </c>
      <c r="E8" t="s">
        <v>32</v>
      </c>
      <c r="F8" t="s">
        <v>783</v>
      </c>
      <c r="G8" t="s">
        <v>1160</v>
      </c>
      <c r="H8" t="s">
        <v>23</v>
      </c>
      <c r="I8" s="14">
        <f>VLOOKUP(H8,Data!$J$1:$K$13,2,0)</f>
        <v>2</v>
      </c>
      <c r="J8" s="14" t="str">
        <f t="shared" si="0"/>
        <v>LLEGADA</v>
      </c>
    </row>
    <row r="9" spans="1:10" x14ac:dyDescent="0.25">
      <c r="A9" t="s">
        <v>791</v>
      </c>
      <c r="B9" t="s">
        <v>135</v>
      </c>
      <c r="C9" t="s">
        <v>1127</v>
      </c>
      <c r="D9" s="13">
        <v>45985.111111111109</v>
      </c>
      <c r="E9" t="s">
        <v>246</v>
      </c>
      <c r="F9" t="s">
        <v>783</v>
      </c>
      <c r="G9" t="s">
        <v>1161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791</v>
      </c>
      <c r="B10" t="s">
        <v>274</v>
      </c>
      <c r="C10" t="s">
        <v>1122</v>
      </c>
      <c r="D10" s="13">
        <v>45985.138888888891</v>
      </c>
      <c r="E10" t="s">
        <v>457</v>
      </c>
      <c r="F10" t="s">
        <v>779</v>
      </c>
      <c r="G10" t="s">
        <v>1172</v>
      </c>
      <c r="H10" t="s">
        <v>23</v>
      </c>
      <c r="I10" s="14">
        <f>VLOOKUP(H10,Data!$J$1:$K$13,2,0)</f>
        <v>2</v>
      </c>
      <c r="J10" s="14" t="str">
        <f t="shared" si="0"/>
        <v>SALIDA</v>
      </c>
    </row>
    <row r="11" spans="1:10" x14ac:dyDescent="0.25">
      <c r="A11" t="s">
        <v>827</v>
      </c>
      <c r="B11" t="s">
        <v>36</v>
      </c>
      <c r="C11" t="s">
        <v>1129</v>
      </c>
      <c r="D11" s="13">
        <v>45985.15625</v>
      </c>
      <c r="E11" t="s">
        <v>703</v>
      </c>
      <c r="F11" t="s">
        <v>818</v>
      </c>
      <c r="H11" t="s">
        <v>23</v>
      </c>
      <c r="I11" s="14">
        <f>VLOOKUP(H11,Data!$J$1:$K$13,2,0)</f>
        <v>2</v>
      </c>
      <c r="J11" s="14" t="str">
        <f t="shared" si="0"/>
        <v>LLEGADA</v>
      </c>
    </row>
    <row r="12" spans="1:10" x14ac:dyDescent="0.25">
      <c r="A12" t="s">
        <v>826</v>
      </c>
      <c r="B12" t="s">
        <v>201</v>
      </c>
      <c r="C12" t="s">
        <v>1131</v>
      </c>
      <c r="D12" s="13">
        <v>45985.159722222219</v>
      </c>
      <c r="E12" t="s">
        <v>32</v>
      </c>
      <c r="F12" t="s">
        <v>779</v>
      </c>
      <c r="G12" t="s">
        <v>1162</v>
      </c>
      <c r="H12" t="s">
        <v>23</v>
      </c>
      <c r="I12" s="14">
        <f>VLOOKUP(H12,Data!$J$1:$K$13,2,0)</f>
        <v>2</v>
      </c>
      <c r="J12" s="14" t="str">
        <f t="shared" si="0"/>
        <v>LLEGADA</v>
      </c>
    </row>
    <row r="13" spans="1:10" x14ac:dyDescent="0.25">
      <c r="A13" t="s">
        <v>791</v>
      </c>
      <c r="B13" t="s">
        <v>135</v>
      </c>
      <c r="C13" t="s">
        <v>1128</v>
      </c>
      <c r="D13" s="13">
        <v>45985.190972222219</v>
      </c>
      <c r="E13" t="s">
        <v>326</v>
      </c>
      <c r="F13" t="s">
        <v>783</v>
      </c>
      <c r="G13" t="s">
        <v>1161</v>
      </c>
      <c r="H13" t="s">
        <v>23</v>
      </c>
      <c r="I13" s="14">
        <f>VLOOKUP(H13,Data!$J$1:$K$13,2,0)</f>
        <v>2</v>
      </c>
      <c r="J13" s="14" t="str">
        <f t="shared" si="0"/>
        <v>SALIDA</v>
      </c>
    </row>
    <row r="14" spans="1:10" x14ac:dyDescent="0.25">
      <c r="A14" t="s">
        <v>826</v>
      </c>
      <c r="B14" t="s">
        <v>387</v>
      </c>
      <c r="C14" t="s">
        <v>884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 t="shared" si="0"/>
        <v>LLEGADA</v>
      </c>
    </row>
    <row r="15" spans="1:10" x14ac:dyDescent="0.25">
      <c r="A15" t="s">
        <v>826</v>
      </c>
      <c r="B15" t="s">
        <v>387</v>
      </c>
      <c r="C15" t="s">
        <v>883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 t="shared" si="0"/>
        <v>LLEGADA</v>
      </c>
    </row>
    <row r="16" spans="1:10" x14ac:dyDescent="0.25">
      <c r="A16" t="s">
        <v>791</v>
      </c>
      <c r="B16" t="s">
        <v>36</v>
      </c>
      <c r="C16" t="s">
        <v>1126</v>
      </c>
      <c r="D16" s="13">
        <v>45985.225694444445</v>
      </c>
      <c r="E16" t="s">
        <v>381</v>
      </c>
      <c r="F16" t="s">
        <v>783</v>
      </c>
      <c r="G16" t="s">
        <v>1160</v>
      </c>
      <c r="H16" t="s">
        <v>23</v>
      </c>
      <c r="I16" s="14">
        <f>VLOOKUP(H16,Data!$J$1:$K$13,2,0)</f>
        <v>2</v>
      </c>
      <c r="J16" s="14" t="str">
        <f t="shared" si="0"/>
        <v>SALIDA</v>
      </c>
    </row>
    <row r="17" spans="1:10" x14ac:dyDescent="0.25">
      <c r="A17" t="s">
        <v>791</v>
      </c>
      <c r="B17" t="s">
        <v>36</v>
      </c>
      <c r="C17" t="s">
        <v>1130</v>
      </c>
      <c r="D17" s="13">
        <v>45985.239583333336</v>
      </c>
      <c r="E17" t="s">
        <v>705</v>
      </c>
      <c r="F17" t="s">
        <v>818</v>
      </c>
      <c r="H17" t="s">
        <v>23</v>
      </c>
      <c r="I17" s="14">
        <f>VLOOKUP(H17,Data!$J$1:$K$13,2,0)</f>
        <v>2</v>
      </c>
      <c r="J17" s="14" t="str">
        <f t="shared" si="0"/>
        <v>SALIDA</v>
      </c>
    </row>
    <row r="18" spans="1:10" x14ac:dyDescent="0.25">
      <c r="A18" t="s">
        <v>791</v>
      </c>
      <c r="B18" t="s">
        <v>387</v>
      </c>
      <c r="C18" t="s">
        <v>1098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 t="shared" si="0"/>
        <v>SALIDA</v>
      </c>
    </row>
    <row r="19" spans="1:10" x14ac:dyDescent="0.25">
      <c r="A19" t="s">
        <v>791</v>
      </c>
      <c r="B19" t="s">
        <v>387</v>
      </c>
      <c r="C19" t="s">
        <v>793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791</v>
      </c>
      <c r="B20" t="s">
        <v>387</v>
      </c>
      <c r="C20" t="s">
        <v>807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791</v>
      </c>
      <c r="B21" t="s">
        <v>201</v>
      </c>
      <c r="C21" t="s">
        <v>1132</v>
      </c>
      <c r="D21" s="13">
        <v>45985.263888888891</v>
      </c>
      <c r="E21" t="s">
        <v>34</v>
      </c>
      <c r="F21" t="s">
        <v>779</v>
      </c>
      <c r="G21" t="s">
        <v>1162</v>
      </c>
      <c r="H21" t="s">
        <v>23</v>
      </c>
      <c r="I21" s="14">
        <f>VLOOKUP(H21,Data!$J$1:$K$13,2,0)</f>
        <v>2</v>
      </c>
      <c r="J21" s="14" t="str">
        <f t="shared" si="0"/>
        <v>SALIDA</v>
      </c>
    </row>
    <row r="22" spans="1:10" x14ac:dyDescent="0.25">
      <c r="A22" t="s">
        <v>791</v>
      </c>
      <c r="B22" t="s">
        <v>264</v>
      </c>
      <c r="C22" t="s">
        <v>1108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 t="shared" si="0"/>
        <v>SALIDA</v>
      </c>
    </row>
    <row r="23" spans="1:10" x14ac:dyDescent="0.25">
      <c r="A23" t="s">
        <v>791</v>
      </c>
      <c r="B23" t="s">
        <v>387</v>
      </c>
      <c r="C23" t="s">
        <v>789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 t="shared" si="0"/>
        <v>SALIDA</v>
      </c>
    </row>
    <row r="24" spans="1:10" x14ac:dyDescent="0.25">
      <c r="A24" t="s">
        <v>826</v>
      </c>
      <c r="B24" t="s">
        <v>42</v>
      </c>
      <c r="C24" t="s">
        <v>1133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 t="shared" si="0"/>
        <v>LLEGADA</v>
      </c>
    </row>
    <row r="25" spans="1:10" x14ac:dyDescent="0.25">
      <c r="A25" t="s">
        <v>791</v>
      </c>
      <c r="B25" t="s">
        <v>435</v>
      </c>
      <c r="C25" t="s">
        <v>982</v>
      </c>
      <c r="D25" s="13">
        <v>45985.270833333336</v>
      </c>
      <c r="E25" t="s">
        <v>253</v>
      </c>
      <c r="F25">
        <v>320</v>
      </c>
      <c r="G25" t="s">
        <v>1163</v>
      </c>
      <c r="H25" t="s">
        <v>29</v>
      </c>
      <c r="I25" s="14">
        <f>VLOOKUP(H25,Data!$J$1:$K$13,2,0)</f>
        <v>1</v>
      </c>
      <c r="J25" s="14" t="str">
        <f t="shared" si="0"/>
        <v>SALIDA</v>
      </c>
    </row>
    <row r="26" spans="1:10" x14ac:dyDescent="0.25">
      <c r="A26" t="s">
        <v>791</v>
      </c>
      <c r="B26" t="s">
        <v>387</v>
      </c>
      <c r="C26" t="s">
        <v>1101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 t="shared" si="0"/>
        <v>SALIDA</v>
      </c>
    </row>
    <row r="27" spans="1:10" x14ac:dyDescent="0.25">
      <c r="A27" t="s">
        <v>791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 t="shared" si="0"/>
        <v>SALIDA</v>
      </c>
    </row>
    <row r="28" spans="1:10" x14ac:dyDescent="0.25">
      <c r="A28" t="s">
        <v>826</v>
      </c>
      <c r="B28" t="s">
        <v>444</v>
      </c>
      <c r="C28" t="s">
        <v>1134</v>
      </c>
      <c r="D28" s="13">
        <v>45985.295138888891</v>
      </c>
      <c r="E28" t="s">
        <v>355</v>
      </c>
      <c r="F28" t="s">
        <v>818</v>
      </c>
      <c r="H28" t="s">
        <v>23</v>
      </c>
      <c r="I28" s="14">
        <f>VLOOKUP(H28,Data!$J$1:$K$13,2,0)</f>
        <v>2</v>
      </c>
      <c r="J28" s="14" t="str">
        <f t="shared" si="0"/>
        <v>LLEGADA</v>
      </c>
    </row>
    <row r="29" spans="1:10" x14ac:dyDescent="0.25">
      <c r="A29" t="s">
        <v>826</v>
      </c>
      <c r="B29" t="s">
        <v>30</v>
      </c>
      <c r="C29" t="s">
        <v>885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 t="shared" si="0"/>
        <v>LLEGADA</v>
      </c>
    </row>
    <row r="30" spans="1:10" x14ac:dyDescent="0.25">
      <c r="A30" t="s">
        <v>826</v>
      </c>
      <c r="B30" t="s">
        <v>387</v>
      </c>
      <c r="C30" t="s">
        <v>795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 t="shared" si="0"/>
        <v>LLEGADA</v>
      </c>
    </row>
    <row r="31" spans="1:10" x14ac:dyDescent="0.25">
      <c r="A31" t="s">
        <v>826</v>
      </c>
      <c r="B31" t="s">
        <v>387</v>
      </c>
      <c r="C31" t="s">
        <v>890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826</v>
      </c>
      <c r="B32" t="s">
        <v>387</v>
      </c>
      <c r="C32" t="s">
        <v>796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 t="shared" si="0"/>
        <v>LLEGADA</v>
      </c>
    </row>
    <row r="33" spans="1:10" x14ac:dyDescent="0.25">
      <c r="A33" t="s">
        <v>826</v>
      </c>
      <c r="B33" t="s">
        <v>387</v>
      </c>
      <c r="C33" t="s">
        <v>800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 t="shared" si="0"/>
        <v>LLEGADA</v>
      </c>
    </row>
    <row r="34" spans="1:10" x14ac:dyDescent="0.25">
      <c r="A34" t="s">
        <v>791</v>
      </c>
      <c r="B34" t="s">
        <v>387</v>
      </c>
      <c r="C34" t="s">
        <v>795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 t="shared" si="0"/>
        <v>SALIDA</v>
      </c>
    </row>
    <row r="35" spans="1:10" x14ac:dyDescent="0.25">
      <c r="A35" t="s">
        <v>791</v>
      </c>
      <c r="B35" t="s">
        <v>42</v>
      </c>
      <c r="C35" t="s">
        <v>1133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 t="shared" si="0"/>
        <v>SALIDA</v>
      </c>
    </row>
    <row r="36" spans="1:10" x14ac:dyDescent="0.25">
      <c r="A36" t="s">
        <v>826</v>
      </c>
      <c r="B36" t="s">
        <v>387</v>
      </c>
      <c r="C36" t="s">
        <v>810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 t="shared" si="0"/>
        <v>LLEGADA</v>
      </c>
    </row>
    <row r="37" spans="1:10" x14ac:dyDescent="0.25">
      <c r="A37" t="s">
        <v>791</v>
      </c>
      <c r="B37" t="s">
        <v>387</v>
      </c>
      <c r="C37" t="s">
        <v>796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791</v>
      </c>
      <c r="B38" t="s">
        <v>387</v>
      </c>
      <c r="C38" t="s">
        <v>800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 t="shared" si="0"/>
        <v>SALIDA</v>
      </c>
    </row>
    <row r="39" spans="1:10" x14ac:dyDescent="0.25">
      <c r="A39" t="s">
        <v>826</v>
      </c>
      <c r="B39" t="s">
        <v>36</v>
      </c>
      <c r="C39" t="s">
        <v>1136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 t="shared" si="0"/>
        <v>LLEGADA</v>
      </c>
    </row>
    <row r="40" spans="1:10" x14ac:dyDescent="0.25">
      <c r="A40" t="s">
        <v>791</v>
      </c>
      <c r="B40" t="s">
        <v>387</v>
      </c>
      <c r="C40" t="s">
        <v>1099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791</v>
      </c>
      <c r="B41" t="s">
        <v>264</v>
      </c>
      <c r="C41" t="s">
        <v>1123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 t="shared" si="0"/>
        <v>SALIDA</v>
      </c>
    </row>
    <row r="42" spans="1:10" x14ac:dyDescent="0.25">
      <c r="A42" t="s">
        <v>791</v>
      </c>
      <c r="B42" t="s">
        <v>387</v>
      </c>
      <c r="C42" t="s">
        <v>802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791</v>
      </c>
      <c r="B43" t="s">
        <v>65</v>
      </c>
      <c r="C43" t="s">
        <v>799</v>
      </c>
      <c r="D43" s="13">
        <v>45985.354861111111</v>
      </c>
      <c r="E43" t="s">
        <v>719</v>
      </c>
      <c r="F43" t="s">
        <v>797</v>
      </c>
      <c r="G43" t="s">
        <v>1173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791</v>
      </c>
      <c r="B44" t="s">
        <v>387</v>
      </c>
      <c r="C44" t="s">
        <v>810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826</v>
      </c>
      <c r="B45" t="s">
        <v>36</v>
      </c>
      <c r="C45" t="s">
        <v>1112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 t="shared" si="0"/>
        <v>LLEGADA</v>
      </c>
    </row>
    <row r="46" spans="1:10" x14ac:dyDescent="0.25">
      <c r="A46" t="s">
        <v>791</v>
      </c>
      <c r="B46" t="s">
        <v>387</v>
      </c>
      <c r="C46" t="s">
        <v>968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 t="shared" si="0"/>
        <v>SALIDA</v>
      </c>
    </row>
    <row r="47" spans="1:10" x14ac:dyDescent="0.25">
      <c r="A47" t="s">
        <v>826</v>
      </c>
      <c r="B47" t="s">
        <v>65</v>
      </c>
      <c r="C47" t="s">
        <v>886</v>
      </c>
      <c r="D47" s="13">
        <v>45985.371527777781</v>
      </c>
      <c r="E47" t="s">
        <v>251</v>
      </c>
      <c r="F47" t="s">
        <v>797</v>
      </c>
      <c r="H47" t="s">
        <v>29</v>
      </c>
      <c r="I47" s="14">
        <f>VLOOKUP(H47,Data!$J$1:$K$13,2,0)</f>
        <v>1</v>
      </c>
      <c r="J47" s="14" t="str">
        <f t="shared" si="0"/>
        <v>LLEGADA</v>
      </c>
    </row>
    <row r="48" spans="1:10" x14ac:dyDescent="0.25">
      <c r="A48" t="s">
        <v>826</v>
      </c>
      <c r="B48" t="s">
        <v>411</v>
      </c>
      <c r="C48" t="s">
        <v>891</v>
      </c>
      <c r="D48" s="13">
        <v>45985.378472222219</v>
      </c>
      <c r="E48" t="s">
        <v>160</v>
      </c>
      <c r="F48" t="s">
        <v>1077</v>
      </c>
      <c r="H48" t="s">
        <v>23</v>
      </c>
      <c r="I48" s="14">
        <f>VLOOKUP(H48,Data!$J$1:$K$13,2,0)</f>
        <v>2</v>
      </c>
      <c r="J48" s="14" t="str">
        <f t="shared" si="0"/>
        <v>LLEGADA</v>
      </c>
    </row>
    <row r="49" spans="1:10" x14ac:dyDescent="0.25">
      <c r="A49" t="s">
        <v>826</v>
      </c>
      <c r="B49" t="s">
        <v>387</v>
      </c>
      <c r="C49" t="s">
        <v>893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826</v>
      </c>
      <c r="B50" t="s">
        <v>264</v>
      </c>
      <c r="C50" t="s">
        <v>1137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826</v>
      </c>
      <c r="B51" t="s">
        <v>36</v>
      </c>
      <c r="C51" t="s">
        <v>1139</v>
      </c>
      <c r="D51" s="13">
        <v>45985.402777777781</v>
      </c>
      <c r="E51" t="s">
        <v>703</v>
      </c>
      <c r="F51" t="s">
        <v>818</v>
      </c>
      <c r="H51" t="s">
        <v>23</v>
      </c>
      <c r="I51" s="14">
        <f>VLOOKUP(H51,Data!$J$1:$K$13,2,0)</f>
        <v>2</v>
      </c>
      <c r="J51" s="14" t="str">
        <f t="shared" si="0"/>
        <v>LLEGADA</v>
      </c>
    </row>
    <row r="52" spans="1:10" x14ac:dyDescent="0.25">
      <c r="A52" t="s">
        <v>826</v>
      </c>
      <c r="B52" t="s">
        <v>435</v>
      </c>
      <c r="C52" t="s">
        <v>889</v>
      </c>
      <c r="D52" s="13">
        <v>45985.404861111114</v>
      </c>
      <c r="E52" t="s">
        <v>251</v>
      </c>
      <c r="F52">
        <v>320</v>
      </c>
      <c r="G52" t="s">
        <v>1163</v>
      </c>
      <c r="H52" t="s">
        <v>29</v>
      </c>
      <c r="I52" s="14">
        <f>VLOOKUP(H52,Data!$J$1:$K$13,2,0)</f>
        <v>1</v>
      </c>
      <c r="J52" s="14" t="str">
        <f t="shared" si="0"/>
        <v>LLEGADA</v>
      </c>
    </row>
    <row r="53" spans="1:10" x14ac:dyDescent="0.25">
      <c r="A53" t="s">
        <v>826</v>
      </c>
      <c r="B53" t="s">
        <v>495</v>
      </c>
      <c r="C53" t="s">
        <v>892</v>
      </c>
      <c r="D53" s="13">
        <v>45985.40625</v>
      </c>
      <c r="E53" t="s">
        <v>634</v>
      </c>
      <c r="F53" t="s">
        <v>804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826</v>
      </c>
      <c r="B54" t="s">
        <v>387</v>
      </c>
      <c r="C54" t="s">
        <v>894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 t="shared" si="0"/>
        <v>LLEGADA</v>
      </c>
    </row>
    <row r="55" spans="1:10" x14ac:dyDescent="0.25">
      <c r="A55" t="s">
        <v>826</v>
      </c>
      <c r="B55" t="s">
        <v>387</v>
      </c>
      <c r="C55" t="s">
        <v>1080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791</v>
      </c>
      <c r="B56" t="s">
        <v>444</v>
      </c>
      <c r="C56" t="s">
        <v>1135</v>
      </c>
      <c r="D56" s="13">
        <v>45985.420138888891</v>
      </c>
      <c r="E56" t="s">
        <v>326</v>
      </c>
      <c r="F56" t="s">
        <v>818</v>
      </c>
      <c r="H56" t="s">
        <v>23</v>
      </c>
      <c r="I56" s="14">
        <f>VLOOKUP(H56,Data!$J$1:$K$13,2,0)</f>
        <v>2</v>
      </c>
      <c r="J56" s="14" t="str">
        <f t="shared" si="0"/>
        <v>SALIDA</v>
      </c>
    </row>
    <row r="57" spans="1:10" x14ac:dyDescent="0.25">
      <c r="A57" t="s">
        <v>791</v>
      </c>
      <c r="B57" t="s">
        <v>387</v>
      </c>
      <c r="C57" t="s">
        <v>969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791</v>
      </c>
      <c r="B58" t="s">
        <v>36</v>
      </c>
      <c r="C58" t="s">
        <v>1136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 t="shared" si="0"/>
        <v>SALIDA</v>
      </c>
    </row>
    <row r="59" spans="1:10" x14ac:dyDescent="0.25">
      <c r="A59" t="s">
        <v>791</v>
      </c>
      <c r="B59" t="s">
        <v>495</v>
      </c>
      <c r="C59" t="s">
        <v>1085</v>
      </c>
      <c r="D59" s="13">
        <v>45985.427083333336</v>
      </c>
      <c r="E59" t="s">
        <v>167</v>
      </c>
      <c r="F59" t="s">
        <v>804</v>
      </c>
      <c r="H59" t="s">
        <v>29</v>
      </c>
      <c r="I59" s="14">
        <f>VLOOKUP(H59,Data!$J$1:$K$13,2,0)</f>
        <v>1</v>
      </c>
      <c r="J59" s="14" t="str">
        <f t="shared" si="0"/>
        <v>SALIDA</v>
      </c>
    </row>
    <row r="60" spans="1:10" x14ac:dyDescent="0.25">
      <c r="A60" t="s">
        <v>791</v>
      </c>
      <c r="B60" t="s">
        <v>264</v>
      </c>
      <c r="C60" t="s">
        <v>1124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791</v>
      </c>
      <c r="B61" t="s">
        <v>387</v>
      </c>
      <c r="C61" t="s">
        <v>808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791</v>
      </c>
      <c r="B62" t="s">
        <v>65</v>
      </c>
      <c r="C62" t="s">
        <v>798</v>
      </c>
      <c r="D62" s="13">
        <v>45985.444444444445</v>
      </c>
      <c r="E62" t="s">
        <v>119</v>
      </c>
      <c r="F62" t="s">
        <v>797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791</v>
      </c>
      <c r="B63" t="s">
        <v>435</v>
      </c>
      <c r="C63" t="s">
        <v>801</v>
      </c>
      <c r="D63" s="13">
        <v>45985.447222222225</v>
      </c>
      <c r="E63" t="s">
        <v>152</v>
      </c>
      <c r="F63">
        <v>320</v>
      </c>
      <c r="G63" t="s">
        <v>1163</v>
      </c>
      <c r="H63" t="s">
        <v>29</v>
      </c>
      <c r="I63" s="14">
        <f>VLOOKUP(H63,Data!$J$1:$K$13,2,0)</f>
        <v>1</v>
      </c>
      <c r="J63" s="14" t="str">
        <f t="shared" si="0"/>
        <v>SALIDA</v>
      </c>
    </row>
    <row r="64" spans="1:10" x14ac:dyDescent="0.25">
      <c r="A64" t="s">
        <v>791</v>
      </c>
      <c r="B64" t="s">
        <v>387</v>
      </c>
      <c r="C64" t="s">
        <v>1081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791</v>
      </c>
      <c r="B65" t="s">
        <v>435</v>
      </c>
      <c r="C65" t="s">
        <v>1102</v>
      </c>
      <c r="D65" s="13">
        <v>45985.461805555555</v>
      </c>
      <c r="E65" t="s">
        <v>76</v>
      </c>
      <c r="F65" t="s">
        <v>786</v>
      </c>
      <c r="G65" t="s">
        <v>1164</v>
      </c>
      <c r="H65" t="s">
        <v>29</v>
      </c>
      <c r="I65" s="14">
        <f>VLOOKUP(H65,Data!$J$1:$K$13,2,0)</f>
        <v>1</v>
      </c>
      <c r="J65" s="14" t="str">
        <f t="shared" si="0"/>
        <v>LLEGADA</v>
      </c>
    </row>
    <row r="66" spans="1:10" x14ac:dyDescent="0.25">
      <c r="A66" t="s">
        <v>791</v>
      </c>
      <c r="B66" t="s">
        <v>36</v>
      </c>
      <c r="C66" t="s">
        <v>1113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 t="shared" ref="J66:J129" si="1">IF(E66="NLU-NLU", "Regreso a posición", IF(RIGHT(E66, 4)="-NLU", "LLEGADA", IF(LEFT(E66, 4)="NLU-", "SALIDA", "")))</f>
        <v>SALIDA</v>
      </c>
    </row>
    <row r="67" spans="1:10" x14ac:dyDescent="0.25">
      <c r="A67" t="s">
        <v>826</v>
      </c>
      <c r="B67" t="s">
        <v>387</v>
      </c>
      <c r="C67" t="s">
        <v>809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 t="shared" si="1"/>
        <v>LLEGADA</v>
      </c>
    </row>
    <row r="68" spans="1:10" x14ac:dyDescent="0.25">
      <c r="A68" t="s">
        <v>826</v>
      </c>
      <c r="B68" t="s">
        <v>387</v>
      </c>
      <c r="C68" t="s">
        <v>1103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791</v>
      </c>
      <c r="B69" t="s">
        <v>36</v>
      </c>
      <c r="C69" t="s">
        <v>1139</v>
      </c>
      <c r="D69" s="13">
        <v>45985.486111111109</v>
      </c>
      <c r="E69" t="s">
        <v>705</v>
      </c>
      <c r="F69" t="s">
        <v>818</v>
      </c>
      <c r="H69" t="s">
        <v>23</v>
      </c>
      <c r="I69" s="14">
        <f>VLOOKUP(H69,Data!$J$1:$K$13,2,0)</f>
        <v>2</v>
      </c>
      <c r="J69" s="14" t="str">
        <f t="shared" si="1"/>
        <v>SALIDA</v>
      </c>
    </row>
    <row r="70" spans="1:10" x14ac:dyDescent="0.25">
      <c r="A70" t="s">
        <v>826</v>
      </c>
      <c r="B70" t="s">
        <v>65</v>
      </c>
      <c r="C70" t="s">
        <v>897</v>
      </c>
      <c r="D70" s="13">
        <v>45985.489583333336</v>
      </c>
      <c r="E70" t="s">
        <v>151</v>
      </c>
      <c r="F70" t="s">
        <v>832</v>
      </c>
      <c r="H70" t="s">
        <v>29</v>
      </c>
      <c r="I70" s="14">
        <f>VLOOKUP(H70,Data!$J$1:$K$13,2,0)</f>
        <v>1</v>
      </c>
      <c r="J70" s="14" t="str">
        <f t="shared" si="1"/>
        <v>LLEGADA</v>
      </c>
    </row>
    <row r="71" spans="1:10" x14ac:dyDescent="0.25">
      <c r="A71" t="s">
        <v>826</v>
      </c>
      <c r="B71" t="s">
        <v>387</v>
      </c>
      <c r="C71" t="s">
        <v>813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 t="shared" si="1"/>
        <v>LLEGADA</v>
      </c>
    </row>
    <row r="72" spans="1:10" x14ac:dyDescent="0.25">
      <c r="A72" t="s">
        <v>826</v>
      </c>
      <c r="B72" t="s">
        <v>387</v>
      </c>
      <c r="C72" t="s">
        <v>963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791</v>
      </c>
      <c r="B73" t="s">
        <v>387</v>
      </c>
      <c r="C73" t="s">
        <v>809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791</v>
      </c>
      <c r="B74" t="s">
        <v>435</v>
      </c>
      <c r="C74" t="s">
        <v>1086</v>
      </c>
      <c r="D74" s="13">
        <v>45985.509722222225</v>
      </c>
      <c r="E74" t="s">
        <v>623</v>
      </c>
      <c r="F74" t="s">
        <v>786</v>
      </c>
      <c r="G74" t="s">
        <v>1164</v>
      </c>
      <c r="H74" t="s">
        <v>29</v>
      </c>
      <c r="I74" s="14">
        <f>VLOOKUP(H74,Data!$J$1:$K$13,2,0)</f>
        <v>1</v>
      </c>
      <c r="J74" s="14" t="str">
        <f t="shared" si="1"/>
        <v>SALIDA</v>
      </c>
    </row>
    <row r="75" spans="1:10" x14ac:dyDescent="0.25">
      <c r="A75" t="s">
        <v>791</v>
      </c>
      <c r="B75" t="s">
        <v>53</v>
      </c>
      <c r="C75" t="s">
        <v>1141</v>
      </c>
      <c r="D75" s="13">
        <v>45985.510416666664</v>
      </c>
      <c r="E75" t="s">
        <v>700</v>
      </c>
      <c r="F75" t="s">
        <v>1077</v>
      </c>
      <c r="G75" t="s">
        <v>1165</v>
      </c>
      <c r="H75" t="s">
        <v>23</v>
      </c>
      <c r="I75" s="14">
        <f>VLOOKUP(H75,Data!$J$1:$K$13,2,0)</f>
        <v>2</v>
      </c>
      <c r="J75" s="14" t="str">
        <f t="shared" si="1"/>
        <v>LLEGADA</v>
      </c>
    </row>
    <row r="76" spans="1:10" x14ac:dyDescent="0.25">
      <c r="A76" t="s">
        <v>791</v>
      </c>
      <c r="B76" t="s">
        <v>65</v>
      </c>
      <c r="C76" t="s">
        <v>811</v>
      </c>
      <c r="D76" s="13">
        <v>45985.510416666664</v>
      </c>
      <c r="E76" t="s">
        <v>482</v>
      </c>
      <c r="F76" t="s">
        <v>797</v>
      </c>
      <c r="G76" t="s">
        <v>888</v>
      </c>
      <c r="H76" t="s">
        <v>29</v>
      </c>
      <c r="I76" s="14">
        <f>VLOOKUP(H76,Data!$J$1:$K$13,2,0)</f>
        <v>1</v>
      </c>
      <c r="J76" s="14" t="str">
        <f t="shared" si="1"/>
        <v>SALIDA</v>
      </c>
    </row>
    <row r="77" spans="1:10" x14ac:dyDescent="0.25">
      <c r="A77" t="s">
        <v>826</v>
      </c>
      <c r="B77" t="s">
        <v>387</v>
      </c>
      <c r="C77" t="s">
        <v>817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 t="shared" si="1"/>
        <v>LLEGADA</v>
      </c>
    </row>
    <row r="78" spans="1:10" x14ac:dyDescent="0.25">
      <c r="A78" t="s">
        <v>791</v>
      </c>
      <c r="B78" t="s">
        <v>387</v>
      </c>
      <c r="C78" t="s">
        <v>813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826</v>
      </c>
      <c r="B79" t="s">
        <v>387</v>
      </c>
      <c r="C79" t="s">
        <v>971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791</v>
      </c>
      <c r="B80" t="s">
        <v>387</v>
      </c>
      <c r="C80" t="s">
        <v>1140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 t="shared" si="1"/>
        <v>SALIDA</v>
      </c>
    </row>
    <row r="81" spans="1:10" x14ac:dyDescent="0.25">
      <c r="A81" t="s">
        <v>826</v>
      </c>
      <c r="B81" t="s">
        <v>387</v>
      </c>
      <c r="C81" t="s">
        <v>814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791</v>
      </c>
      <c r="B82" t="s">
        <v>387</v>
      </c>
      <c r="C82" t="s">
        <v>963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 t="shared" si="1"/>
        <v>SALIDA</v>
      </c>
    </row>
    <row r="83" spans="1:10" x14ac:dyDescent="0.25">
      <c r="A83" t="s">
        <v>826</v>
      </c>
      <c r="B83" t="s">
        <v>264</v>
      </c>
      <c r="C83" t="s">
        <v>1142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 t="shared" si="1"/>
        <v>LLEGADA</v>
      </c>
    </row>
    <row r="84" spans="1:10" x14ac:dyDescent="0.25">
      <c r="A84" t="s">
        <v>826</v>
      </c>
      <c r="B84" t="s">
        <v>387</v>
      </c>
      <c r="C84" t="s">
        <v>970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826</v>
      </c>
      <c r="B85" t="s">
        <v>254</v>
      </c>
      <c r="C85" t="s">
        <v>882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 t="shared" si="1"/>
        <v>LLEGADA</v>
      </c>
    </row>
    <row r="86" spans="1:10" x14ac:dyDescent="0.25">
      <c r="A86" t="s">
        <v>791</v>
      </c>
      <c r="B86" t="s">
        <v>387</v>
      </c>
      <c r="C86" t="s">
        <v>817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826</v>
      </c>
      <c r="B87" t="s">
        <v>387</v>
      </c>
      <c r="C87" t="s">
        <v>815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LLEGADA</v>
      </c>
    </row>
    <row r="88" spans="1:10" x14ac:dyDescent="0.25">
      <c r="A88" t="s">
        <v>826</v>
      </c>
      <c r="B88" t="s">
        <v>387</v>
      </c>
      <c r="C88" t="s">
        <v>1105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791</v>
      </c>
      <c r="B89" t="s">
        <v>387</v>
      </c>
      <c r="C89" t="s">
        <v>814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 t="shared" si="1"/>
        <v>SALIDA</v>
      </c>
    </row>
    <row r="90" spans="1:10" x14ac:dyDescent="0.25">
      <c r="A90" t="s">
        <v>791</v>
      </c>
      <c r="B90" t="s">
        <v>254</v>
      </c>
      <c r="C90" t="s">
        <v>1104</v>
      </c>
      <c r="D90" s="13">
        <v>45985.552083333336</v>
      </c>
      <c r="E90" t="s">
        <v>381</v>
      </c>
      <c r="F90">
        <v>332</v>
      </c>
      <c r="G90" t="s">
        <v>1174</v>
      </c>
      <c r="H90" t="s">
        <v>23</v>
      </c>
      <c r="I90" s="14">
        <f>VLOOKUP(H90,Data!$J$1:$K$13,2,0)</f>
        <v>2</v>
      </c>
      <c r="J90" s="14" t="str">
        <f t="shared" si="1"/>
        <v>SALIDA</v>
      </c>
    </row>
    <row r="91" spans="1:10" x14ac:dyDescent="0.25">
      <c r="A91" t="s">
        <v>826</v>
      </c>
      <c r="B91" t="s">
        <v>65</v>
      </c>
      <c r="C91" t="s">
        <v>898</v>
      </c>
      <c r="D91" s="13">
        <v>45985.565972222219</v>
      </c>
      <c r="E91" t="s">
        <v>717</v>
      </c>
      <c r="F91" t="s">
        <v>797</v>
      </c>
      <c r="H91" t="s">
        <v>29</v>
      </c>
      <c r="I91" s="14">
        <f>VLOOKUP(H91,Data!$J$1:$K$13,2,0)</f>
        <v>1</v>
      </c>
      <c r="J91" s="14" t="str">
        <f t="shared" si="1"/>
        <v>LLEGADA</v>
      </c>
    </row>
    <row r="92" spans="1:10" x14ac:dyDescent="0.25">
      <c r="A92" t="s">
        <v>791</v>
      </c>
      <c r="B92" t="s">
        <v>65</v>
      </c>
      <c r="C92" t="s">
        <v>812</v>
      </c>
      <c r="D92" s="13">
        <v>45985.565972222219</v>
      </c>
      <c r="E92" t="s">
        <v>152</v>
      </c>
      <c r="F92">
        <v>738</v>
      </c>
      <c r="G92" t="s">
        <v>1175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791</v>
      </c>
      <c r="B93" t="s">
        <v>387</v>
      </c>
      <c r="C93" t="s">
        <v>815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 t="shared" si="1"/>
        <v>SALIDA</v>
      </c>
    </row>
    <row r="94" spans="1:10" x14ac:dyDescent="0.25">
      <c r="A94" t="s">
        <v>791</v>
      </c>
      <c r="B94" t="s">
        <v>387</v>
      </c>
      <c r="C94" t="s">
        <v>1087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 t="shared" si="1"/>
        <v>SALIDA</v>
      </c>
    </row>
    <row r="95" spans="1:10" x14ac:dyDescent="0.25">
      <c r="A95" t="s">
        <v>826</v>
      </c>
      <c r="B95" t="s">
        <v>65</v>
      </c>
      <c r="C95" t="s">
        <v>896</v>
      </c>
      <c r="D95" s="13">
        <v>45985.572916666664</v>
      </c>
      <c r="E95" t="s">
        <v>117</v>
      </c>
      <c r="F95" t="s">
        <v>797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791</v>
      </c>
      <c r="B96" t="s">
        <v>53</v>
      </c>
      <c r="C96" t="s">
        <v>1141</v>
      </c>
      <c r="D96" s="13">
        <v>45985.572916666664</v>
      </c>
      <c r="E96" t="s">
        <v>190</v>
      </c>
      <c r="F96" t="s">
        <v>1077</v>
      </c>
      <c r="G96" t="s">
        <v>1165</v>
      </c>
      <c r="H96" t="s">
        <v>23</v>
      </c>
      <c r="I96" s="14">
        <f>VLOOKUP(H96,Data!$J$1:$K$13,2,0)</f>
        <v>2</v>
      </c>
      <c r="J96" s="14" t="str">
        <f t="shared" si="1"/>
        <v>SALIDA</v>
      </c>
    </row>
    <row r="97" spans="1:10" x14ac:dyDescent="0.25">
      <c r="A97" t="s">
        <v>826</v>
      </c>
      <c r="B97" t="s">
        <v>387</v>
      </c>
      <c r="C97" t="s">
        <v>951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826</v>
      </c>
      <c r="B98" t="s">
        <v>387</v>
      </c>
      <c r="C98" t="s">
        <v>900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791</v>
      </c>
      <c r="B99" t="s">
        <v>264</v>
      </c>
      <c r="C99" t="s">
        <v>1111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 t="shared" si="1"/>
        <v>SALIDA</v>
      </c>
    </row>
    <row r="100" spans="1:10" x14ac:dyDescent="0.25">
      <c r="A100" t="s">
        <v>791</v>
      </c>
      <c r="B100" t="s">
        <v>387</v>
      </c>
      <c r="C100" t="s">
        <v>985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 t="shared" si="1"/>
        <v>SALIDA</v>
      </c>
    </row>
    <row r="101" spans="1:10" x14ac:dyDescent="0.25">
      <c r="A101" t="s">
        <v>791</v>
      </c>
      <c r="B101" t="s">
        <v>65</v>
      </c>
      <c r="C101" t="s">
        <v>816</v>
      </c>
      <c r="D101" s="13">
        <v>45985.597222222219</v>
      </c>
      <c r="E101" t="s">
        <v>571</v>
      </c>
      <c r="F101" t="s">
        <v>797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791</v>
      </c>
      <c r="B102" t="s">
        <v>387</v>
      </c>
      <c r="C102" t="s">
        <v>1082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 t="shared" si="1"/>
        <v>SALIDA</v>
      </c>
    </row>
    <row r="103" spans="1:10" x14ac:dyDescent="0.25">
      <c r="A103" t="s">
        <v>826</v>
      </c>
      <c r="B103" t="s">
        <v>495</v>
      </c>
      <c r="C103" t="s">
        <v>1089</v>
      </c>
      <c r="D103" s="13">
        <v>45985.600694444445</v>
      </c>
      <c r="E103" t="s">
        <v>165</v>
      </c>
      <c r="F103" t="s">
        <v>804</v>
      </c>
      <c r="H103" t="s">
        <v>29</v>
      </c>
      <c r="I103" s="14">
        <f>VLOOKUP(H103,Data!$J$1:$K$13,2,0)</f>
        <v>1</v>
      </c>
      <c r="J103" s="14" t="str">
        <f t="shared" si="1"/>
        <v>LLEGADA</v>
      </c>
    </row>
    <row r="104" spans="1:10" x14ac:dyDescent="0.25">
      <c r="A104" t="s">
        <v>826</v>
      </c>
      <c r="B104" t="s">
        <v>274</v>
      </c>
      <c r="C104" t="s">
        <v>1143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 t="shared" si="1"/>
        <v>LLEGADA</v>
      </c>
    </row>
    <row r="105" spans="1:10" x14ac:dyDescent="0.25">
      <c r="A105" t="s">
        <v>791</v>
      </c>
      <c r="B105" t="s">
        <v>65</v>
      </c>
      <c r="C105" t="s">
        <v>830</v>
      </c>
      <c r="D105" s="13">
        <v>45985.604166666664</v>
      </c>
      <c r="E105" t="s">
        <v>195</v>
      </c>
      <c r="F105" t="s">
        <v>797</v>
      </c>
      <c r="H105" t="s">
        <v>29</v>
      </c>
      <c r="I105" s="14">
        <f>VLOOKUP(H105,Data!$J$1:$K$13,2,0)</f>
        <v>1</v>
      </c>
      <c r="J105" s="14" t="str">
        <f t="shared" si="1"/>
        <v>SALIDA</v>
      </c>
    </row>
    <row r="106" spans="1:10" x14ac:dyDescent="0.25">
      <c r="A106" t="s">
        <v>826</v>
      </c>
      <c r="B106" t="s">
        <v>387</v>
      </c>
      <c r="C106" t="s">
        <v>1106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 t="shared" si="1"/>
        <v>LLEGADA</v>
      </c>
    </row>
    <row r="107" spans="1:10" x14ac:dyDescent="0.25">
      <c r="A107" t="s">
        <v>791</v>
      </c>
      <c r="B107" t="s">
        <v>387</v>
      </c>
      <c r="C107" t="s">
        <v>1088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791</v>
      </c>
      <c r="B108" t="s">
        <v>495</v>
      </c>
      <c r="C108" t="s">
        <v>805</v>
      </c>
      <c r="D108" s="13">
        <v>45985.625</v>
      </c>
      <c r="E108" t="s">
        <v>635</v>
      </c>
      <c r="F108" t="s">
        <v>804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826</v>
      </c>
      <c r="B109" t="s">
        <v>387</v>
      </c>
      <c r="C109" t="s">
        <v>972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 t="shared" si="1"/>
        <v>LLEGADA</v>
      </c>
    </row>
    <row r="110" spans="1:10" x14ac:dyDescent="0.25">
      <c r="A110" t="s">
        <v>791</v>
      </c>
      <c r="B110" t="s">
        <v>264</v>
      </c>
      <c r="C110" t="s">
        <v>1138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791</v>
      </c>
      <c r="B111" t="s">
        <v>387</v>
      </c>
      <c r="C111" t="s">
        <v>972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 t="shared" si="1"/>
        <v>SALIDA</v>
      </c>
    </row>
    <row r="112" spans="1:10" x14ac:dyDescent="0.25">
      <c r="A112" t="s">
        <v>791</v>
      </c>
      <c r="B112" t="s">
        <v>387</v>
      </c>
      <c r="C112" t="s">
        <v>1095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791</v>
      </c>
      <c r="B113" t="s">
        <v>387</v>
      </c>
      <c r="C113" t="s">
        <v>1090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 t="shared" si="1"/>
        <v>SALIDA</v>
      </c>
    </row>
    <row r="114" spans="1:10" x14ac:dyDescent="0.25">
      <c r="A114" t="s">
        <v>826</v>
      </c>
      <c r="B114" t="s">
        <v>387</v>
      </c>
      <c r="C114" t="s">
        <v>821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 t="shared" si="1"/>
        <v>LLEGADA</v>
      </c>
    </row>
    <row r="115" spans="1:10" x14ac:dyDescent="0.25">
      <c r="A115" t="s">
        <v>826</v>
      </c>
      <c r="B115" t="s">
        <v>435</v>
      </c>
      <c r="C115" t="s">
        <v>899</v>
      </c>
      <c r="D115" s="13">
        <v>45985.680555555555</v>
      </c>
      <c r="E115" t="s">
        <v>151</v>
      </c>
      <c r="F115" t="s">
        <v>786</v>
      </c>
      <c r="G115" t="s">
        <v>1166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826</v>
      </c>
      <c r="B116" t="s">
        <v>387</v>
      </c>
      <c r="C116" t="s">
        <v>903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 t="shared" si="1"/>
        <v>LLEGADA</v>
      </c>
    </row>
    <row r="117" spans="1:10" x14ac:dyDescent="0.25">
      <c r="A117" t="s">
        <v>791</v>
      </c>
      <c r="B117" t="s">
        <v>387</v>
      </c>
      <c r="C117" t="s">
        <v>821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 t="shared" si="1"/>
        <v>SALIDA</v>
      </c>
    </row>
    <row r="118" spans="1:10" x14ac:dyDescent="0.25">
      <c r="A118" t="s">
        <v>826</v>
      </c>
      <c r="B118" t="s">
        <v>65</v>
      </c>
      <c r="C118" t="s">
        <v>901</v>
      </c>
      <c r="D118" s="13">
        <v>45985.697916666664</v>
      </c>
      <c r="E118" t="s">
        <v>481</v>
      </c>
      <c r="F118" t="s">
        <v>797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826</v>
      </c>
      <c r="B119" t="s">
        <v>435</v>
      </c>
      <c r="C119" t="s">
        <v>1107</v>
      </c>
      <c r="D119" s="13">
        <v>45985.711111111108</v>
      </c>
      <c r="E119" t="s">
        <v>622</v>
      </c>
      <c r="F119" t="s">
        <v>786</v>
      </c>
      <c r="G119" t="s">
        <v>1164</v>
      </c>
      <c r="H119" t="s">
        <v>29</v>
      </c>
      <c r="I119" s="14">
        <f>VLOOKUP(H119,Data!$J$1:$K$13,2,0)</f>
        <v>1</v>
      </c>
      <c r="J119" s="14" t="str">
        <f t="shared" si="1"/>
        <v>LLEGADA</v>
      </c>
    </row>
    <row r="120" spans="1:10" x14ac:dyDescent="0.25">
      <c r="A120" t="s">
        <v>826</v>
      </c>
      <c r="B120" t="s">
        <v>65</v>
      </c>
      <c r="C120" t="s">
        <v>887</v>
      </c>
      <c r="D120" s="13">
        <v>45985.711805555555</v>
      </c>
      <c r="E120" t="s">
        <v>193</v>
      </c>
      <c r="F120" t="s">
        <v>797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826</v>
      </c>
      <c r="B121" t="s">
        <v>111</v>
      </c>
      <c r="C121" t="s">
        <v>1146</v>
      </c>
      <c r="D121" s="13">
        <v>45985.711805555555</v>
      </c>
      <c r="E121" t="s">
        <v>32</v>
      </c>
      <c r="F121" t="s">
        <v>954</v>
      </c>
      <c r="H121" t="s">
        <v>23</v>
      </c>
      <c r="I121" s="14">
        <f>VLOOKUP(H121,Data!$J$1:$K$13,2,0)</f>
        <v>2</v>
      </c>
      <c r="J121" s="14" t="str">
        <f t="shared" si="1"/>
        <v>LLEGADA</v>
      </c>
    </row>
    <row r="122" spans="1:10" x14ac:dyDescent="0.25">
      <c r="A122" t="s">
        <v>826</v>
      </c>
      <c r="B122" t="s">
        <v>387</v>
      </c>
      <c r="C122" t="s">
        <v>965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LLEGADA</v>
      </c>
    </row>
    <row r="123" spans="1:10" x14ac:dyDescent="0.25">
      <c r="A123" t="s">
        <v>826</v>
      </c>
      <c r="B123" t="s">
        <v>387</v>
      </c>
      <c r="C123" t="s">
        <v>962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 t="shared" si="1"/>
        <v>LLEGADA</v>
      </c>
    </row>
    <row r="124" spans="1:10" x14ac:dyDescent="0.25">
      <c r="A124" t="s">
        <v>791</v>
      </c>
      <c r="B124" t="s">
        <v>435</v>
      </c>
      <c r="C124" t="s">
        <v>828</v>
      </c>
      <c r="D124" s="13">
        <v>45985.71875</v>
      </c>
      <c r="E124" t="s">
        <v>253</v>
      </c>
      <c r="F124" t="s">
        <v>786</v>
      </c>
      <c r="G124" t="s">
        <v>1166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826</v>
      </c>
      <c r="B125" t="s">
        <v>264</v>
      </c>
      <c r="C125" t="s">
        <v>1149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826</v>
      </c>
      <c r="B126" t="s">
        <v>387</v>
      </c>
      <c r="C126" t="s">
        <v>1147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791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SALIDA</v>
      </c>
    </row>
    <row r="128" spans="1:10" x14ac:dyDescent="0.25">
      <c r="A128" t="s">
        <v>826</v>
      </c>
      <c r="B128" t="s">
        <v>387</v>
      </c>
      <c r="C128" t="s">
        <v>1091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826</v>
      </c>
      <c r="B129" t="s">
        <v>387</v>
      </c>
      <c r="C129" t="s">
        <v>987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 t="shared" si="1"/>
        <v>LLEGADA</v>
      </c>
    </row>
    <row r="130" spans="1:10" x14ac:dyDescent="0.25">
      <c r="A130" t="s">
        <v>791</v>
      </c>
      <c r="B130" t="s">
        <v>65</v>
      </c>
      <c r="C130" t="s">
        <v>823</v>
      </c>
      <c r="D130" s="13">
        <v>45985.736805555556</v>
      </c>
      <c r="E130" t="s">
        <v>678</v>
      </c>
      <c r="F130" t="s">
        <v>797</v>
      </c>
      <c r="H130" t="s">
        <v>29</v>
      </c>
      <c r="I130" s="14">
        <f>VLOOKUP(H130,Data!$J$1:$K$13,2,0)</f>
        <v>1</v>
      </c>
      <c r="J130" s="14" t="str">
        <f t="shared" ref="J130:J193" si="2">IF(E130="NLU-NLU", "Regreso a posición", IF(RIGHT(E130, 4)="-NLU", "LLEGADA", IF(LEFT(E130, 4)="NLU-", "SALIDA", "")))</f>
        <v>SALIDA</v>
      </c>
    </row>
    <row r="131" spans="1:10" x14ac:dyDescent="0.25">
      <c r="A131" t="s">
        <v>791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1164</v>
      </c>
      <c r="H131" t="s">
        <v>29</v>
      </c>
      <c r="I131" s="14">
        <f>VLOOKUP(H131,Data!$J$1:$K$13,2,0)</f>
        <v>1</v>
      </c>
      <c r="J131" s="14" t="str">
        <f t="shared" si="2"/>
        <v>SALIDA</v>
      </c>
    </row>
    <row r="132" spans="1:10" x14ac:dyDescent="0.25">
      <c r="A132" t="s">
        <v>826</v>
      </c>
      <c r="B132" t="s">
        <v>387</v>
      </c>
      <c r="C132" t="s">
        <v>1083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LLEGADA</v>
      </c>
    </row>
    <row r="133" spans="1:10" x14ac:dyDescent="0.25">
      <c r="A133" t="s">
        <v>791</v>
      </c>
      <c r="B133" t="s">
        <v>387</v>
      </c>
      <c r="C133" t="s">
        <v>962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826</v>
      </c>
      <c r="B134" t="s">
        <v>387</v>
      </c>
      <c r="C134" t="s">
        <v>1151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 t="shared" si="2"/>
        <v>LLEGADA</v>
      </c>
    </row>
    <row r="135" spans="1:10" x14ac:dyDescent="0.25">
      <c r="A135" t="s">
        <v>791</v>
      </c>
      <c r="B135" t="s">
        <v>387</v>
      </c>
      <c r="C135" t="s">
        <v>966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791</v>
      </c>
      <c r="B136" t="s">
        <v>274</v>
      </c>
      <c r="C136" t="s">
        <v>1144</v>
      </c>
      <c r="D136" s="13">
        <v>45985.746527777781</v>
      </c>
      <c r="E136" t="s">
        <v>1145</v>
      </c>
      <c r="F136" t="s">
        <v>779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791</v>
      </c>
      <c r="B137" t="s">
        <v>387</v>
      </c>
      <c r="C137" t="s">
        <v>1148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826</v>
      </c>
      <c r="B138" t="s">
        <v>65</v>
      </c>
      <c r="C138" t="s">
        <v>902</v>
      </c>
      <c r="D138" s="13">
        <v>45985.757638888892</v>
      </c>
      <c r="E138" t="s">
        <v>569</v>
      </c>
      <c r="F138" t="s">
        <v>797</v>
      </c>
      <c r="H138" t="s">
        <v>29</v>
      </c>
      <c r="I138" s="14">
        <f>VLOOKUP(H138,Data!$J$1:$K$13,2,0)</f>
        <v>1</v>
      </c>
      <c r="J138" s="14" t="str">
        <f t="shared" si="2"/>
        <v>LLEGADA</v>
      </c>
    </row>
    <row r="139" spans="1:10" x14ac:dyDescent="0.25">
      <c r="A139" t="s">
        <v>826</v>
      </c>
      <c r="B139" t="s">
        <v>387</v>
      </c>
      <c r="C139" t="s">
        <v>1097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LLEGADA</v>
      </c>
    </row>
    <row r="140" spans="1:10" x14ac:dyDescent="0.25">
      <c r="A140" t="s">
        <v>791</v>
      </c>
      <c r="B140" t="s">
        <v>387</v>
      </c>
      <c r="C140" t="s">
        <v>974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 t="shared" si="2"/>
        <v>SALIDA</v>
      </c>
    </row>
    <row r="141" spans="1:10" x14ac:dyDescent="0.25">
      <c r="A141" t="s">
        <v>826</v>
      </c>
      <c r="B141" t="s">
        <v>387</v>
      </c>
      <c r="C141" t="s">
        <v>819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 t="shared" si="2"/>
        <v>LLEGADA</v>
      </c>
    </row>
    <row r="142" spans="1:10" x14ac:dyDescent="0.25">
      <c r="A142" t="s">
        <v>826</v>
      </c>
      <c r="B142" t="s">
        <v>387</v>
      </c>
      <c r="C142" t="s">
        <v>976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 t="shared" si="2"/>
        <v>LLEGADA</v>
      </c>
    </row>
    <row r="143" spans="1:10" x14ac:dyDescent="0.25">
      <c r="A143" t="s">
        <v>791</v>
      </c>
      <c r="B143" t="s">
        <v>65</v>
      </c>
      <c r="C143" t="s">
        <v>822</v>
      </c>
      <c r="D143" s="13">
        <v>45985.767361111109</v>
      </c>
      <c r="E143" t="s">
        <v>528</v>
      </c>
      <c r="F143" t="s">
        <v>797</v>
      </c>
      <c r="H143" t="s">
        <v>29</v>
      </c>
      <c r="I143" s="14">
        <f>VLOOKUP(H143,Data!$J$1:$K$13,2,0)</f>
        <v>1</v>
      </c>
      <c r="J143" s="14" t="str">
        <f t="shared" si="2"/>
        <v>SALIDA</v>
      </c>
    </row>
    <row r="144" spans="1:10" x14ac:dyDescent="0.25">
      <c r="A144" t="s">
        <v>791</v>
      </c>
      <c r="B144" t="s">
        <v>387</v>
      </c>
      <c r="C144" t="s">
        <v>975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 t="shared" si="2"/>
        <v>SALIDA</v>
      </c>
    </row>
    <row r="145" spans="1:10" x14ac:dyDescent="0.25">
      <c r="A145" t="s">
        <v>826</v>
      </c>
      <c r="B145" t="s">
        <v>387</v>
      </c>
      <c r="C145" t="s">
        <v>973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826</v>
      </c>
      <c r="B146" t="s">
        <v>387</v>
      </c>
      <c r="C146" t="s">
        <v>1114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 t="shared" si="2"/>
        <v>LLEGADA</v>
      </c>
    </row>
    <row r="147" spans="1:10" x14ac:dyDescent="0.25">
      <c r="A147" t="s">
        <v>791</v>
      </c>
      <c r="B147" t="s">
        <v>264</v>
      </c>
      <c r="C147" t="s">
        <v>1150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 t="shared" si="2"/>
        <v>SALIDA</v>
      </c>
    </row>
    <row r="148" spans="1:10" x14ac:dyDescent="0.25">
      <c r="A148" t="s">
        <v>791</v>
      </c>
      <c r="B148" t="s">
        <v>387</v>
      </c>
      <c r="C148" t="s">
        <v>1096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826</v>
      </c>
      <c r="B149" t="s">
        <v>264</v>
      </c>
      <c r="C149" t="s">
        <v>1116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791</v>
      </c>
      <c r="B150" t="s">
        <v>387</v>
      </c>
      <c r="C150" t="s">
        <v>820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 t="shared" si="2"/>
        <v>SALIDA</v>
      </c>
    </row>
    <row r="151" spans="1:10" x14ac:dyDescent="0.25">
      <c r="A151" t="s">
        <v>791</v>
      </c>
      <c r="B151" t="s">
        <v>65</v>
      </c>
      <c r="C151" t="s">
        <v>831</v>
      </c>
      <c r="D151" s="13">
        <v>45985.785416666666</v>
      </c>
      <c r="E151" t="s">
        <v>253</v>
      </c>
      <c r="F151" t="s">
        <v>797</v>
      </c>
      <c r="H151" t="s">
        <v>29</v>
      </c>
      <c r="I151" s="14">
        <f>VLOOKUP(H151,Data!$J$1:$K$13,2,0)</f>
        <v>1</v>
      </c>
      <c r="J151" s="14" t="str">
        <f t="shared" si="2"/>
        <v>SALIDA</v>
      </c>
    </row>
    <row r="152" spans="1:10" x14ac:dyDescent="0.25">
      <c r="A152" t="s">
        <v>791</v>
      </c>
      <c r="B152" t="s">
        <v>387</v>
      </c>
      <c r="C152" t="s">
        <v>976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 t="shared" si="2"/>
        <v>SALIDA</v>
      </c>
    </row>
    <row r="153" spans="1:10" x14ac:dyDescent="0.25">
      <c r="A153" t="s">
        <v>791</v>
      </c>
      <c r="B153" t="s">
        <v>387</v>
      </c>
      <c r="C153" t="s">
        <v>819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791</v>
      </c>
      <c r="B154" t="s">
        <v>387</v>
      </c>
      <c r="C154" t="s">
        <v>973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791</v>
      </c>
      <c r="B155" t="s">
        <v>387</v>
      </c>
      <c r="C155" t="s">
        <v>986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 t="shared" si="2"/>
        <v>SALIDA</v>
      </c>
    </row>
    <row r="156" spans="1:10" x14ac:dyDescent="0.25">
      <c r="A156" t="s">
        <v>791</v>
      </c>
      <c r="B156" t="s">
        <v>387</v>
      </c>
      <c r="C156" t="s">
        <v>1115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826</v>
      </c>
      <c r="B157" t="s">
        <v>387</v>
      </c>
      <c r="C157" t="s">
        <v>1092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 t="shared" si="2"/>
        <v>LLEGADA</v>
      </c>
    </row>
    <row r="158" spans="1:10" x14ac:dyDescent="0.25">
      <c r="A158" t="s">
        <v>791</v>
      </c>
      <c r="B158" t="s">
        <v>264</v>
      </c>
      <c r="C158" t="s">
        <v>825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 t="shared" si="2"/>
        <v>SALIDA</v>
      </c>
    </row>
    <row r="159" spans="1:10" x14ac:dyDescent="0.25">
      <c r="A159" t="s">
        <v>826</v>
      </c>
      <c r="B159" t="s">
        <v>264</v>
      </c>
      <c r="C159" t="s">
        <v>1152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791</v>
      </c>
      <c r="B160" t="s">
        <v>107</v>
      </c>
      <c r="C160" t="s">
        <v>1153</v>
      </c>
      <c r="D160" s="13">
        <v>45985.829861111109</v>
      </c>
      <c r="E160" t="s">
        <v>32</v>
      </c>
      <c r="F160" t="s">
        <v>818</v>
      </c>
      <c r="H160" t="s">
        <v>23</v>
      </c>
      <c r="I160" s="14">
        <f>VLOOKUP(H160,Data!$J$1:$K$13,2,0)</f>
        <v>2</v>
      </c>
      <c r="J160" s="14" t="str">
        <f t="shared" si="2"/>
        <v>LLEGADA</v>
      </c>
    </row>
    <row r="161" spans="1:10" x14ac:dyDescent="0.25">
      <c r="A161" t="s">
        <v>826</v>
      </c>
      <c r="B161" t="s">
        <v>65</v>
      </c>
      <c r="C161" t="s">
        <v>904</v>
      </c>
      <c r="D161" s="13">
        <v>45985.829861111109</v>
      </c>
      <c r="E161" t="s">
        <v>499</v>
      </c>
      <c r="F161" t="s">
        <v>797</v>
      </c>
      <c r="H161" t="s">
        <v>29</v>
      </c>
      <c r="I161" s="14">
        <f>VLOOKUP(H161,Data!$J$1:$K$13,2,0)</f>
        <v>1</v>
      </c>
      <c r="J161" s="14" t="str">
        <f t="shared" si="2"/>
        <v>LLEGADA</v>
      </c>
    </row>
    <row r="162" spans="1:10" x14ac:dyDescent="0.25">
      <c r="A162" t="s">
        <v>791</v>
      </c>
      <c r="B162" t="s">
        <v>111</v>
      </c>
      <c r="C162" t="s">
        <v>784</v>
      </c>
      <c r="D162" s="13">
        <v>45985.836805555555</v>
      </c>
      <c r="E162" t="s">
        <v>938</v>
      </c>
      <c r="F162" t="s">
        <v>954</v>
      </c>
      <c r="H162" t="s">
        <v>23</v>
      </c>
      <c r="I162" s="14">
        <f>VLOOKUP(H162,Data!$J$1:$K$13,2,0)</f>
        <v>2</v>
      </c>
      <c r="J162" s="14" t="str">
        <f t="shared" si="2"/>
        <v>SALIDA</v>
      </c>
    </row>
    <row r="163" spans="1:10" x14ac:dyDescent="0.25">
      <c r="A163" t="s">
        <v>826</v>
      </c>
      <c r="B163" t="s">
        <v>435</v>
      </c>
      <c r="C163" t="s">
        <v>981</v>
      </c>
      <c r="D163" s="13">
        <v>45985.852777777778</v>
      </c>
      <c r="E163" t="s">
        <v>251</v>
      </c>
      <c r="F163" t="s">
        <v>786</v>
      </c>
      <c r="G163" t="s">
        <v>1167</v>
      </c>
      <c r="H163" t="s">
        <v>29</v>
      </c>
      <c r="I163" s="14">
        <f>VLOOKUP(H163,Data!$J$1:$K$13,2,0)</f>
        <v>1</v>
      </c>
      <c r="J163" s="14" t="str">
        <f t="shared" si="2"/>
        <v>LLEGADA</v>
      </c>
    </row>
    <row r="164" spans="1:10" x14ac:dyDescent="0.25">
      <c r="A164" t="s">
        <v>826</v>
      </c>
      <c r="B164" t="s">
        <v>30</v>
      </c>
      <c r="C164" t="s">
        <v>794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 t="shared" si="2"/>
        <v>SALIDA</v>
      </c>
    </row>
    <row r="165" spans="1:10" x14ac:dyDescent="0.25">
      <c r="A165" t="s">
        <v>826</v>
      </c>
      <c r="B165" t="s">
        <v>65</v>
      </c>
      <c r="C165" t="s">
        <v>829</v>
      </c>
      <c r="D165" s="13">
        <v>45985.857638888891</v>
      </c>
      <c r="E165" t="s">
        <v>501</v>
      </c>
      <c r="F165" t="s">
        <v>797</v>
      </c>
      <c r="H165" t="s">
        <v>29</v>
      </c>
      <c r="I165" s="14">
        <f>VLOOKUP(H165,Data!$J$1:$K$13,2,0)</f>
        <v>1</v>
      </c>
      <c r="J165" s="14" t="str">
        <f t="shared" si="2"/>
        <v>SALIDA</v>
      </c>
    </row>
    <row r="166" spans="1:10" x14ac:dyDescent="0.25">
      <c r="A166" t="s">
        <v>826</v>
      </c>
      <c r="B166" t="s">
        <v>65</v>
      </c>
      <c r="C166" t="s">
        <v>905</v>
      </c>
      <c r="D166" s="13">
        <v>45985.85833333333</v>
      </c>
      <c r="E166" t="s">
        <v>526</v>
      </c>
      <c r="F166" t="s">
        <v>797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826</v>
      </c>
      <c r="B167" t="s">
        <v>229</v>
      </c>
      <c r="C167" t="s">
        <v>1154</v>
      </c>
      <c r="D167" s="13">
        <v>45985.861111111109</v>
      </c>
      <c r="E167" t="s">
        <v>246</v>
      </c>
      <c r="F167" t="s">
        <v>954</v>
      </c>
      <c r="H167" t="s">
        <v>23</v>
      </c>
      <c r="I167" s="14">
        <f>VLOOKUP(H167,Data!$J$1:$K$13,2,0)</f>
        <v>2</v>
      </c>
      <c r="J167" s="14" t="str">
        <f t="shared" si="2"/>
        <v>LLEGADA</v>
      </c>
    </row>
    <row r="168" spans="1:10" x14ac:dyDescent="0.25">
      <c r="A168" t="s">
        <v>826</v>
      </c>
      <c r="B168" t="s">
        <v>416</v>
      </c>
      <c r="C168" t="s">
        <v>1094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 t="shared" si="2"/>
        <v>SALIDA</v>
      </c>
    </row>
    <row r="169" spans="1:10" x14ac:dyDescent="0.25">
      <c r="A169" t="s">
        <v>826</v>
      </c>
      <c r="B169" t="s">
        <v>411</v>
      </c>
      <c r="C169" t="s">
        <v>803</v>
      </c>
      <c r="D169" s="13">
        <v>45985.875</v>
      </c>
      <c r="E169" t="s">
        <v>162</v>
      </c>
      <c r="F169" t="s">
        <v>1077</v>
      </c>
      <c r="H169" t="s">
        <v>23</v>
      </c>
      <c r="I169" s="14">
        <f>VLOOKUP(H169,Data!$J$1:$K$13,2,0)</f>
        <v>2</v>
      </c>
      <c r="J169" s="14" t="str">
        <f t="shared" si="2"/>
        <v>SALIDA</v>
      </c>
    </row>
    <row r="170" spans="1:10" x14ac:dyDescent="0.25">
      <c r="A170" t="s">
        <v>826</v>
      </c>
      <c r="B170" t="s">
        <v>387</v>
      </c>
      <c r="C170" t="s">
        <v>895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 t="shared" si="2"/>
        <v>LLEGADA</v>
      </c>
    </row>
    <row r="171" spans="1:10" x14ac:dyDescent="0.25">
      <c r="A171" t="s">
        <v>826</v>
      </c>
      <c r="B171" t="s">
        <v>65</v>
      </c>
      <c r="C171" t="s">
        <v>906</v>
      </c>
      <c r="D171" s="13">
        <v>45985.888888888891</v>
      </c>
      <c r="E171" t="s">
        <v>676</v>
      </c>
      <c r="F171" t="s">
        <v>797</v>
      </c>
      <c r="H171" t="s">
        <v>29</v>
      </c>
      <c r="I171" s="14">
        <f>VLOOKUP(H171,Data!$J$1:$K$13,2,0)</f>
        <v>1</v>
      </c>
      <c r="J171" s="14" t="str">
        <f t="shared" si="2"/>
        <v>LLEGADA</v>
      </c>
    </row>
    <row r="172" spans="1:10" x14ac:dyDescent="0.25">
      <c r="A172" t="s">
        <v>826</v>
      </c>
      <c r="B172" t="s">
        <v>103</v>
      </c>
      <c r="C172" t="s">
        <v>1117</v>
      </c>
      <c r="D172" s="13">
        <v>45985.888888888891</v>
      </c>
      <c r="E172" t="s">
        <v>427</v>
      </c>
      <c r="F172" t="s">
        <v>818</v>
      </c>
      <c r="G172" t="s">
        <v>1168</v>
      </c>
      <c r="H172" t="s">
        <v>23</v>
      </c>
      <c r="I172" s="14">
        <f>VLOOKUP(H172,Data!$J$1:$K$13,2,0)</f>
        <v>2</v>
      </c>
      <c r="J172" s="14" t="str">
        <f t="shared" si="2"/>
        <v>LLEGADA</v>
      </c>
    </row>
    <row r="173" spans="1:10" x14ac:dyDescent="0.25">
      <c r="A173" t="s">
        <v>826</v>
      </c>
      <c r="B173" t="s">
        <v>387</v>
      </c>
      <c r="C173" t="s">
        <v>983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 t="shared" si="2"/>
        <v>SALIDA</v>
      </c>
    </row>
    <row r="174" spans="1:10" x14ac:dyDescent="0.25">
      <c r="A174" t="s">
        <v>826</v>
      </c>
      <c r="B174" t="s">
        <v>387</v>
      </c>
      <c r="C174" t="s">
        <v>824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 t="shared" si="2"/>
        <v>SALIDA</v>
      </c>
    </row>
    <row r="175" spans="1:10" x14ac:dyDescent="0.25">
      <c r="A175" t="s">
        <v>826</v>
      </c>
      <c r="B175" t="s">
        <v>435</v>
      </c>
      <c r="C175" t="s">
        <v>980</v>
      </c>
      <c r="D175" s="13">
        <v>45985.911805555559</v>
      </c>
      <c r="E175" t="s">
        <v>481</v>
      </c>
      <c r="F175" t="s">
        <v>786</v>
      </c>
      <c r="G175" t="s">
        <v>1164</v>
      </c>
      <c r="H175" t="s">
        <v>29</v>
      </c>
      <c r="I175" s="14">
        <f>VLOOKUP(H175,Data!$J$1:$K$13,2,0)</f>
        <v>1</v>
      </c>
      <c r="J175" s="14" t="str">
        <f t="shared" si="2"/>
        <v>LLEGADA</v>
      </c>
    </row>
    <row r="176" spans="1:10" x14ac:dyDescent="0.25">
      <c r="A176" t="s">
        <v>826</v>
      </c>
      <c r="B176" t="s">
        <v>107</v>
      </c>
      <c r="C176" t="s">
        <v>1110</v>
      </c>
      <c r="D176" s="13">
        <v>45985.913194444445</v>
      </c>
      <c r="E176" t="s">
        <v>253</v>
      </c>
      <c r="F176" t="s">
        <v>818</v>
      </c>
      <c r="H176" t="s">
        <v>23</v>
      </c>
      <c r="I176" s="14">
        <f>VLOOKUP(H176,Data!$J$1:$K$13,2,0)</f>
        <v>2</v>
      </c>
      <c r="J176" s="14" t="str">
        <f t="shared" si="2"/>
        <v>SALIDA</v>
      </c>
    </row>
    <row r="177" spans="1:10" x14ac:dyDescent="0.25">
      <c r="A177" t="s">
        <v>826</v>
      </c>
      <c r="B177" t="s">
        <v>387</v>
      </c>
      <c r="C177" t="s">
        <v>977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 t="shared" si="2"/>
        <v>LLEGADA</v>
      </c>
    </row>
    <row r="178" spans="1:10" x14ac:dyDescent="0.25">
      <c r="A178" t="s">
        <v>826</v>
      </c>
      <c r="B178" t="s">
        <v>387</v>
      </c>
      <c r="C178" t="s">
        <v>833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 t="shared" si="2"/>
        <v>LLEGADA</v>
      </c>
    </row>
    <row r="179" spans="1:10" x14ac:dyDescent="0.25">
      <c r="A179" t="s">
        <v>826</v>
      </c>
      <c r="B179" t="s">
        <v>387</v>
      </c>
      <c r="C179" t="s">
        <v>988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 t="shared" si="2"/>
        <v>LLEGADA</v>
      </c>
    </row>
    <row r="180" spans="1:10" x14ac:dyDescent="0.25">
      <c r="A180" t="s">
        <v>826</v>
      </c>
      <c r="B180" t="s">
        <v>264</v>
      </c>
      <c r="C180" t="s">
        <v>1156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 t="shared" si="2"/>
        <v>LLEGADA</v>
      </c>
    </row>
    <row r="181" spans="1:10" x14ac:dyDescent="0.25">
      <c r="A181" t="s">
        <v>826</v>
      </c>
      <c r="B181" t="s">
        <v>387</v>
      </c>
      <c r="C181" t="s">
        <v>977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 t="shared" si="2"/>
        <v>SALIDA</v>
      </c>
    </row>
    <row r="182" spans="1:10" x14ac:dyDescent="0.25">
      <c r="A182" t="s">
        <v>826</v>
      </c>
      <c r="B182" t="s">
        <v>229</v>
      </c>
      <c r="C182" t="s">
        <v>1155</v>
      </c>
      <c r="D182" s="13">
        <v>45985.940972222219</v>
      </c>
      <c r="E182" t="s">
        <v>253</v>
      </c>
      <c r="F182" t="s">
        <v>954</v>
      </c>
      <c r="H182" t="s">
        <v>23</v>
      </c>
      <c r="I182" s="14">
        <f>VLOOKUP(H182,Data!$J$1:$K$13,2,0)</f>
        <v>2</v>
      </c>
      <c r="J182" s="14" t="str">
        <f t="shared" si="2"/>
        <v>SALIDA</v>
      </c>
    </row>
    <row r="183" spans="1:10" x14ac:dyDescent="0.25">
      <c r="A183" t="s">
        <v>826</v>
      </c>
      <c r="B183" t="s">
        <v>435</v>
      </c>
      <c r="C183" t="s">
        <v>881</v>
      </c>
      <c r="D183" s="13">
        <v>45985.942361111112</v>
      </c>
      <c r="E183" t="s">
        <v>653</v>
      </c>
      <c r="F183" t="s">
        <v>788</v>
      </c>
      <c r="G183" t="s">
        <v>1169</v>
      </c>
      <c r="H183" t="s">
        <v>29</v>
      </c>
      <c r="I183" s="14">
        <f>VLOOKUP(H183,Data!$J$1:$K$13,2,0)</f>
        <v>1</v>
      </c>
      <c r="J183" s="14" t="str">
        <f t="shared" si="2"/>
        <v>LLEGADA</v>
      </c>
    </row>
    <row r="184" spans="1:10" x14ac:dyDescent="0.25">
      <c r="A184" t="s">
        <v>826</v>
      </c>
      <c r="B184" t="s">
        <v>120</v>
      </c>
      <c r="C184" t="s">
        <v>1157</v>
      </c>
      <c r="D184" s="13">
        <v>45985.947222222225</v>
      </c>
      <c r="E184" t="s">
        <v>605</v>
      </c>
      <c r="F184" t="s">
        <v>806</v>
      </c>
      <c r="H184" t="s">
        <v>29</v>
      </c>
      <c r="I184" s="14">
        <f>VLOOKUP(H184,Data!$J$1:$K$13,2,0)</f>
        <v>1</v>
      </c>
      <c r="J184" s="14" t="str">
        <f t="shared" si="2"/>
        <v>LLEGADA</v>
      </c>
    </row>
    <row r="185" spans="1:10" x14ac:dyDescent="0.25">
      <c r="A185" t="s">
        <v>826</v>
      </c>
      <c r="B185" t="s">
        <v>387</v>
      </c>
      <c r="C185" t="s">
        <v>833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 t="shared" si="2"/>
        <v>SALIDA</v>
      </c>
    </row>
    <row r="186" spans="1:10" x14ac:dyDescent="0.25">
      <c r="A186" t="s">
        <v>826</v>
      </c>
      <c r="B186" t="s">
        <v>387</v>
      </c>
      <c r="C186" t="s">
        <v>989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 t="shared" si="2"/>
        <v>LLEGADA</v>
      </c>
    </row>
    <row r="187" spans="1:10" x14ac:dyDescent="0.25">
      <c r="A187" t="s">
        <v>826</v>
      </c>
      <c r="B187" t="s">
        <v>387</v>
      </c>
      <c r="C187" t="s">
        <v>978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 t="shared" si="2"/>
        <v>LLEGADA</v>
      </c>
    </row>
    <row r="188" spans="1:10" x14ac:dyDescent="0.25">
      <c r="A188" t="s">
        <v>791</v>
      </c>
      <c r="B188" t="s">
        <v>435</v>
      </c>
      <c r="C188" t="s">
        <v>790</v>
      </c>
      <c r="D188" s="13">
        <v>45985.97152777778</v>
      </c>
      <c r="E188" t="s">
        <v>655</v>
      </c>
      <c r="F188" t="s">
        <v>788</v>
      </c>
      <c r="G188" t="s">
        <v>1169</v>
      </c>
      <c r="H188" t="s">
        <v>29</v>
      </c>
      <c r="I188" s="14">
        <f>VLOOKUP(H188,Data!$J$1:$K$13,2,0)</f>
        <v>1</v>
      </c>
      <c r="J188" s="14" t="str">
        <f t="shared" si="2"/>
        <v>SALIDA</v>
      </c>
    </row>
    <row r="189" spans="1:10" x14ac:dyDescent="0.25">
      <c r="A189" t="s">
        <v>826</v>
      </c>
      <c r="B189" t="s">
        <v>387</v>
      </c>
      <c r="C189" t="s">
        <v>907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 t="shared" si="2"/>
        <v>LLEGADA</v>
      </c>
    </row>
    <row r="190" spans="1:10" x14ac:dyDescent="0.25">
      <c r="A190" t="s">
        <v>826</v>
      </c>
      <c r="B190" t="s">
        <v>120</v>
      </c>
      <c r="C190" t="s">
        <v>1158</v>
      </c>
      <c r="D190" s="13">
        <v>45985.988888888889</v>
      </c>
      <c r="E190" t="s">
        <v>607</v>
      </c>
      <c r="F190" t="s">
        <v>806</v>
      </c>
      <c r="H190" t="s">
        <v>29</v>
      </c>
      <c r="I190" s="14">
        <f>VLOOKUP(H190,Data!$J$1:$K$13,2,0)</f>
        <v>1</v>
      </c>
      <c r="J190" s="14" t="str">
        <f t="shared" si="2"/>
        <v>SALIDA</v>
      </c>
    </row>
    <row r="191" spans="1:10" x14ac:dyDescent="0.25">
      <c r="A191" t="s">
        <v>826</v>
      </c>
      <c r="B191" t="s">
        <v>103</v>
      </c>
      <c r="C191" t="s">
        <v>1118</v>
      </c>
      <c r="D191" s="13">
        <v>45985.993055555555</v>
      </c>
      <c r="E191" t="s">
        <v>253</v>
      </c>
      <c r="F191" t="s">
        <v>818</v>
      </c>
      <c r="G191" t="s">
        <v>1168</v>
      </c>
      <c r="H191" t="s">
        <v>23</v>
      </c>
      <c r="I191" s="14">
        <f>VLOOKUP(H191,Data!$J$1:$K$13,2,0)</f>
        <v>2</v>
      </c>
      <c r="J191" s="14" t="str">
        <f t="shared" si="2"/>
        <v>SALIDA</v>
      </c>
    </row>
    <row r="192" spans="1:10" x14ac:dyDescent="0.25">
      <c r="A192" t="s">
        <v>826</v>
      </c>
      <c r="B192" t="s">
        <v>387</v>
      </c>
      <c r="C192" t="s">
        <v>979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 t="shared" si="2"/>
        <v>LLEGADA</v>
      </c>
    </row>
    <row r="193" spans="9:10" x14ac:dyDescent="0.25">
      <c r="I193" s="14" t="e">
        <f>VLOOKUP(H193,Data!$J$1:$K$13,2,0)</f>
        <v>#N/A</v>
      </c>
      <c r="J193" s="14" t="str">
        <f t="shared" si="2"/>
        <v/>
      </c>
    </row>
    <row r="194" spans="9:10" x14ac:dyDescent="0.25">
      <c r="I194" s="14" t="e">
        <f>VLOOKUP(H194,Data!$J$1:$K$13,2,0)</f>
        <v>#N/A</v>
      </c>
      <c r="J194" s="14" t="str">
        <f t="shared" ref="J194:J257" si="3"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si="3"/>
        <v/>
      </c>
    </row>
    <row r="242" spans="9:10" x14ac:dyDescent="0.25">
      <c r="I242" s="14" t="e">
        <f>VLOOKUP(H242,Data!$J$1:$K$13,2,0)</f>
        <v>#N/A</v>
      </c>
      <c r="J242" s="14" t="str">
        <f t="shared" si="3"/>
        <v/>
      </c>
    </row>
    <row r="243" spans="9:10" x14ac:dyDescent="0.25">
      <c r="I243" s="14" t="e">
        <f>VLOOKUP(H243,Data!$J$1:$K$13,2,0)</f>
        <v>#N/A</v>
      </c>
      <c r="J243" s="14" t="str">
        <f t="shared" si="3"/>
        <v/>
      </c>
    </row>
    <row r="244" spans="9:10" x14ac:dyDescent="0.25">
      <c r="I244" s="14" t="e">
        <f>VLOOKUP(H244,Data!$J$1:$K$13,2,0)</f>
        <v>#N/A</v>
      </c>
      <c r="J244" s="14" t="str">
        <f t="shared" si="3"/>
        <v/>
      </c>
    </row>
    <row r="245" spans="9:10" x14ac:dyDescent="0.25">
      <c r="I245" s="14" t="e">
        <f>VLOOKUP(H245,Data!$J$1:$K$13,2,0)</f>
        <v>#N/A</v>
      </c>
      <c r="J245" s="14" t="str">
        <f t="shared" si="3"/>
        <v/>
      </c>
    </row>
    <row r="246" spans="9:10" x14ac:dyDescent="0.25">
      <c r="I246" s="14" t="e">
        <f>VLOOKUP(H246,Data!$J$1:$K$13,2,0)</f>
        <v>#N/A</v>
      </c>
      <c r="J246" s="14" t="str">
        <f t="shared" si="3"/>
        <v/>
      </c>
    </row>
    <row r="247" spans="9:10" x14ac:dyDescent="0.25">
      <c r="I247" s="14" t="e">
        <f>VLOOKUP(H247,Data!$J$1:$K$13,2,0)</f>
        <v>#N/A</v>
      </c>
      <c r="J247" s="14" t="str">
        <f t="shared" si="3"/>
        <v/>
      </c>
    </row>
    <row r="248" spans="9:10" x14ac:dyDescent="0.25">
      <c r="I248" s="14" t="e">
        <f>VLOOKUP(H248,Data!$J$1:$K$13,2,0)</f>
        <v>#N/A</v>
      </c>
      <c r="J248" s="14" t="str">
        <f t="shared" si="3"/>
        <v/>
      </c>
    </row>
    <row r="249" spans="9:10" x14ac:dyDescent="0.25">
      <c r="I249" s="14" t="e">
        <f>VLOOKUP(H249,Data!$J$1:$K$13,2,0)</f>
        <v>#N/A</v>
      </c>
      <c r="J249" s="14" t="str">
        <f t="shared" si="3"/>
        <v/>
      </c>
    </row>
    <row r="250" spans="9:10" x14ac:dyDescent="0.25">
      <c r="I250" s="14" t="e">
        <f>VLOOKUP(H250,Data!$J$1:$K$13,2,0)</f>
        <v>#N/A</v>
      </c>
      <c r="J250" s="14" t="str">
        <f t="shared" si="3"/>
        <v/>
      </c>
    </row>
    <row r="251" spans="9:10" x14ac:dyDescent="0.25">
      <c r="I251" s="14" t="e">
        <f>VLOOKUP(H251,Data!$J$1:$K$13,2,0)</f>
        <v>#N/A</v>
      </c>
      <c r="J251" s="14" t="str">
        <f t="shared" si="3"/>
        <v/>
      </c>
    </row>
    <row r="252" spans="9:10" x14ac:dyDescent="0.25">
      <c r="I252" s="14" t="e">
        <f>VLOOKUP(H252,Data!$J$1:$K$13,2,0)</f>
        <v>#N/A</v>
      </c>
      <c r="J252" s="14" t="str">
        <f t="shared" si="3"/>
        <v/>
      </c>
    </row>
    <row r="253" spans="9:10" x14ac:dyDescent="0.25">
      <c r="I253" s="14" t="e">
        <f>VLOOKUP(H253,Data!$J$1:$K$13,2,0)</f>
        <v>#N/A</v>
      </c>
      <c r="J253" s="14" t="str">
        <f t="shared" si="3"/>
        <v/>
      </c>
    </row>
    <row r="254" spans="9:10" x14ac:dyDescent="0.25">
      <c r="I254" s="14" t="e">
        <f>VLOOKUP(H254,Data!$J$1:$K$13,2,0)</f>
        <v>#N/A</v>
      </c>
      <c r="J254" s="14" t="str">
        <f t="shared" si="3"/>
        <v/>
      </c>
    </row>
    <row r="255" spans="9:10" x14ac:dyDescent="0.25">
      <c r="I255" s="14" t="e">
        <f>VLOOKUP(H255,Data!$J$1:$K$13,2,0)</f>
        <v>#N/A</v>
      </c>
      <c r="J255" s="14" t="str">
        <f t="shared" si="3"/>
        <v/>
      </c>
    </row>
    <row r="256" spans="9:10" x14ac:dyDescent="0.25">
      <c r="I256" s="14" t="e">
        <f>VLOOKUP(H256,Data!$J$1:$K$13,2,0)</f>
        <v>#N/A</v>
      </c>
      <c r="J256" s="14" t="str">
        <f t="shared" si="3"/>
        <v/>
      </c>
    </row>
    <row r="257" spans="9:10" x14ac:dyDescent="0.25">
      <c r="I257" s="14" t="e">
        <f>VLOOKUP(H257,Data!$J$1:$K$13,2,0)</f>
        <v>#N/A</v>
      </c>
      <c r="J257" s="14" t="str">
        <f t="shared" si="3"/>
        <v/>
      </c>
    </row>
    <row r="258" spans="9:10" x14ac:dyDescent="0.25">
      <c r="I258" s="14" t="e">
        <f>VLOOKUP(H258,Data!$J$1:$K$13,2,0)</f>
        <v>#N/A</v>
      </c>
      <c r="J258" s="14" t="str">
        <f t="shared" ref="J258:J321" si="4"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si="4"/>
        <v/>
      </c>
    </row>
    <row r="306" spans="9:10" x14ac:dyDescent="0.25">
      <c r="I306" s="14" t="e">
        <f>VLOOKUP(H306,Data!$J$1:$K$13,2,0)</f>
        <v>#N/A</v>
      </c>
      <c r="J306" s="14" t="str">
        <f t="shared" si="4"/>
        <v/>
      </c>
    </row>
    <row r="307" spans="9:10" x14ac:dyDescent="0.25">
      <c r="I307" s="14" t="e">
        <f>VLOOKUP(H307,Data!$J$1:$K$13,2,0)</f>
        <v>#N/A</v>
      </c>
      <c r="J307" s="14" t="str">
        <f t="shared" si="4"/>
        <v/>
      </c>
    </row>
    <row r="308" spans="9:10" x14ac:dyDescent="0.25">
      <c r="I308" s="14" t="e">
        <f>VLOOKUP(H308,Data!$J$1:$K$13,2,0)</f>
        <v>#N/A</v>
      </c>
      <c r="J308" s="14" t="str">
        <f t="shared" si="4"/>
        <v/>
      </c>
    </row>
    <row r="309" spans="9:10" x14ac:dyDescent="0.25">
      <c r="I309" s="14" t="e">
        <f>VLOOKUP(H309,Data!$J$1:$K$13,2,0)</f>
        <v>#N/A</v>
      </c>
      <c r="J309" s="14" t="str">
        <f t="shared" si="4"/>
        <v/>
      </c>
    </row>
    <row r="310" spans="9:10" x14ac:dyDescent="0.25">
      <c r="I310" s="14" t="e">
        <f>VLOOKUP(H310,Data!$J$1:$K$13,2,0)</f>
        <v>#N/A</v>
      </c>
      <c r="J310" s="14" t="str">
        <f t="shared" si="4"/>
        <v/>
      </c>
    </row>
    <row r="311" spans="9:10" x14ac:dyDescent="0.25">
      <c r="I311" s="14" t="e">
        <f>VLOOKUP(H311,Data!$J$1:$K$13,2,0)</f>
        <v>#N/A</v>
      </c>
      <c r="J311" s="14" t="str">
        <f t="shared" si="4"/>
        <v/>
      </c>
    </row>
    <row r="312" spans="9:10" x14ac:dyDescent="0.25">
      <c r="I312" s="14" t="e">
        <f>VLOOKUP(H312,Data!$J$1:$K$13,2,0)</f>
        <v>#N/A</v>
      </c>
      <c r="J312" s="14" t="str">
        <f t="shared" si="4"/>
        <v/>
      </c>
    </row>
    <row r="313" spans="9:10" x14ac:dyDescent="0.25">
      <c r="I313" s="14" t="e">
        <f>VLOOKUP(H313,Data!$J$1:$K$13,2,0)</f>
        <v>#N/A</v>
      </c>
      <c r="J313" s="14" t="str">
        <f t="shared" si="4"/>
        <v/>
      </c>
    </row>
    <row r="314" spans="9:10" x14ac:dyDescent="0.25">
      <c r="I314" s="14" t="e">
        <f>VLOOKUP(H314,Data!$J$1:$K$13,2,0)</f>
        <v>#N/A</v>
      </c>
      <c r="J314" s="14" t="str">
        <f t="shared" si="4"/>
        <v/>
      </c>
    </row>
    <row r="315" spans="9:10" x14ac:dyDescent="0.25">
      <c r="I315" s="14" t="e">
        <f>VLOOKUP(H315,Data!$J$1:$K$13,2,0)</f>
        <v>#N/A</v>
      </c>
      <c r="J315" s="14" t="str">
        <f t="shared" si="4"/>
        <v/>
      </c>
    </row>
    <row r="316" spans="9:10" x14ac:dyDescent="0.25">
      <c r="I316" s="14" t="e">
        <f>VLOOKUP(H316,Data!$J$1:$K$13,2,0)</f>
        <v>#N/A</v>
      </c>
      <c r="J316" s="14" t="str">
        <f t="shared" si="4"/>
        <v/>
      </c>
    </row>
    <row r="317" spans="9:10" x14ac:dyDescent="0.25">
      <c r="I317" s="14" t="e">
        <f>VLOOKUP(H317,Data!$J$1:$K$13,2,0)</f>
        <v>#N/A</v>
      </c>
      <c r="J317" s="14" t="str">
        <f t="shared" si="4"/>
        <v/>
      </c>
    </row>
    <row r="318" spans="9:10" x14ac:dyDescent="0.25">
      <c r="I318" s="14" t="e">
        <f>VLOOKUP(H318,Data!$J$1:$K$13,2,0)</f>
        <v>#N/A</v>
      </c>
      <c r="J318" s="14" t="str">
        <f t="shared" si="4"/>
        <v/>
      </c>
    </row>
    <row r="319" spans="9:10" x14ac:dyDescent="0.25">
      <c r="I319" s="14" t="e">
        <f>VLOOKUP(H319,Data!$J$1:$K$13,2,0)</f>
        <v>#N/A</v>
      </c>
      <c r="J319" s="14" t="str">
        <f t="shared" si="4"/>
        <v/>
      </c>
    </row>
    <row r="320" spans="9:10" x14ac:dyDescent="0.25">
      <c r="I320" s="14" t="e">
        <f>VLOOKUP(H320,Data!$J$1:$K$13,2,0)</f>
        <v>#N/A</v>
      </c>
      <c r="J320" s="14" t="str">
        <f t="shared" si="4"/>
        <v/>
      </c>
    </row>
    <row r="321" spans="9:10" x14ac:dyDescent="0.25">
      <c r="I321" s="14" t="e">
        <f>VLOOKUP(H321,Data!$J$1:$K$13,2,0)</f>
        <v>#N/A</v>
      </c>
      <c r="J321" s="14" t="str">
        <f t="shared" si="4"/>
        <v/>
      </c>
    </row>
    <row r="322" spans="9:10" x14ac:dyDescent="0.25">
      <c r="I322" s="14" t="e">
        <f>VLOOKUP(H322,Data!$J$1:$K$13,2,0)</f>
        <v>#N/A</v>
      </c>
      <c r="J322" s="14" t="str">
        <f t="shared" ref="J322:J385" si="5"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si="5"/>
        <v/>
      </c>
    </row>
    <row r="370" spans="9:10" x14ac:dyDescent="0.25">
      <c r="I370" s="14" t="e">
        <f>VLOOKUP(H370,Data!$J$1:$K$13,2,0)</f>
        <v>#N/A</v>
      </c>
      <c r="J370" s="14" t="str">
        <f t="shared" si="5"/>
        <v/>
      </c>
    </row>
    <row r="371" spans="9:10" x14ac:dyDescent="0.25">
      <c r="I371" s="14" t="e">
        <f>VLOOKUP(H371,Data!$J$1:$K$13,2,0)</f>
        <v>#N/A</v>
      </c>
      <c r="J371" s="14" t="str">
        <f t="shared" si="5"/>
        <v/>
      </c>
    </row>
    <row r="372" spans="9:10" x14ac:dyDescent="0.25">
      <c r="I372" s="14" t="e">
        <f>VLOOKUP(H372,Data!$J$1:$K$13,2,0)</f>
        <v>#N/A</v>
      </c>
      <c r="J372" s="14" t="str">
        <f t="shared" si="5"/>
        <v/>
      </c>
    </row>
    <row r="373" spans="9:10" x14ac:dyDescent="0.25">
      <c r="I373" s="14" t="e">
        <f>VLOOKUP(H373,Data!$J$1:$K$13,2,0)</f>
        <v>#N/A</v>
      </c>
      <c r="J373" s="14" t="str">
        <f t="shared" si="5"/>
        <v/>
      </c>
    </row>
    <row r="374" spans="9:10" x14ac:dyDescent="0.25">
      <c r="I374" s="14" t="e">
        <f>VLOOKUP(H374,Data!$J$1:$K$13,2,0)</f>
        <v>#N/A</v>
      </c>
      <c r="J374" s="14" t="str">
        <f t="shared" si="5"/>
        <v/>
      </c>
    </row>
    <row r="375" spans="9:10" x14ac:dyDescent="0.25">
      <c r="I375" s="14" t="e">
        <f>VLOOKUP(H375,Data!$J$1:$K$13,2,0)</f>
        <v>#N/A</v>
      </c>
      <c r="J375" s="14" t="str">
        <f t="shared" si="5"/>
        <v/>
      </c>
    </row>
    <row r="376" spans="9:10" x14ac:dyDescent="0.25">
      <c r="I376" s="14" t="e">
        <f>VLOOKUP(H376,Data!$J$1:$K$13,2,0)</f>
        <v>#N/A</v>
      </c>
      <c r="J376" s="14" t="str">
        <f t="shared" si="5"/>
        <v/>
      </c>
    </row>
    <row r="377" spans="9:10" x14ac:dyDescent="0.25">
      <c r="I377" s="14" t="e">
        <f>VLOOKUP(H377,Data!$J$1:$K$13,2,0)</f>
        <v>#N/A</v>
      </c>
      <c r="J377" s="14" t="str">
        <f t="shared" si="5"/>
        <v/>
      </c>
    </row>
    <row r="378" spans="9:10" x14ac:dyDescent="0.25">
      <c r="I378" s="14" t="e">
        <f>VLOOKUP(H378,Data!$J$1:$K$13,2,0)</f>
        <v>#N/A</v>
      </c>
      <c r="J378" s="14" t="str">
        <f t="shared" si="5"/>
        <v/>
      </c>
    </row>
    <row r="379" spans="9:10" x14ac:dyDescent="0.25">
      <c r="I379" s="14" t="e">
        <f>VLOOKUP(H379,Data!$J$1:$K$13,2,0)</f>
        <v>#N/A</v>
      </c>
      <c r="J379" s="14" t="str">
        <f t="shared" si="5"/>
        <v/>
      </c>
    </row>
    <row r="380" spans="9:10" x14ac:dyDescent="0.25">
      <c r="I380" s="14" t="e">
        <f>VLOOKUP(H380,Data!$J$1:$K$13,2,0)</f>
        <v>#N/A</v>
      </c>
      <c r="J380" s="14" t="str">
        <f t="shared" si="5"/>
        <v/>
      </c>
    </row>
    <row r="381" spans="9:10" x14ac:dyDescent="0.25">
      <c r="I381" s="14" t="e">
        <f>VLOOKUP(H381,Data!$J$1:$K$13,2,0)</f>
        <v>#N/A</v>
      </c>
      <c r="J381" s="14" t="str">
        <f t="shared" si="5"/>
        <v/>
      </c>
    </row>
    <row r="382" spans="9:10" x14ac:dyDescent="0.25">
      <c r="I382" s="14" t="e">
        <f>VLOOKUP(H382,Data!$J$1:$K$13,2,0)</f>
        <v>#N/A</v>
      </c>
      <c r="J382" s="14" t="str">
        <f t="shared" si="5"/>
        <v/>
      </c>
    </row>
    <row r="383" spans="9:10" x14ac:dyDescent="0.25">
      <c r="I383" s="14" t="e">
        <f>VLOOKUP(H383,Data!$J$1:$K$13,2,0)</f>
        <v>#N/A</v>
      </c>
      <c r="J383" s="14" t="str">
        <f t="shared" si="5"/>
        <v/>
      </c>
    </row>
    <row r="384" spans="9:10" x14ac:dyDescent="0.25">
      <c r="I384" s="14" t="e">
        <f>VLOOKUP(H384,Data!$J$1:$K$13,2,0)</f>
        <v>#N/A</v>
      </c>
      <c r="J384" s="14" t="str">
        <f t="shared" si="5"/>
        <v/>
      </c>
    </row>
    <row r="385" spans="9:10" x14ac:dyDescent="0.25">
      <c r="I385" s="14" t="e">
        <f>VLOOKUP(H385,Data!$J$1:$K$13,2,0)</f>
        <v>#N/A</v>
      </c>
      <c r="J385" s="14" t="str">
        <f t="shared" si="5"/>
        <v/>
      </c>
    </row>
    <row r="386" spans="9:10" x14ac:dyDescent="0.25">
      <c r="I386" s="14" t="e">
        <f>VLOOKUP(H386,Data!$J$1:$K$13,2,0)</f>
        <v>#N/A</v>
      </c>
      <c r="J386" s="14" t="str">
        <f t="shared" ref="J386:J409" si="6"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91" zoomScale="85" zoomScaleNormal="85" workbookViewId="0">
      <selection activeCell="A3" sqref="A3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Last bag</v>
      </c>
      <c r="B2" s="23" t="str">
        <f>VLOOKUP(Hoja1!B2,Data!$A$1:$B$504,2,0)</f>
        <v>Viva</v>
      </c>
      <c r="C2" s="23" t="str">
        <f>Hoja1!C2</f>
        <v>32A</v>
      </c>
      <c r="D2" t="str">
        <f>Hoja1!D2</f>
        <v>VB 9429</v>
      </c>
      <c r="E2" s="24">
        <f>IF(Hoja1!M2=1,Hoja1!E2,0)</f>
        <v>45993.506944444445</v>
      </c>
      <c r="F2" s="23" t="str">
        <f>VLOOKUP(Hoja1!F2,Data!$D$1:$E$504,2,0)</f>
        <v>Tepic</v>
      </c>
      <c r="G2" s="23">
        <f>Hoja1!G2</f>
        <v>1</v>
      </c>
      <c r="H2" s="23">
        <f>Hoja1!H2</f>
        <v>502</v>
      </c>
      <c r="I2" t="str">
        <f>Hoja1!I2</f>
        <v>VB 2287</v>
      </c>
      <c r="J2" t="str">
        <f>VLOOKUP(Hoja1!J2,Data!$G$1:$H$505,2,0)</f>
        <v>Cancún</v>
      </c>
      <c r="K2" s="18">
        <f>IF(Hoja1!M2=1,Hoja1!K2,0)</f>
        <v>45995.416666666664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Last bag</v>
      </c>
      <c r="B3" s="23" t="str">
        <f>VLOOKUP(Hoja1!B3,Data!$A$1:$B$504,2,0)</f>
        <v>Mexicana de Aviación</v>
      </c>
      <c r="C3" s="23" t="str">
        <f>Hoja1!C3</f>
        <v>E95</v>
      </c>
      <c r="D3" t="str">
        <f>Hoja1!D3</f>
        <v>XN 1991</v>
      </c>
      <c r="E3" s="24">
        <f>IF(Hoja1!M3=1,Hoja1!E3,0)</f>
        <v>45994.402777777781</v>
      </c>
      <c r="F3" s="23" t="str">
        <f>VLOOKUP(Hoja1!F3,Data!$D$1:$E$504,2,0)</f>
        <v>Ixtepec</v>
      </c>
      <c r="G3" s="23">
        <f>Hoja1!G3</f>
        <v>2</v>
      </c>
      <c r="H3" s="23" t="str">
        <f>Hoja1!H3</f>
        <v>108B</v>
      </c>
      <c r="I3" t="str">
        <f>Hoja1!I3</f>
        <v>XN 1140</v>
      </c>
      <c r="J3" t="str">
        <f>VLOOKUP(Hoja1!J3,Data!$G$1:$H$505,2,0)</f>
        <v>Ciudad Victoria</v>
      </c>
      <c r="K3" s="18">
        <f>IF(Hoja1!M3=1,Hoja1!K3,0)</f>
        <v>45995.333333333336</v>
      </c>
      <c r="L3" t="str">
        <f>IF(Hoja1!M3=1,Hoja1!L3:$N4,0)</f>
        <v>J</v>
      </c>
      <c r="M3">
        <f t="shared" ref="M3" si="0">IF(A3&gt;0,1,0)</f>
        <v>1</v>
      </c>
      <c r="N3">
        <f t="shared" ref="N3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Flight activated</v>
      </c>
      <c r="B4" s="23" t="str">
        <f>VLOOKUP(Hoja1!B4,Data!$A$1:$B$504,2,0)</f>
        <v>Viva</v>
      </c>
      <c r="C4" s="23">
        <f>Hoja1!C4</f>
        <v>321</v>
      </c>
      <c r="D4" t="str">
        <f>Hoja1!D4</f>
        <v>VB 9481</v>
      </c>
      <c r="E4" s="24">
        <f>IF(Hoja1!M4=1,Hoja1!E4,0)</f>
        <v>45994.527777777781</v>
      </c>
      <c r="F4" s="23" t="str">
        <f>VLOOKUP(Hoja1!F4,Data!$D$1:$E$504,2,0)</f>
        <v>Ciudad Obregón</v>
      </c>
      <c r="G4" s="23">
        <f>Hoja1!G4</f>
        <v>1</v>
      </c>
      <c r="H4" s="23" t="str">
        <f>Hoja1!H4</f>
        <v>112B</v>
      </c>
      <c r="I4" t="str">
        <f>Hoja1!I4</f>
        <v>VB 3281</v>
      </c>
      <c r="J4" t="str">
        <f>VLOOKUP(Hoja1!J4,Data!$G$1:$H$505,2,0)</f>
        <v>Guadalajara</v>
      </c>
      <c r="K4" s="18">
        <f>IF(Hoja1!M4=1,Hoja1!K4,0)</f>
        <v>45995.65625</v>
      </c>
      <c r="L4" t="str">
        <f>IF(Hoja1!M4=1,Hoja1!L4:$N5,0)</f>
        <v>J</v>
      </c>
      <c r="M4">
        <f t="shared" ref="M4:M67" si="2">IF(A4&gt;0,1,0)</f>
        <v>1</v>
      </c>
      <c r="N4">
        <f t="shared" ref="N4:N67" si="3">IF(M4=0,"",M4)</f>
        <v>1</v>
      </c>
      <c r="O4">
        <f>IF(N4="","",MAX(O$1:O3)+1)</f>
        <v>3</v>
      </c>
    </row>
    <row r="5" spans="1:15" x14ac:dyDescent="0.25">
      <c r="A5" t="str">
        <f>IF(Hoja1!M5=1,Hoja1!A5,0)</f>
        <v>Flight activated</v>
      </c>
      <c r="B5" s="23" t="str">
        <f>VLOOKUP(Hoja1!B5,Data!$A$1:$B$504,2,0)</f>
        <v>Viva</v>
      </c>
      <c r="C5" s="23" t="str">
        <f>Hoja1!C5</f>
        <v>32Q</v>
      </c>
      <c r="D5" t="str">
        <f>Hoja1!D5</f>
        <v>VB 9413</v>
      </c>
      <c r="E5" s="24">
        <f>IF(Hoja1!M5=1,Hoja1!E5,0)</f>
        <v>45994.680555555555</v>
      </c>
      <c r="F5" s="23" t="str">
        <f>VLOOKUP(Hoja1!F5,Data!$D$1:$E$504,2,0)</f>
        <v>Mérida</v>
      </c>
      <c r="G5" s="23">
        <f>Hoja1!G5</f>
        <v>2</v>
      </c>
      <c r="H5" s="23" t="str">
        <f>Hoja1!H5</f>
        <v>106A</v>
      </c>
      <c r="I5" t="str">
        <f>Hoja1!I5</f>
        <v>VB 9520</v>
      </c>
      <c r="J5" t="str">
        <f>VLOOKUP(Hoja1!J5,Data!$G$1:$H$505,2,0)</f>
        <v>Guadalajara</v>
      </c>
      <c r="K5" s="18">
        <f>IF(Hoja1!M5=1,Hoja1!K5,0)</f>
        <v>45995.25</v>
      </c>
      <c r="L5" t="str">
        <f>IF(Hoja1!M5=1,Hoja1!L5:$N6,0)</f>
        <v>J</v>
      </c>
      <c r="M5">
        <f t="shared" si="2"/>
        <v>1</v>
      </c>
      <c r="N5">
        <f t="shared" si="3"/>
        <v>1</v>
      </c>
      <c r="O5">
        <f>IF(N5="","",MAX(O$1:O4)+1)</f>
        <v>4</v>
      </c>
    </row>
    <row r="6" spans="1:15" x14ac:dyDescent="0.25">
      <c r="A6" t="str">
        <f>IF(Hoja1!M6=1,Hoja1!A6,0)</f>
        <v>Flight activated</v>
      </c>
      <c r="B6" s="23" t="str">
        <f>VLOOKUP(Hoja1!B6,Data!$A$1:$B$504,2,0)</f>
        <v>Viva</v>
      </c>
      <c r="C6" s="23" t="str">
        <f>Hoja1!C6</f>
        <v>32Q</v>
      </c>
      <c r="D6" t="str">
        <f>Hoja1!D6</f>
        <v>VB 9235</v>
      </c>
      <c r="E6" s="24">
        <f>IF(Hoja1!M6=1,Hoja1!E6,0)</f>
        <v>45994.739583333336</v>
      </c>
      <c r="F6" s="23" t="str">
        <f>VLOOKUP(Hoja1!F6,Data!$D$1:$E$504,2,0)</f>
        <v>Mazatlán</v>
      </c>
      <c r="G6" s="23">
        <f>Hoja1!G6</f>
        <v>2</v>
      </c>
      <c r="H6" s="23">
        <f>Hoja1!H6</f>
        <v>503</v>
      </c>
      <c r="I6" t="str">
        <f>Hoja1!I6</f>
        <v>VB 7378</v>
      </c>
      <c r="J6" t="str">
        <f>VLOOKUP(Hoja1!J6,Data!$G$1:$H$505,2,0)</f>
        <v>Monterrey</v>
      </c>
      <c r="K6" s="18">
        <f>IF(Hoja1!M6=1,Hoja1!K6,0)</f>
        <v>45995.25</v>
      </c>
      <c r="L6" t="str">
        <f>IF(Hoja1!M6=1,Hoja1!L6:$N7,0)</f>
        <v>J</v>
      </c>
      <c r="M6">
        <f t="shared" si="2"/>
        <v>1</v>
      </c>
      <c r="N6">
        <f t="shared" si="3"/>
        <v>1</v>
      </c>
      <c r="O6">
        <f>IF(N6="","",MAX(O$1:O5)+1)</f>
        <v>5</v>
      </c>
    </row>
    <row r="7" spans="1:15" x14ac:dyDescent="0.25">
      <c r="A7" t="str">
        <f>IF(Hoja1!M7=1,Hoja1!A7,0)</f>
        <v>Flight activated</v>
      </c>
      <c r="B7" s="23" t="str">
        <f>VLOOKUP(Hoja1!B7,Data!$A$1:$B$504,2,0)</f>
        <v>Volaris</v>
      </c>
      <c r="C7" s="23">
        <f>Hoja1!C7</f>
        <v>320</v>
      </c>
      <c r="D7" t="str">
        <f>Hoja1!D7</f>
        <v>Y4 1292</v>
      </c>
      <c r="E7" s="24">
        <f>IF(Hoja1!M7=1,Hoja1!E7,0)</f>
        <v>45994.852777777778</v>
      </c>
      <c r="F7" s="23" t="str">
        <f>VLOOKUP(Hoja1!F7,Data!$D$1:$E$504,2,0)</f>
        <v>Guadalajara</v>
      </c>
      <c r="G7" s="23">
        <f>Hoja1!G7</f>
        <v>2</v>
      </c>
      <c r="H7" s="23" t="str">
        <f>Hoja1!H7</f>
        <v>109B</v>
      </c>
      <c r="I7" t="str">
        <f>Hoja1!I7</f>
        <v>Y4 1291</v>
      </c>
      <c r="J7" t="str">
        <f>VLOOKUP(Hoja1!J7,Data!$G$1:$H$505,2,0)</f>
        <v>Guadalajara</v>
      </c>
      <c r="K7" s="18">
        <f>IF(Hoja1!M7=1,Hoja1!K7,0)</f>
        <v>45995.270833333336</v>
      </c>
      <c r="L7" t="str">
        <f>IF(Hoja1!M7=1,Hoja1!L7:$N8,0)</f>
        <v>J</v>
      </c>
      <c r="M7">
        <f t="shared" si="2"/>
        <v>1</v>
      </c>
      <c r="N7">
        <f t="shared" si="3"/>
        <v>1</v>
      </c>
      <c r="O7">
        <f>IF(N7="","",MAX(O$1:O6)+1)</f>
        <v>6</v>
      </c>
    </row>
    <row r="8" spans="1:15" x14ac:dyDescent="0.25">
      <c r="A8" t="str">
        <f>IF(Hoja1!M8=1,Hoja1!A8,0)</f>
        <v>Flight activated</v>
      </c>
      <c r="B8" s="23" t="str">
        <f>VLOOKUP(Hoja1!B8,Data!$A$1:$B$504,2,0)</f>
        <v>Aeromexico</v>
      </c>
      <c r="C8" s="23" t="str">
        <f>Hoja1!C8</f>
        <v>E90</v>
      </c>
      <c r="D8" t="str">
        <f>Hoja1!D8</f>
        <v>AM 2041</v>
      </c>
      <c r="E8" s="24">
        <f>IF(Hoja1!M8=1,Hoja1!E8,0)</f>
        <v>45994.85833333333</v>
      </c>
      <c r="F8" s="23" t="str">
        <f>VLOOKUP(Hoja1!F8,Data!$D$1:$E$504,2,0)</f>
        <v>Oaxaca</v>
      </c>
      <c r="G8" s="23">
        <f>Hoja1!G8</f>
        <v>3</v>
      </c>
      <c r="H8" s="23" t="str">
        <f>Hoja1!H8</f>
        <v>113A</v>
      </c>
      <c r="I8" t="str">
        <f>Hoja1!I8</f>
        <v>AM 878</v>
      </c>
      <c r="J8" t="str">
        <f>VLOOKUP(Hoja1!J8,Data!$G$1:$H$505,2,0)</f>
        <v>Mérida</v>
      </c>
      <c r="K8" s="18">
        <f>IF(Hoja1!M8=1,Hoja1!K8,0)</f>
        <v>45995.510416666664</v>
      </c>
      <c r="L8" t="str">
        <f>IF(Hoja1!M8=1,Hoja1!L8:$N9,0)</f>
        <v>J</v>
      </c>
      <c r="M8">
        <f t="shared" si="2"/>
        <v>1</v>
      </c>
      <c r="N8">
        <f t="shared" si="3"/>
        <v>1</v>
      </c>
      <c r="O8">
        <f>IF(N8="","",MAX(O$1:O7)+1)</f>
        <v>7</v>
      </c>
    </row>
    <row r="9" spans="1:15" x14ac:dyDescent="0.25">
      <c r="A9" t="str">
        <f>IF(Hoja1!M9=1,Hoja1!A9,0)</f>
        <v>Flight activated</v>
      </c>
      <c r="B9" s="23" t="str">
        <f>VLOOKUP(Hoja1!B9,Data!$A$1:$B$504,2,0)</f>
        <v>Aeromexico</v>
      </c>
      <c r="C9" s="23" t="str">
        <f>Hoja1!C9</f>
        <v>E90</v>
      </c>
      <c r="D9" t="str">
        <f>Hoja1!D9</f>
        <v>AM 871</v>
      </c>
      <c r="E9" s="24">
        <f>IF(Hoja1!M9=1,Hoja1!E9,0)</f>
        <v>45994.888888888891</v>
      </c>
      <c r="F9" s="23" t="str">
        <f>VLOOKUP(Hoja1!F9,Data!$D$1:$E$504,2,0)</f>
        <v>Veracruz</v>
      </c>
      <c r="G9" s="23">
        <f>Hoja1!G9</f>
        <v>3</v>
      </c>
      <c r="H9" s="23" t="str">
        <f>Hoja1!H9</f>
        <v>110B</v>
      </c>
      <c r="I9" t="str">
        <f>Hoja1!I9</f>
        <v>AM 592</v>
      </c>
      <c r="J9" t="str">
        <f>VLOOKUP(Hoja1!J9,Data!$G$1:$H$505,2,0)</f>
        <v>Tulum</v>
      </c>
      <c r="K9" s="18">
        <f>IF(Hoja1!M9=1,Hoja1!K9,0)</f>
        <v>45995.354861111111</v>
      </c>
      <c r="L9" t="str">
        <f>IF(Hoja1!M9=1,Hoja1!L9:$N10,0)</f>
        <v>J</v>
      </c>
      <c r="M9">
        <f t="shared" si="2"/>
        <v>1</v>
      </c>
      <c r="N9">
        <f t="shared" si="3"/>
        <v>1</v>
      </c>
      <c r="O9">
        <f>IF(N9="","",MAX(O$1:O8)+1)</f>
        <v>8</v>
      </c>
    </row>
    <row r="10" spans="1:15" x14ac:dyDescent="0.25">
      <c r="A10" t="str">
        <f>IF(Hoja1!M10=1,Hoja1!A10,0)</f>
        <v>Departed from previous airport</v>
      </c>
      <c r="B10" s="23" t="str">
        <f>VLOOKUP(Hoja1!B10,Data!$A$1:$B$504,2,0)</f>
        <v>Volaris</v>
      </c>
      <c r="C10" s="23">
        <f>Hoja1!C10</f>
        <v>320</v>
      </c>
      <c r="D10" t="str">
        <f>Hoja1!D10</f>
        <v>Y4 7111</v>
      </c>
      <c r="E10" s="24">
        <f>IF(Hoja1!M10=1,Hoja1!E10,0)</f>
        <v>45994.911805555559</v>
      </c>
      <c r="F10" s="23" t="str">
        <f>VLOOKUP(Hoja1!F10,Data!$D$1:$E$504,2,0)</f>
        <v>Mérida</v>
      </c>
      <c r="G10" s="23">
        <f>Hoja1!G10</f>
        <v>2</v>
      </c>
      <c r="H10" s="23" t="str">
        <f>Hoja1!H10</f>
        <v>109A</v>
      </c>
      <c r="I10" t="str">
        <f>Hoja1!I10</f>
        <v>Y4 7110</v>
      </c>
      <c r="J10" t="str">
        <f>VLOOKUP(Hoja1!J10,Data!$G$1:$H$505,2,0)</f>
        <v>Mérida</v>
      </c>
      <c r="K10" s="18">
        <f>IF(Hoja1!M10=1,Hoja1!K10,0)</f>
        <v>45995.256249999999</v>
      </c>
      <c r="L10" t="str">
        <f>IF(Hoja1!M10=1,Hoja1!L10:$N11,0)</f>
        <v>J</v>
      </c>
      <c r="M10">
        <f t="shared" si="2"/>
        <v>1</v>
      </c>
      <c r="N10">
        <f t="shared" si="3"/>
        <v>1</v>
      </c>
      <c r="O10">
        <f>IF(N10="","",MAX(O$1:O9)+1)</f>
        <v>9</v>
      </c>
    </row>
    <row r="11" spans="1:15" x14ac:dyDescent="0.25">
      <c r="A11">
        <f>IF(Hoja1!M11=1,Hoja1!A11,0)</f>
        <v>0</v>
      </c>
      <c r="B11" s="23" t="str">
        <f>VLOOKUP(Hoja1!B11,Data!$A$1:$B$504,2,0)</f>
        <v>Atlas Air</v>
      </c>
      <c r="C11" s="23" t="str">
        <f>Hoja1!C11</f>
        <v>74N</v>
      </c>
      <c r="D11" t="str">
        <f>Hoja1!D11</f>
        <v>5Y 563</v>
      </c>
      <c r="E11" s="24">
        <f>IF(Hoja1!M11=1,Hoja1!E11,0)</f>
        <v>0</v>
      </c>
      <c r="F11" s="23" t="str">
        <f>VLOOKUP(Hoja1!F11,Data!$D$1:$E$504,2,0)</f>
        <v>New York</v>
      </c>
      <c r="G11" s="23" t="str">
        <f>Hoja1!G11</f>
        <v>---</v>
      </c>
      <c r="H11" s="23">
        <f>Hoja1!H11</f>
        <v>604</v>
      </c>
      <c r="I11" t="str">
        <f>Hoja1!I11</f>
        <v>5Y 564</v>
      </c>
      <c r="J11" t="str">
        <f>VLOOKUP(Hoja1!J11,Data!$G$1:$H$505,2,0)</f>
        <v>Zaragoza</v>
      </c>
      <c r="K11" s="18">
        <f>IF(Hoja1!M11=1,Hoja1!K11,0)</f>
        <v>0</v>
      </c>
      <c r="L11">
        <f>IF(Hoja1!M11=1,Hoja1!L11:$N12,0)</f>
        <v>0</v>
      </c>
      <c r="M11">
        <f t="shared" si="2"/>
        <v>0</v>
      </c>
      <c r="N11" t="str">
        <f t="shared" si="3"/>
        <v/>
      </c>
      <c r="O11" t="str">
        <f>IF(N11="","",MAX(O$1:O10)+1)</f>
        <v/>
      </c>
    </row>
    <row r="12" spans="1:15" x14ac:dyDescent="0.25">
      <c r="A12" t="str">
        <f>IF(Hoja1!M12=1,Hoja1!A12,0)</f>
        <v>Departed from previous airport</v>
      </c>
      <c r="B12" s="23" t="str">
        <f>VLOOKUP(Hoja1!B12,Data!$A$1:$B$504,2,0)</f>
        <v>Mexicana de Aviación</v>
      </c>
      <c r="C12" s="23" t="str">
        <f>Hoja1!C12</f>
        <v>E95</v>
      </c>
      <c r="D12" t="str">
        <f>Hoja1!D12</f>
        <v>XN 1105</v>
      </c>
      <c r="E12" s="24">
        <f>IF(Hoja1!M12=1,Hoja1!E12,0)</f>
        <v>45994.930555555555</v>
      </c>
      <c r="F12" s="23" t="str">
        <f>VLOOKUP(Hoja1!F12,Data!$D$1:$E$504,2,0)</f>
        <v>Monterrey</v>
      </c>
      <c r="G12" s="23">
        <f>Hoja1!G12</f>
        <v>3</v>
      </c>
      <c r="H12" s="23" t="str">
        <f>Hoja1!H12</f>
        <v>108A</v>
      </c>
      <c r="I12" t="str">
        <f>Hoja1!I12</f>
        <v>XN 1780</v>
      </c>
      <c r="J12" t="str">
        <f>VLOOKUP(Hoja1!J12,Data!$G$1:$H$505,2,0)</f>
        <v>Tulum</v>
      </c>
      <c r="K12" s="18">
        <f>IF(Hoja1!M12=1,Hoja1!K12,0)</f>
        <v>45995.416666666664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10</v>
      </c>
    </row>
    <row r="13" spans="1:15" x14ac:dyDescent="0.25">
      <c r="A13" t="str">
        <f>IF(Hoja1!M13=1,Hoja1!A13,0)</f>
        <v>Departed from previous airport</v>
      </c>
      <c r="B13" s="23" t="str">
        <f>VLOOKUP(Hoja1!B13,Data!$A$1:$B$504,2,0)</f>
        <v>Viva</v>
      </c>
      <c r="C13" s="23" t="str">
        <f>Hoja1!C13</f>
        <v>32N</v>
      </c>
      <c r="D13" t="str">
        <f>Hoja1!D13</f>
        <v>VB 9523</v>
      </c>
      <c r="E13" s="24">
        <f>IF(Hoja1!M13=1,Hoja1!E13,0)</f>
        <v>45994.96875</v>
      </c>
      <c r="F13" s="23" t="str">
        <f>VLOOKUP(Hoja1!F13,Data!$D$1:$E$504,2,0)</f>
        <v>Guadalajara</v>
      </c>
      <c r="G13" s="23">
        <f>Hoja1!G13</f>
        <v>1</v>
      </c>
      <c r="H13" s="23" t="str">
        <f>Hoja1!H13</f>
        <v>112A</v>
      </c>
      <c r="I13" t="str">
        <f>Hoja1!I13</f>
        <v>VB 842</v>
      </c>
      <c r="J13" t="str">
        <f>VLOOKUP(Hoja1!J13,Data!$G$1:$H$505,2,0)</f>
        <v>La Habana</v>
      </c>
      <c r="K13" s="18">
        <f>IF(Hoja1!M13=1,Hoja1!K13,0)</f>
        <v>45995.25</v>
      </c>
      <c r="L13" t="str">
        <f>IF(Hoja1!M13=1,Hoja1!L13:$N14,0)</f>
        <v>J</v>
      </c>
      <c r="M13">
        <f t="shared" si="2"/>
        <v>1</v>
      </c>
      <c r="N13">
        <f t="shared" si="3"/>
        <v>1</v>
      </c>
      <c r="O13">
        <f>IF(N13="","",MAX(O$1:O12)+1)</f>
        <v>11</v>
      </c>
    </row>
    <row r="14" spans="1:15" x14ac:dyDescent="0.25">
      <c r="A14" t="str">
        <f>IF(Hoja1!M14=1,Hoja1!A14,0)</f>
        <v>Departed from previous airport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2288</v>
      </c>
      <c r="E14" s="24">
        <f>IF(Hoja1!M14=1,Hoja1!E14,0)</f>
        <v>45994.979166666664</v>
      </c>
      <c r="F14" s="23" t="str">
        <f>VLOOKUP(Hoja1!F14,Data!$D$1:$E$504,2,0)</f>
        <v>Cancún</v>
      </c>
      <c r="G14" s="23">
        <f>Hoja1!G14</f>
        <v>1</v>
      </c>
      <c r="H14" s="23">
        <f>Hoja1!H14</f>
        <v>505</v>
      </c>
      <c r="I14" t="str">
        <f>Hoja1!I14</f>
        <v>VB 9222</v>
      </c>
      <c r="J14" t="str">
        <f>VLOOKUP(Hoja1!J14,Data!$G$1:$H$505,2,0)</f>
        <v>Puerto Escondido</v>
      </c>
      <c r="K14" s="18">
        <f>IF(Hoja1!M14=1,Hoja1!K14,0)</f>
        <v>45995.277777777781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12</v>
      </c>
    </row>
    <row r="15" spans="1:15" x14ac:dyDescent="0.25">
      <c r="A15">
        <f>IF(Hoja1!M15=1,Hoja1!A15,0)</f>
        <v>0</v>
      </c>
      <c r="B15" s="23" t="str">
        <f>VLOOKUP(Hoja1!B15,Data!$A$1:$B$504,2,0)</f>
        <v>MasAir</v>
      </c>
      <c r="C15" s="23">
        <f>Hoja1!C15</f>
        <v>333</v>
      </c>
      <c r="D15" t="str">
        <f>Hoja1!D15</f>
        <v>M7 6344</v>
      </c>
      <c r="E15" s="24">
        <f>IF(Hoja1!M15=1,Hoja1!E15,0)</f>
        <v>0</v>
      </c>
      <c r="F15" s="23" t="str">
        <f>VLOOKUP(Hoja1!F15,Data!$D$1:$E$504,2,0)</f>
        <v>Bogotá</v>
      </c>
      <c r="G15" s="23" t="str">
        <f>Hoja1!G15</f>
        <v>---</v>
      </c>
      <c r="H15" s="23">
        <f>Hoja1!H15</f>
        <v>601</v>
      </c>
      <c r="I15" t="str">
        <f>Hoja1!I15</f>
        <v>M7 6844</v>
      </c>
      <c r="J15" t="str">
        <f>VLOOKUP(Hoja1!J15,Data!$G$1:$H$505,2,0)</f>
        <v>Los Angeles</v>
      </c>
      <c r="K15" s="18">
        <f>IF(Hoja1!M15=1,Hoja1!K15,0)</f>
        <v>0</v>
      </c>
      <c r="L15">
        <f>IF(Hoja1!M15=1,Hoja1!L15:$N16,0)</f>
        <v>0</v>
      </c>
      <c r="M15">
        <f t="shared" si="2"/>
        <v>0</v>
      </c>
      <c r="N15" t="str">
        <f t="shared" si="3"/>
        <v/>
      </c>
      <c r="O15" t="str">
        <f>IF(N15="","",MAX(O$1:O14)+1)</f>
        <v/>
      </c>
    </row>
    <row r="16" spans="1:15" x14ac:dyDescent="0.25">
      <c r="A16" t="str">
        <f>IF(Hoja1!M16=1,Hoja1!A16,0)</f>
        <v>Departed from previous airport</v>
      </c>
      <c r="B16" s="23" t="str">
        <f>VLOOKUP(Hoja1!B16,Data!$A$1:$B$504,2,0)</f>
        <v>Viva</v>
      </c>
      <c r="C16" s="23" t="str">
        <f>Hoja1!C16</f>
        <v>32N</v>
      </c>
      <c r="D16" t="str">
        <f>Hoja1!D16</f>
        <v>VB 9305</v>
      </c>
      <c r="E16" s="24">
        <f>IF(Hoja1!M16=1,Hoja1!E16,0)</f>
        <v>45994.989583333336</v>
      </c>
      <c r="F16" s="23" t="str">
        <f>VLOOKUP(Hoja1!F16,Data!$D$1:$E$504,2,0)</f>
        <v>Hermosillo</v>
      </c>
      <c r="G16" s="23">
        <f>Hoja1!G16</f>
        <v>2</v>
      </c>
      <c r="H16" s="23" t="str">
        <f>Hoja1!H16</f>
        <v>106B</v>
      </c>
      <c r="I16" t="str">
        <f>Hoja1!I16</f>
        <v>VB 9428</v>
      </c>
      <c r="J16" t="str">
        <f>VLOOKUP(Hoja1!J16,Data!$G$1:$H$505,2,0)</f>
        <v>Tepic</v>
      </c>
      <c r="K16" s="18">
        <f>IF(Hoja1!M16=1,Hoja1!K16,0)</f>
        <v>45995.354166666664</v>
      </c>
      <c r="L16" t="str">
        <f>IF(Hoja1!M16=1,Hoja1!L16:$N17,0)</f>
        <v>J</v>
      </c>
      <c r="M16">
        <f t="shared" si="2"/>
        <v>1</v>
      </c>
      <c r="N16">
        <f t="shared" si="3"/>
        <v>1</v>
      </c>
      <c r="O16">
        <f>IF(N16="","",MAX(O$1:O15)+1)</f>
        <v>13</v>
      </c>
    </row>
    <row r="17" spans="1:15" x14ac:dyDescent="0.25">
      <c r="A17" t="str">
        <f>IF(Hoja1!M17=1,Hoja1!A17,0)</f>
        <v>Flight scheduled</v>
      </c>
      <c r="B17" s="23" t="str">
        <f>VLOOKUP(Hoja1!B17,Data!$A$1:$B$504,2,0)</f>
        <v>Viva</v>
      </c>
      <c r="C17" s="23" t="str">
        <f>Hoja1!C17</f>
        <v>32Q</v>
      </c>
      <c r="D17" t="str">
        <f>Hoja1!D17</f>
        <v>VB 9405</v>
      </c>
      <c r="E17" s="24">
        <f>IF(Hoja1!M17=1,Hoja1!E17,0)</f>
        <v>45995.013888888891</v>
      </c>
      <c r="F17" s="23" t="str">
        <f>VLOOKUP(Hoja1!F17,Data!$D$1:$E$504,2,0)</f>
        <v>Monterrey</v>
      </c>
      <c r="G17" s="23">
        <f>Hoja1!G17</f>
        <v>2</v>
      </c>
      <c r="H17" s="23">
        <f>Hoja1!H17</f>
        <v>502</v>
      </c>
      <c r="I17" t="str">
        <f>Hoja1!I17</f>
        <v>VB 2281</v>
      </c>
      <c r="J17" t="str">
        <f>VLOOKUP(Hoja1!J17,Data!$G$1:$H$505,2,0)</f>
        <v>Cancún</v>
      </c>
      <c r="K17" s="18">
        <f>IF(Hoja1!M17=1,Hoja1!K17,0)</f>
        <v>45995.263888888891</v>
      </c>
      <c r="L17" t="str">
        <f>IF(Hoja1!M17=1,Hoja1!L17:$N18,0)</f>
        <v>J</v>
      </c>
      <c r="M17">
        <f t="shared" si="2"/>
        <v>1</v>
      </c>
      <c r="N17">
        <f t="shared" si="3"/>
        <v>1</v>
      </c>
      <c r="O17">
        <f>IF(N17="","",MAX(O$1:O16)+1)</f>
        <v>14</v>
      </c>
    </row>
    <row r="18" spans="1:15" x14ac:dyDescent="0.25">
      <c r="A18">
        <f>IF(Hoja1!M18=1,Hoja1!A18,0)</f>
        <v>0</v>
      </c>
      <c r="B18" s="23" t="str">
        <f>VLOOKUP(Hoja1!B18,Data!$A$1:$B$504,2,0)</f>
        <v>Estafeta</v>
      </c>
      <c r="C18" s="23">
        <f>Hoja1!C18</f>
        <v>734</v>
      </c>
      <c r="D18" t="str">
        <f>Hoja1!D18</f>
        <v>E7 610</v>
      </c>
      <c r="E18" s="24">
        <f>IF(Hoja1!M18=1,Hoja1!E18,0)</f>
        <v>0</v>
      </c>
      <c r="F18" s="23" t="str">
        <f>VLOOKUP(Hoja1!F18,Data!$D$1:$E$504,2,0)</f>
        <v>Villahermosa</v>
      </c>
      <c r="G18" s="23" t="str">
        <f>Hoja1!G18</f>
        <v>---</v>
      </c>
      <c r="H18" s="23" t="str">
        <f>Hoja1!H18</f>
        <v>602A</v>
      </c>
      <c r="I18" t="str">
        <f>Hoja1!I18</f>
        <v>E7 610</v>
      </c>
      <c r="J18" t="str">
        <f>VLOOKUP(Hoja1!J18,Data!$G$1:$H$505,2,0)</f>
        <v>San Luis Potosí</v>
      </c>
      <c r="K18" s="18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3" t="str">
        <f>VLOOKUP(Hoja1!B19,Data!$A$1:$B$504,2,0)</f>
        <v>National Airlines Cargo</v>
      </c>
      <c r="C19" s="23" t="str">
        <f>Hoja1!C19</f>
        <v>74Y</v>
      </c>
      <c r="D19" t="str">
        <f>Hoja1!D19</f>
        <v>N8 831</v>
      </c>
      <c r="E19" s="24">
        <f>IF(Hoja1!M19=1,Hoja1!E19,0)</f>
        <v>0</v>
      </c>
      <c r="F19" s="23" t="str">
        <f>VLOOKUP(Hoja1!F19,Data!$D$1:$E$504,2,0)</f>
        <v>New York</v>
      </c>
      <c r="G19" s="23" t="str">
        <f>Hoja1!G19</f>
        <v>---</v>
      </c>
      <c r="H19" s="23">
        <f>Hoja1!H19</f>
        <v>603</v>
      </c>
      <c r="I19" t="str">
        <f>Hoja1!I19</f>
        <v>N8 836</v>
      </c>
      <c r="J19" t="str">
        <f>VLOOKUP(Hoja1!J19,Data!$G$1:$H$505,2,0)</f>
        <v>Incheon Intl Apt/Seoul</v>
      </c>
      <c r="K19" s="18">
        <f>IF(Hoja1!M19=1,Hoja1!K19,0)</f>
        <v>0</v>
      </c>
      <c r="L19">
        <f>IF(Hoja1!M19=1,Hoja1!L19:$N20,0)</f>
        <v>0</v>
      </c>
      <c r="M19">
        <f t="shared" si="2"/>
        <v>0</v>
      </c>
      <c r="N19" t="str">
        <f t="shared" si="3"/>
        <v/>
      </c>
      <c r="O19" t="str">
        <f>IF(N19="","",MAX(O$1:O18)+1)</f>
        <v/>
      </c>
    </row>
    <row r="20" spans="1:15" x14ac:dyDescent="0.25">
      <c r="A20">
        <f>IF(Hoja1!M20=1,Hoja1!A20,0)</f>
        <v>0</v>
      </c>
      <c r="B20" s="23" t="str">
        <f>VLOOKUP(Hoja1!B20,Data!$A$1:$B$504,2,0)</f>
        <v>Atlas Air</v>
      </c>
      <c r="C20" s="23" t="str">
        <f>Hoja1!C20</f>
        <v>748/74N</v>
      </c>
      <c r="D20" t="str">
        <f>Hoja1!D20</f>
        <v>5Y 562</v>
      </c>
      <c r="E20" s="24">
        <f>IF(Hoja1!M20=1,Hoja1!E20,0)</f>
        <v>0</v>
      </c>
      <c r="F20" s="23" t="str">
        <f>VLOOKUP(Hoja1!F20,Data!$D$1:$E$504,2,0)</f>
        <v>Zaragoza</v>
      </c>
      <c r="G20" s="23" t="str">
        <f>Hoja1!G20</f>
        <v>---</v>
      </c>
      <c r="H20" s="23">
        <f>Hoja1!H20</f>
        <v>604</v>
      </c>
      <c r="I20" t="str">
        <f>Hoja1!I20</f>
        <v>5Y 563</v>
      </c>
      <c r="J20" t="str">
        <f>VLOOKUP(Hoja1!J20,Data!$G$1:$H$505,2,0)</f>
        <v>Los Angeles</v>
      </c>
      <c r="K20" s="18">
        <f>IF(Hoja1!M20=1,Hoja1!K20,0)</f>
        <v>0</v>
      </c>
      <c r="L20">
        <f>IF(Hoja1!M20=1,Hoja1!L20:$N21,0)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>
        <f>IF(Hoja1!M21=1,Hoja1!A21,0)</f>
        <v>0</v>
      </c>
      <c r="B21" s="23" t="str">
        <f>VLOOKUP(Hoja1!B21,Data!$A$1:$B$504,2,0)</f>
        <v>Emirates Airlines</v>
      </c>
      <c r="C21" s="23" t="str">
        <f>Hoja1!C21</f>
        <v>77F</v>
      </c>
      <c r="D21" t="str">
        <f>Hoja1!D21</f>
        <v>EK 9919</v>
      </c>
      <c r="E21" s="24">
        <f>IF(Hoja1!M21=1,Hoja1!E21,0)</f>
        <v>0</v>
      </c>
      <c r="F21" s="23" t="str">
        <f>VLOOKUP(Hoja1!F21,Data!$D$1:$E$504,2,0)</f>
        <v>Zaragoza</v>
      </c>
      <c r="G21" s="23" t="str">
        <f>Hoja1!G21</f>
        <v>---</v>
      </c>
      <c r="H21" s="23">
        <f>Hoja1!H21</f>
        <v>602</v>
      </c>
      <c r="I21" t="str">
        <f>Hoja1!I21</f>
        <v>EK 9919</v>
      </c>
      <c r="J21" t="str">
        <f>VLOOKUP(Hoja1!J21,Data!$G$1:$H$505,2,0)</f>
        <v>Quito</v>
      </c>
      <c r="K21" s="18">
        <f>IF(Hoja1!M21=1,Hoja1!K21,0)</f>
        <v>0</v>
      </c>
      <c r="L21">
        <f>IF(Hoja1!M21=1,Hoja1!L21:$N22,0)</f>
        <v>0</v>
      </c>
      <c r="M21">
        <f t="shared" si="2"/>
        <v>0</v>
      </c>
      <c r="N21" t="str">
        <f t="shared" si="3"/>
        <v/>
      </c>
      <c r="O21" t="str">
        <f>IF(N21="","",MAX(O$1:O20)+1)</f>
        <v/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Mexicana de Aviación</v>
      </c>
      <c r="C22" s="23">
        <f>Hoja1!C22</f>
        <v>738</v>
      </c>
      <c r="D22" t="str">
        <f>Hoja1!D22</f>
        <v>XN 1205</v>
      </c>
      <c r="E22" s="24">
        <f>IF(Hoja1!M22=1,Hoja1!E22,0)</f>
        <v>45995.134722222225</v>
      </c>
      <c r="F22" s="23" t="str">
        <f>VLOOKUP(Hoja1!F22,Data!$D$1:$E$504,2,0)</f>
        <v>Tijuana</v>
      </c>
      <c r="G22" s="23">
        <f>Hoja1!G22</f>
        <v>3</v>
      </c>
      <c r="H22" s="23" t="str">
        <f>Hoja1!H22</f>
        <v>108B</v>
      </c>
      <c r="I22" t="str">
        <f>Hoja1!I22</f>
        <v>XN 1432</v>
      </c>
      <c r="J22" t="str">
        <f>VLOOKUP(Hoja1!J22,Data!$G$1:$H$505,2,0)</f>
        <v>Guadalajara</v>
      </c>
      <c r="K22" s="18">
        <f>IF(Hoja1!M22=1,Hoja1!K22,0)</f>
        <v>45995.4375</v>
      </c>
      <c r="L22" t="str">
        <f>IF(Hoja1!M22=1,Hoja1!L22:$N23,0)</f>
        <v>J</v>
      </c>
      <c r="M22">
        <f t="shared" si="2"/>
        <v>1</v>
      </c>
      <c r="N22">
        <f t="shared" si="3"/>
        <v>1</v>
      </c>
      <c r="O22">
        <f>IF(N22="","",MAX(O$1:O21)+1)</f>
        <v>15</v>
      </c>
    </row>
    <row r="23" spans="1:15" x14ac:dyDescent="0.25">
      <c r="A23">
        <f>IF(Hoja1!M23=1,Hoja1!A23,0)</f>
        <v>0</v>
      </c>
      <c r="B23" s="23" t="str">
        <f>VLOOKUP(Hoja1!B23,Data!$A$1:$B$504,2,0)</f>
        <v>Cathay Pacific</v>
      </c>
      <c r="C23" s="23" t="str">
        <f>Hoja1!C23</f>
        <v>748/74N</v>
      </c>
      <c r="D23" t="str">
        <f>Hoja1!D23</f>
        <v>CX 076</v>
      </c>
      <c r="E23" s="24">
        <f>IF(Hoja1!M23=1,Hoja1!E23,0)</f>
        <v>0</v>
      </c>
      <c r="F23" s="23" t="str">
        <f>VLOOKUP(Hoja1!F23,Data!$D$1:$E$504,2,0)</f>
        <v>Anchorage</v>
      </c>
      <c r="G23" s="23" t="str">
        <f>Hoja1!G23</f>
        <v>---</v>
      </c>
      <c r="H23" s="23" t="str">
        <f>Hoja1!H23</f>
        <v>605A</v>
      </c>
      <c r="I23" t="str">
        <f>Hoja1!I23</f>
        <v>CX 077</v>
      </c>
      <c r="J23" t="str">
        <f>VLOOKUP(Hoja1!J23,Data!$G$1:$H$505,2,0)</f>
        <v>Guadalajara</v>
      </c>
      <c r="K23" s="18">
        <f>IF(Hoja1!M23=1,Hoja1!K23,0)</f>
        <v>0</v>
      </c>
      <c r="L23">
        <f>IF(Hoja1!M23=1,Hoja1!L23:$N24,0)</f>
        <v>0</v>
      </c>
      <c r="M23">
        <f t="shared" si="2"/>
        <v>0</v>
      </c>
      <c r="N23" t="str">
        <f t="shared" si="3"/>
        <v/>
      </c>
      <c r="O23" t="str">
        <f>IF(N23="","",MAX(O$1:O22)+1)</f>
        <v/>
      </c>
    </row>
    <row r="24" spans="1:15" x14ac:dyDescent="0.25">
      <c r="A24">
        <f>IF(Hoja1!M24=1,Hoja1!A24,0)</f>
        <v>0</v>
      </c>
      <c r="B24" s="23" t="str">
        <f>VLOOKUP(Hoja1!B24,Data!$A$1:$B$504,2,0)</f>
        <v>Estafeta</v>
      </c>
      <c r="C24" s="23">
        <f>Hoja1!C24</f>
        <v>734</v>
      </c>
      <c r="D24" t="str">
        <f>Hoja1!D24</f>
        <v>E7 615</v>
      </c>
      <c r="E24" s="24">
        <f>IF(Hoja1!M24=1,Hoja1!E24,0)</f>
        <v>0</v>
      </c>
      <c r="F24" s="23" t="str">
        <f>VLOOKUP(Hoja1!F24,Data!$D$1:$E$504,2,0)</f>
        <v>San Luis Potosí</v>
      </c>
      <c r="G24" s="23" t="str">
        <f>Hoja1!G24</f>
        <v>---</v>
      </c>
      <c r="H24" s="23" t="str">
        <f>Hoja1!H24</f>
        <v>601A</v>
      </c>
      <c r="I24" t="str">
        <f>Hoja1!I24</f>
        <v>E7 615</v>
      </c>
      <c r="J24" t="str">
        <f>VLOOKUP(Hoja1!J24,Data!$G$1:$H$505,2,0)</f>
        <v>Mérida</v>
      </c>
      <c r="K24" s="18">
        <f>IF(Hoja1!M24=1,Hoja1!K24,0)</f>
        <v>0</v>
      </c>
      <c r="L24">
        <f>IF(Hoja1!M24=1,Hoja1!L24:$N25,0)</f>
        <v>0</v>
      </c>
      <c r="M24">
        <f t="shared" si="2"/>
        <v>0</v>
      </c>
      <c r="N24" t="str">
        <f t="shared" si="3"/>
        <v/>
      </c>
      <c r="O24" t="str">
        <f>IF(N24="","",MAX(O$1:O23)+1)</f>
        <v/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 t="str">
        <f>Hoja1!C25</f>
        <v>32N</v>
      </c>
      <c r="D25" t="str">
        <f>Hoja1!D25</f>
        <v>VB 771</v>
      </c>
      <c r="E25" s="24">
        <f>IF(Hoja1!M25=1,Hoja1!E25,0)</f>
        <v>45995.215277777781</v>
      </c>
      <c r="F25" s="23" t="str">
        <f>VLOOKUP(Hoja1!F25,Data!$D$1:$E$504,2,0)</f>
        <v>Bogotá</v>
      </c>
      <c r="G25" s="23">
        <f>Hoja1!G25</f>
        <v>6</v>
      </c>
      <c r="H25" s="23" t="str">
        <f>Hoja1!H25</f>
        <v>114A</v>
      </c>
      <c r="I25" t="str">
        <f>Hoja1!I25</f>
        <v>VB 5069</v>
      </c>
      <c r="J25" t="str">
        <f>VLOOKUP(Hoja1!J25,Data!$G$1:$H$505,2,0)</f>
        <v>Tijuana</v>
      </c>
      <c r="K25" s="18">
        <f>IF(Hoja1!M25=1,Hoja1!K25,0)</f>
        <v>45995.260416666664</v>
      </c>
      <c r="L25" t="str">
        <f>IF(Hoja1!M25=1,Hoja1!L25:$N26,0)</f>
        <v>J</v>
      </c>
      <c r="M25">
        <f t="shared" si="2"/>
        <v>1</v>
      </c>
      <c r="N25">
        <f t="shared" si="3"/>
        <v>1</v>
      </c>
      <c r="O25">
        <f>IF(N25="","",MAX(O$1:O24)+1)</f>
        <v>16</v>
      </c>
    </row>
    <row r="26" spans="1:15" x14ac:dyDescent="0.25">
      <c r="A26">
        <f>IF(Hoja1!M26=1,Hoja1!A26,0)</f>
        <v>0</v>
      </c>
      <c r="B26" s="23" t="str">
        <f>VLOOKUP(Hoja1!B26,Data!$A$1:$B$504,2,0)</f>
        <v>AeroUnión</v>
      </c>
      <c r="C26" s="23">
        <f>Hoja1!C26</f>
        <v>333</v>
      </c>
      <c r="D26" t="str">
        <f>Hoja1!D26</f>
        <v>6R 4276</v>
      </c>
      <c r="E26" s="24">
        <f>IF(Hoja1!M26=1,Hoja1!E26,0)</f>
        <v>0</v>
      </c>
      <c r="F26" s="23" t="str">
        <f>VLOOKUP(Hoja1!F26,Data!$D$1:$E$504,2,0)</f>
        <v>Bogotá</v>
      </c>
      <c r="G26" s="23" t="str">
        <f>Hoja1!G26</f>
        <v>---</v>
      </c>
      <c r="H26" s="23">
        <f>Hoja1!H26</f>
        <v>603</v>
      </c>
      <c r="I26" t="str">
        <f>Hoja1!I26</f>
        <v>6R 4276</v>
      </c>
      <c r="J26" t="str">
        <f>VLOOKUP(Hoja1!J26,Data!$G$1:$H$505,2,0)</f>
        <v>Miami</v>
      </c>
      <c r="K26" s="18">
        <f>IF(Hoja1!M26=1,Hoja1!K26,0)</f>
        <v>0</v>
      </c>
      <c r="L26">
        <f>IF(Hoja1!M26=1,Hoja1!L26:$N27,0)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>
        <f>IF(Hoja1!M27=1,Hoja1!A27,0)</f>
        <v>0</v>
      </c>
      <c r="B27" s="23" t="str">
        <f>VLOOKUP(Hoja1!B27,Data!$A$1:$B$504,2,0)</f>
        <v>Estafeta</v>
      </c>
      <c r="C27" s="23">
        <f>Hoja1!C27</f>
        <v>734</v>
      </c>
      <c r="D27" t="str">
        <f>Hoja1!D27</f>
        <v>E7 711</v>
      </c>
      <c r="E27" s="24">
        <f>IF(Hoja1!M27=1,Hoja1!E27,0)</f>
        <v>0</v>
      </c>
      <c r="F27" s="23" t="str">
        <f>VLOOKUP(Hoja1!F27,Data!$D$1:$E$504,2,0)</f>
        <v>San Luis Potosí</v>
      </c>
      <c r="G27" s="23" t="str">
        <f>Hoja1!G27</f>
        <v>---</v>
      </c>
      <c r="H27" s="23" t="str">
        <f>Hoja1!H27</f>
        <v>601B</v>
      </c>
      <c r="I27" t="str">
        <f>Hoja1!I27</f>
        <v>E7 711</v>
      </c>
      <c r="J27" t="str">
        <f>VLOOKUP(Hoja1!J27,Data!$G$1:$H$505,2,0)</f>
        <v>Villahermosa</v>
      </c>
      <c r="K27" s="18">
        <f>IF(Hoja1!M27=1,Hoja1!K27,0)</f>
        <v>0</v>
      </c>
      <c r="L27">
        <f>IF(Hoja1!M27=1,Hoja1!L27:$N28,0)</f>
        <v>0</v>
      </c>
      <c r="M27">
        <f t="shared" si="2"/>
        <v>0</v>
      </c>
      <c r="N27" t="str">
        <f t="shared" si="3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3" t="str">
        <f>VLOOKUP(Hoja1!B28,Data!$A$1:$B$504,2,0)</f>
        <v>Ethiopian Airlines</v>
      </c>
      <c r="C28" s="23" t="str">
        <f>Hoja1!C28</f>
        <v>77X</v>
      </c>
      <c r="D28" t="str">
        <f>Hoja1!D28</f>
        <v>ET 3516</v>
      </c>
      <c r="E28" s="24">
        <f>IF(Hoja1!M28=1,Hoja1!E28,0)</f>
        <v>0</v>
      </c>
      <c r="F28" s="23" t="str">
        <f>VLOOKUP(Hoja1!F28,Data!$D$1:$E$504,2,0)</f>
        <v>Zaragoza</v>
      </c>
      <c r="G28" s="23" t="str">
        <f>Hoja1!G28</f>
        <v>---</v>
      </c>
      <c r="H28" s="23">
        <f>Hoja1!H28</f>
        <v>604</v>
      </c>
      <c r="I28" t="str">
        <f>Hoja1!I28</f>
        <v>ET 3516</v>
      </c>
      <c r="J28" t="str">
        <f>VLOOKUP(Hoja1!J28,Data!$G$1:$H$505,2,0)</f>
        <v>Bogotá</v>
      </c>
      <c r="K28" s="18">
        <f>IF(Hoja1!M28=1,Hoja1!K28,0)</f>
        <v>0</v>
      </c>
      <c r="L28">
        <f>IF(Hoja1!M28=1,Hoja1!L28:$N29,0)</f>
        <v>0</v>
      </c>
      <c r="M28">
        <f t="shared" si="2"/>
        <v>0</v>
      </c>
      <c r="N28" t="str">
        <f t="shared" si="3"/>
        <v/>
      </c>
      <c r="O28" t="str">
        <f>IF(N28="","",MAX(O$1:O27)+1)</f>
        <v/>
      </c>
    </row>
    <row r="29" spans="1:15" x14ac:dyDescent="0.25">
      <c r="A29">
        <f>IF(Hoja1!M29=1,Hoja1!A29,0)</f>
        <v>0</v>
      </c>
      <c r="B29" s="23" t="str">
        <f>VLOOKUP(Hoja1!B29,Data!$A$1:$B$504,2,0)</f>
        <v>Cargojet Airways</v>
      </c>
      <c r="C29" s="23" t="str">
        <f>Hoja1!C29</f>
        <v>75F</v>
      </c>
      <c r="D29" t="str">
        <f>Hoja1!D29</f>
        <v>W8 905</v>
      </c>
      <c r="E29" s="24">
        <f>IF(Hoja1!M29=1,Hoja1!E29,0)</f>
        <v>0</v>
      </c>
      <c r="F29" s="23" t="str">
        <f>VLOOKUP(Hoja1!F29,Data!$D$1:$E$504,2,0)</f>
        <v>Cincinnati</v>
      </c>
      <c r="G29" s="23" t="str">
        <f>Hoja1!G29</f>
        <v>---</v>
      </c>
      <c r="H29" s="23" t="str">
        <f>Hoja1!H29</f>
        <v>601A</v>
      </c>
      <c r="I29" t="str">
        <f>Hoja1!I29</f>
        <v>W8 906</v>
      </c>
      <c r="J29" t="str">
        <f>VLOOKUP(Hoja1!J29,Data!$G$1:$H$505,2,0)</f>
        <v>Cincinnati</v>
      </c>
      <c r="K29" s="18">
        <f>IF(Hoja1!M29=1,Hoja1!K29,0)</f>
        <v>0</v>
      </c>
      <c r="L29">
        <f>IF(Hoja1!M29=1,Hoja1!L29:$N30,0)</f>
        <v>0</v>
      </c>
      <c r="M29">
        <f t="shared" si="2"/>
        <v>0</v>
      </c>
      <c r="N29" t="str">
        <f t="shared" si="3"/>
        <v/>
      </c>
      <c r="O29" t="str">
        <f>IF(N29="","",MAX(O$1:O28)+1)</f>
        <v/>
      </c>
    </row>
    <row r="30" spans="1:15" x14ac:dyDescent="0.25">
      <c r="A30">
        <f>IF(Hoja1!M30=1,Hoja1!A30,0)</f>
        <v>0</v>
      </c>
      <c r="B30" s="23" t="str">
        <f>VLOOKUP(Hoja1!B30,Data!$A$1:$B$504,2,0)</f>
        <v>United Parcel Service</v>
      </c>
      <c r="C30" s="23">
        <f>Hoja1!C30</f>
        <v>763</v>
      </c>
      <c r="D30" t="str">
        <f>Hoja1!D30</f>
        <v>5X 320</v>
      </c>
      <c r="E30" s="24">
        <f>IF(Hoja1!M30=1,Hoja1!E30,0)</f>
        <v>0</v>
      </c>
      <c r="F30" s="23" t="str">
        <f>VLOOKUP(Hoja1!F30,Data!$D$1:$E$504,2,0)</f>
        <v>Louisville</v>
      </c>
      <c r="G30" s="23" t="str">
        <f>Hoja1!G30</f>
        <v>---</v>
      </c>
      <c r="H30" s="23" t="str">
        <f>Hoja1!H30</f>
        <v>602A</v>
      </c>
      <c r="I30" t="str">
        <f>Hoja1!I30</f>
        <v>5X 321</v>
      </c>
      <c r="J30" t="str">
        <f>VLOOKUP(Hoja1!J30,Data!$G$1:$H$505,2,0)</f>
        <v>Louisville</v>
      </c>
      <c r="K30" s="18">
        <f>IF(Hoja1!M30=1,Hoja1!K30,0)</f>
        <v>0</v>
      </c>
      <c r="L30">
        <f>IF(Hoja1!M30=1,Hoja1!L30:$N31,0)</f>
        <v>0</v>
      </c>
      <c r="M30">
        <f t="shared" si="2"/>
        <v>0</v>
      </c>
      <c r="N30" t="str">
        <f t="shared" si="3"/>
        <v/>
      </c>
      <c r="O30" t="str">
        <f>IF(N30="","",MAX(O$1:O29)+1)</f>
        <v/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 t="str">
        <f>Hoja1!C31</f>
        <v>32A</v>
      </c>
      <c r="D31" t="str">
        <f>Hoja1!D31</f>
        <v>VB 7240</v>
      </c>
      <c r="E31" s="24">
        <f>IF(Hoja1!M31=1,Hoja1!E31,0)</f>
        <v>45995.302083333336</v>
      </c>
      <c r="F31" s="23" t="str">
        <f>VLOOKUP(Hoja1!F31,Data!$D$1:$E$504,2,0)</f>
        <v>Guadalajara</v>
      </c>
      <c r="G31" s="23">
        <f>Hoja1!G31</f>
        <v>2</v>
      </c>
      <c r="H31" s="23">
        <f>Hoja1!H31</f>
        <v>502</v>
      </c>
      <c r="I31" t="str">
        <f>Hoja1!I31</f>
        <v>VB 7240</v>
      </c>
      <c r="J31" t="str">
        <f>VLOOKUP(Hoja1!J31,Data!$G$1:$H$505,2,0)</f>
        <v>Tulum</v>
      </c>
      <c r="K31" s="18">
        <f>IF(Hoja1!M31=1,Hoja1!K31,0)</f>
        <v>45995.322916666664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17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Aerus</v>
      </c>
      <c r="C32" s="23" t="str">
        <f>Hoja1!C32</f>
        <v>CNF</v>
      </c>
      <c r="D32" t="str">
        <f>Hoja1!D32</f>
        <v>ZV 341</v>
      </c>
      <c r="E32" s="24">
        <f>IF(Hoja1!M32=1,Hoja1!E32,0)</f>
        <v>45995.3125</v>
      </c>
      <c r="F32" s="23" t="str">
        <f>VLOOKUP(Hoja1!F32,Data!$D$1:$E$504,2,0)</f>
        <v>San Luis Potosí</v>
      </c>
      <c r="G32" s="23">
        <f>Hoja1!G32</f>
        <v>1</v>
      </c>
      <c r="H32" s="23">
        <f>Hoja1!H32</f>
        <v>501</v>
      </c>
      <c r="I32" t="str">
        <f>Hoja1!I32</f>
        <v>ZV 342</v>
      </c>
      <c r="J32" t="str">
        <f>VLOOKUP(Hoja1!J32,Data!$G$1:$H$505,2,0)</f>
        <v>San Luis Potosí</v>
      </c>
      <c r="K32" s="18">
        <f>IF(Hoja1!M32=1,Hoja1!K32,0)</f>
        <v>45995.333333333336</v>
      </c>
      <c r="L32" t="str">
        <f>IF(Hoja1!M32=1,Hoja1!L32:$N33,0)</f>
        <v>J</v>
      </c>
      <c r="M32">
        <f t="shared" si="2"/>
        <v>1</v>
      </c>
      <c r="N32">
        <f t="shared" si="3"/>
        <v>1</v>
      </c>
      <c r="O32">
        <f>IF(N32="","",MAX(O$1:O31)+1)</f>
        <v>18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7344</v>
      </c>
      <c r="E33" s="24">
        <f>IF(Hoja1!M33=1,Hoja1!E33,0)</f>
        <v>45995.3125</v>
      </c>
      <c r="F33" s="23" t="str">
        <f>VLOOKUP(Hoja1!F33,Data!$D$1:$E$504,2,0)</f>
        <v xml:space="preserve">Bajío </v>
      </c>
      <c r="G33" s="23">
        <f>Hoja1!G33</f>
        <v>1</v>
      </c>
      <c r="H33" s="23">
        <f>Hoja1!H33</f>
        <v>505</v>
      </c>
      <c r="I33" t="str">
        <f>Hoja1!I33</f>
        <v>VB 7344</v>
      </c>
      <c r="J33" t="str">
        <f>VLOOKUP(Hoja1!J33,Data!$G$1:$H$505,2,0)</f>
        <v>Chihuahua</v>
      </c>
      <c r="K33" s="18">
        <f>IF(Hoja1!M33=1,Hoja1!K33,0)</f>
        <v>45995.333333333336</v>
      </c>
      <c r="L33" t="str">
        <f>IF(Hoja1!M33=1,Hoja1!L33:$N34,0)</f>
        <v>J</v>
      </c>
      <c r="M33">
        <f t="shared" si="2"/>
        <v>1</v>
      </c>
      <c r="N33">
        <f t="shared" si="3"/>
        <v>1</v>
      </c>
      <c r="O33">
        <f>IF(N33="","",MAX(O$1:O32)+1)</f>
        <v>19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 t="str">
        <f>Hoja1!C34</f>
        <v>32A</v>
      </c>
      <c r="D34" t="str">
        <f>Hoja1!D34</f>
        <v>VB 2272</v>
      </c>
      <c r="E34" s="24">
        <f>IF(Hoja1!M34=1,Hoja1!E34,0)</f>
        <v>45995.3125</v>
      </c>
      <c r="F34" s="23" t="str">
        <f>VLOOKUP(Hoja1!F34,Data!$D$1:$E$504,2,0)</f>
        <v>Cancún</v>
      </c>
      <c r="G34" s="23">
        <f>Hoja1!G34</f>
        <v>2</v>
      </c>
      <c r="H34" s="23" t="str">
        <f>Hoja1!H34</f>
        <v>107B</v>
      </c>
      <c r="I34" t="str">
        <f>Hoja1!I34</f>
        <v>VB 2273</v>
      </c>
      <c r="J34" t="str">
        <f>VLOOKUP(Hoja1!J34,Data!$G$1:$H$505,2,0)</f>
        <v>Cancún</v>
      </c>
      <c r="K34" s="18">
        <f>IF(Hoja1!M34=1,Hoja1!K34,0)</f>
        <v>45995.354166666664</v>
      </c>
      <c r="L34" t="str">
        <f>IF(Hoja1!M34=1,Hoja1!L34:$N35,0)</f>
        <v>J</v>
      </c>
      <c r="M34">
        <f t="shared" si="2"/>
        <v>1</v>
      </c>
      <c r="N34">
        <f t="shared" si="3"/>
        <v>1</v>
      </c>
      <c r="O34">
        <f>IF(N34="","",MAX(O$1:O33)+1)</f>
        <v>20</v>
      </c>
    </row>
    <row r="35" spans="1:15" x14ac:dyDescent="0.25">
      <c r="A35" t="str">
        <f>IF(Hoja1!M35=1,Hoja1!A35,0)</f>
        <v>Flight scheduled</v>
      </c>
      <c r="B35" s="23" t="str">
        <f>VLOOKUP(Hoja1!B35,Data!$A$1:$B$504,2,0)</f>
        <v>Viva</v>
      </c>
      <c r="C35" s="23" t="str">
        <f>Hoja1!C35</f>
        <v>32A</v>
      </c>
      <c r="D35" t="str">
        <f>Hoja1!D35</f>
        <v>VB 7332</v>
      </c>
      <c r="E35" s="24">
        <f>IF(Hoja1!M35=1,Hoja1!E35,0)</f>
        <v>45995.315972222219</v>
      </c>
      <c r="F35" s="23" t="str">
        <f>VLOOKUP(Hoja1!F35,Data!$D$1:$E$504,2,0)</f>
        <v>Monterrey</v>
      </c>
      <c r="G35" s="23">
        <f>Hoja1!G35</f>
        <v>2</v>
      </c>
      <c r="H35" s="23" t="str">
        <f>Hoja1!H35</f>
        <v>106A</v>
      </c>
      <c r="I35" t="str">
        <f>Hoja1!I35</f>
        <v>VB 7332</v>
      </c>
      <c r="J35" t="str">
        <f>VLOOKUP(Hoja1!J35,Data!$G$1:$H$505,2,0)</f>
        <v>Villahermosa</v>
      </c>
      <c r="K35" s="18">
        <f>IF(Hoja1!M35=1,Hoja1!K35,0)</f>
        <v>45995.336805555555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21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>
        <f>Hoja1!C36</f>
        <v>321</v>
      </c>
      <c r="D36" t="str">
        <f>Hoja1!D36</f>
        <v>VB 7350</v>
      </c>
      <c r="E36" s="24">
        <f>IF(Hoja1!M36=1,Hoja1!E36,0)</f>
        <v>45995.329861111109</v>
      </c>
      <c r="F36" s="23" t="str">
        <f>VLOOKUP(Hoja1!F36,Data!$D$1:$E$504,2,0)</f>
        <v>Mérida</v>
      </c>
      <c r="G36" s="23">
        <f>Hoja1!G36</f>
        <v>1</v>
      </c>
      <c r="H36" s="23" t="str">
        <f>Hoja1!H36</f>
        <v>107A</v>
      </c>
      <c r="I36" t="str">
        <f>Hoja1!I36</f>
        <v>VB 7350</v>
      </c>
      <c r="J36" t="str">
        <f>VLOOKUP(Hoja1!J36,Data!$G$1:$H$505,2,0)</f>
        <v>Puerto Vallarta</v>
      </c>
      <c r="K36" s="18">
        <f>IF(Hoja1!M36=1,Hoja1!K36,0)</f>
        <v>45995.357638888891</v>
      </c>
      <c r="L36" t="str">
        <f>IF(Hoja1!M36=1,Hoja1!L36:$N37,0)</f>
        <v>J</v>
      </c>
      <c r="M36">
        <f t="shared" si="2"/>
        <v>1</v>
      </c>
      <c r="N36">
        <f t="shared" si="3"/>
        <v>1</v>
      </c>
      <c r="O36">
        <f>IF(N36="","",MAX(O$1:O35)+1)</f>
        <v>22</v>
      </c>
    </row>
    <row r="37" spans="1:15" x14ac:dyDescent="0.25">
      <c r="A37">
        <f>IF(Hoja1!M37=1,Hoja1!A37,0)</f>
        <v>0</v>
      </c>
      <c r="B37" s="23" t="str">
        <f>VLOOKUP(Hoja1!B37,Data!$A$1:$B$504,2,0)</f>
        <v>Air China</v>
      </c>
      <c r="C37" s="23" t="str">
        <f>Hoja1!C37</f>
        <v>77X</v>
      </c>
      <c r="D37" t="str">
        <f>Hoja1!D37</f>
        <v>CA 3125</v>
      </c>
      <c r="E37" s="24">
        <f>IF(Hoja1!M37=1,Hoja1!E37,0)</f>
        <v>0</v>
      </c>
      <c r="F37" s="23" t="str">
        <f>VLOOKUP(Hoja1!F37,Data!$D$1:$E$504,2,0)</f>
        <v>Anchorage</v>
      </c>
      <c r="G37" s="23" t="str">
        <f>Hoja1!G37</f>
        <v>---</v>
      </c>
      <c r="H37" s="23" t="str">
        <f>Hoja1!H37</f>
        <v>605A</v>
      </c>
      <c r="I37" t="str">
        <f>Hoja1!I37</f>
        <v>CA 3126</v>
      </c>
      <c r="J37" t="str">
        <f>VLOOKUP(Hoja1!J37,Data!$G$1:$H$505,2,0)</f>
        <v>Los Angeles</v>
      </c>
      <c r="K37" s="18">
        <f>IF(Hoja1!M37=1,Hoja1!K37,0)</f>
        <v>0</v>
      </c>
      <c r="L37">
        <f>IF(Hoja1!M37=1,Hoja1!L37:$N38,0)</f>
        <v>0</v>
      </c>
      <c r="M37">
        <f t="shared" si="2"/>
        <v>0</v>
      </c>
      <c r="N37" t="str">
        <f t="shared" si="3"/>
        <v/>
      </c>
      <c r="O37" t="str">
        <f>IF(N37="","",MAX(O$1:O36)+1)</f>
        <v/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Aeromexico</v>
      </c>
      <c r="C38" s="23" t="str">
        <f>Hoja1!C38</f>
        <v>E90</v>
      </c>
      <c r="D38" t="str">
        <f>Hoja1!D38</f>
        <v>AM 287</v>
      </c>
      <c r="E38" s="24">
        <f>IF(Hoja1!M38=1,Hoja1!E38,0)</f>
        <v>45995.371527777781</v>
      </c>
      <c r="F38" s="23" t="str">
        <f>VLOOKUP(Hoja1!F38,Data!$D$1:$E$504,2,0)</f>
        <v>Guadalajara</v>
      </c>
      <c r="G38" s="23">
        <f>Hoja1!G38</f>
        <v>3</v>
      </c>
      <c r="H38" s="23" t="str">
        <f>Hoja1!H38</f>
        <v>110A</v>
      </c>
      <c r="I38" t="str">
        <f>Hoja1!I38</f>
        <v>AM 2436</v>
      </c>
      <c r="J38" t="str">
        <f>VLOOKUP(Hoja1!J38,Data!$G$1:$H$505,2,0)</f>
        <v>Colima</v>
      </c>
      <c r="K38" s="18">
        <f>IF(Hoja1!M38=1,Hoja1!K38,0)</f>
        <v>45995.399305555555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23</v>
      </c>
    </row>
    <row r="39" spans="1:15" x14ac:dyDescent="0.25">
      <c r="A39" t="str">
        <f>IF(Hoja1!M39=1,Hoja1!A39,0)</f>
        <v>Flight scheduled</v>
      </c>
      <c r="B39" s="23" t="str">
        <f>VLOOKUP(Hoja1!B39,Data!$A$1:$B$504,2,0)</f>
        <v xml:space="preserve">Arajet </v>
      </c>
      <c r="C39" s="23" t="str">
        <f>Hoja1!C39</f>
        <v>7M8</v>
      </c>
      <c r="D39" t="str">
        <f>Hoja1!D39</f>
        <v>DM 7106</v>
      </c>
      <c r="E39" s="24">
        <f>IF(Hoja1!M39=1,Hoja1!E39,0)</f>
        <v>45995.379166666666</v>
      </c>
      <c r="F39" s="23" t="str">
        <f>VLOOKUP(Hoja1!F39,Data!$D$1:$E$504,2,0)</f>
        <v>Punta Cana</v>
      </c>
      <c r="G39" s="23">
        <f>Hoja1!G39</f>
        <v>6</v>
      </c>
      <c r="H39" s="23" t="str">
        <f>Hoja1!H39</f>
        <v>114A</v>
      </c>
      <c r="I39" t="str">
        <f>Hoja1!I39</f>
        <v>DM 7107</v>
      </c>
      <c r="J39" t="str">
        <f>VLOOKUP(Hoja1!J39,Data!$G$1:$H$505,2,0)</f>
        <v>Punta Cana</v>
      </c>
      <c r="K39" s="18">
        <f>IF(Hoja1!M39=1,Hoja1!K39,0)</f>
        <v>45995.42083333333</v>
      </c>
      <c r="L39" t="str">
        <f>IF(Hoja1!M39=1,Hoja1!L39:$N40,0)</f>
        <v>J</v>
      </c>
      <c r="M39">
        <f t="shared" si="2"/>
        <v>1</v>
      </c>
      <c r="N39">
        <f t="shared" si="3"/>
        <v>1</v>
      </c>
      <c r="O39">
        <f>IF(N39="","",MAX(O$1:O38)+1)</f>
        <v>24</v>
      </c>
    </row>
    <row r="40" spans="1:15" x14ac:dyDescent="0.25">
      <c r="A40" t="str">
        <f>IF(Hoja1!M40=1,Hoja1!A40,0)</f>
        <v>Flight scheduled</v>
      </c>
      <c r="B40" s="23" t="str">
        <f>VLOOKUP(Hoja1!B40,Data!$A$1:$B$504,2,0)</f>
        <v>Viva</v>
      </c>
      <c r="C40" s="23" t="str">
        <f>Hoja1!C40</f>
        <v>32Q</v>
      </c>
      <c r="D40" t="str">
        <f>Hoja1!D40</f>
        <v>VB 9521</v>
      </c>
      <c r="E40" s="24">
        <f>IF(Hoja1!M40=1,Hoja1!E40,0)</f>
        <v>45995.385416666664</v>
      </c>
      <c r="F40" s="23" t="str">
        <f>VLOOKUP(Hoja1!F40,Data!$D$1:$E$504,2,0)</f>
        <v>Guadalajara</v>
      </c>
      <c r="G40" s="23">
        <f>Hoja1!G40</f>
        <v>1</v>
      </c>
      <c r="H40" s="23" t="str">
        <f>Hoja1!H40</f>
        <v>115B</v>
      </c>
      <c r="I40" t="str">
        <f>Hoja1!I40</f>
        <v>VB 9312</v>
      </c>
      <c r="J40" t="str">
        <f>VLOOKUP(Hoja1!J40,Data!$G$1:$H$505,2,0)</f>
        <v>Ixtapa Zihuatanejo</v>
      </c>
      <c r="K40" s="18">
        <f>IF(Hoja1!M40=1,Hoja1!K40,0)</f>
        <v>45995.416666666664</v>
      </c>
      <c r="L40" t="str">
        <f>IF(Hoja1!M40=1,Hoja1!L40:$N41,0)</f>
        <v>J</v>
      </c>
      <c r="M40">
        <f t="shared" si="2"/>
        <v>1</v>
      </c>
      <c r="N40">
        <f t="shared" si="3"/>
        <v>1</v>
      </c>
      <c r="O40">
        <f>IF(N40="","",MAX(O$1:O39)+1)</f>
        <v>25</v>
      </c>
    </row>
    <row r="41" spans="1:15" x14ac:dyDescent="0.25">
      <c r="A41">
        <f>IF(Hoja1!M41=1,Hoja1!A41,0)</f>
        <v>0</v>
      </c>
      <c r="B41" s="23" t="str">
        <f>VLOOKUP(Hoja1!B41,Data!$A$1:$B$504,2,0)</f>
        <v>Cargolux</v>
      </c>
      <c r="C41" s="23" t="str">
        <f>Hoja1!C41</f>
        <v>74N</v>
      </c>
      <c r="D41" t="str">
        <f>Hoja1!D41</f>
        <v>CV 5163</v>
      </c>
      <c r="E41" s="24">
        <f>IF(Hoja1!M41=1,Hoja1!E41,0)</f>
        <v>0</v>
      </c>
      <c r="F41" s="23" t="str">
        <f>VLOOKUP(Hoja1!F41,Data!$D$1:$E$504,2,0)</f>
        <v>Anchorage</v>
      </c>
      <c r="G41" s="23" t="str">
        <f>Hoja1!G41</f>
        <v>---</v>
      </c>
      <c r="H41" s="23">
        <f>Hoja1!H41</f>
        <v>604</v>
      </c>
      <c r="I41" t="str">
        <f>Hoja1!I41</f>
        <v>CV 5164</v>
      </c>
      <c r="J41" t="str">
        <f>VLOOKUP(Hoja1!J41,Data!$G$1:$H$505,2,0)</f>
        <v>Guadalajara</v>
      </c>
      <c r="K41" s="18">
        <f>IF(Hoja1!M41=1,Hoja1!K41,0)</f>
        <v>0</v>
      </c>
      <c r="L41">
        <f>IF(Hoja1!M41=1,Hoja1!L41:$N42,0)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 t="str">
        <f>IF(Hoja1!M42=1,Hoja1!A42,0)</f>
        <v>Flight activated</v>
      </c>
      <c r="B42" s="23" t="str">
        <f>VLOOKUP(Hoja1!B42,Data!$A$1:$B$504,2,0)</f>
        <v>Volaris</v>
      </c>
      <c r="C42" s="23">
        <f>Hoja1!C42</f>
        <v>320</v>
      </c>
      <c r="D42" t="str">
        <f>Hoja1!D42</f>
        <v>Y4 1290</v>
      </c>
      <c r="E42" s="24">
        <f>IF(Hoja1!M42=1,Hoja1!E42,0)</f>
        <v>45995.404861111114</v>
      </c>
      <c r="F42" s="23" t="str">
        <f>VLOOKUP(Hoja1!F42,Data!$D$1:$E$504,2,0)</f>
        <v>Guadalajara</v>
      </c>
      <c r="G42" s="23">
        <f>Hoja1!G42</f>
        <v>1</v>
      </c>
      <c r="H42" s="23" t="str">
        <f>Hoja1!H42</f>
        <v>109A</v>
      </c>
      <c r="I42" t="str">
        <f>Hoja1!I42</f>
        <v>Y4 3533</v>
      </c>
      <c r="J42" t="str">
        <f>VLOOKUP(Hoja1!J42,Data!$G$1:$H$505,2,0)</f>
        <v>Cancún</v>
      </c>
      <c r="K42" s="18">
        <f>IF(Hoja1!M42=1,Hoja1!K42,0)</f>
        <v>45995.447222222225</v>
      </c>
      <c r="L42" t="str">
        <f>IF(Hoja1!M42=1,Hoja1!L42:$N43,0)</f>
        <v>J</v>
      </c>
      <c r="M42">
        <f t="shared" si="2"/>
        <v>1</v>
      </c>
      <c r="N42">
        <f t="shared" si="3"/>
        <v>1</v>
      </c>
      <c r="O42">
        <f>IF(N42="","",MAX(O$1:O41)+1)</f>
        <v>26</v>
      </c>
    </row>
    <row r="43" spans="1:15" x14ac:dyDescent="0.25">
      <c r="A43">
        <f>IF(Hoja1!M43=1,Hoja1!A43,0)</f>
        <v>0</v>
      </c>
      <c r="B43" s="23" t="str">
        <f>VLOOKUP(Hoja1!B43,Data!$A$1:$B$504,2,0)</f>
        <v>Cargojet Airways</v>
      </c>
      <c r="C43" s="23" t="str">
        <f>Hoja1!C43</f>
        <v>76Y</v>
      </c>
      <c r="D43" t="str">
        <f>Hoja1!D43</f>
        <v>W8 952</v>
      </c>
      <c r="E43" s="24">
        <f>IF(Hoja1!M43=1,Hoja1!E43,0)</f>
        <v>0</v>
      </c>
      <c r="F43" s="23" t="str">
        <f>VLOOKUP(Hoja1!F43,Data!$D$1:$E$504,2,0)</f>
        <v>Cincinnati</v>
      </c>
      <c r="G43" s="23" t="str">
        <f>Hoja1!G43</f>
        <v>---</v>
      </c>
      <c r="H43" s="23" t="str">
        <f>Hoja1!H43</f>
        <v>601A</v>
      </c>
      <c r="I43" t="str">
        <f>Hoja1!I43</f>
        <v>W8 919</v>
      </c>
      <c r="J43" t="str">
        <f>VLOOKUP(Hoja1!J43,Data!$G$1:$H$505,2,0)</f>
        <v>Guadalajara</v>
      </c>
      <c r="K43" s="18">
        <f>IF(Hoja1!M43=1,Hoja1!K43,0)</f>
        <v>0</v>
      </c>
      <c r="L43">
        <f>IF(Hoja1!M43=1,Hoja1!L43:$N44,0)</f>
        <v>0</v>
      </c>
      <c r="M43">
        <f t="shared" si="2"/>
        <v>0</v>
      </c>
      <c r="N43" t="str">
        <f t="shared" si="3"/>
        <v/>
      </c>
      <c r="O43" t="str">
        <f>IF(N43="","",MAX(O$1:O42)+1)</f>
        <v/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Viva</v>
      </c>
      <c r="C44" s="23" t="str">
        <f>Hoja1!C44</f>
        <v>32N</v>
      </c>
      <c r="D44" t="str">
        <f>Hoja1!D44</f>
        <v>VB 9401</v>
      </c>
      <c r="E44" s="24">
        <f>IF(Hoja1!M44=1,Hoja1!E44,0)</f>
        <v>45995.409722222219</v>
      </c>
      <c r="F44" s="23" t="str">
        <f>VLOOKUP(Hoja1!F44,Data!$D$1:$E$504,2,0)</f>
        <v>Monterrey</v>
      </c>
      <c r="G44" s="23">
        <f>Hoja1!G44</f>
        <v>2</v>
      </c>
      <c r="H44" s="23" t="str">
        <f>Hoja1!H44</f>
        <v>106B</v>
      </c>
      <c r="I44" t="str">
        <f>Hoja1!I44</f>
        <v>VB 9402</v>
      </c>
      <c r="J44" t="str">
        <f>VLOOKUP(Hoja1!J44,Data!$G$1:$H$505,2,0)</f>
        <v>Monterrey</v>
      </c>
      <c r="K44" s="18">
        <f>IF(Hoja1!M44=1,Hoja1!K44,0)</f>
        <v>45995.447916666664</v>
      </c>
      <c r="L44" t="str">
        <f>IF(Hoja1!M44=1,Hoja1!L44:$N45,0)</f>
        <v>J</v>
      </c>
      <c r="M44">
        <f t="shared" si="2"/>
        <v>1</v>
      </c>
      <c r="N44">
        <f t="shared" si="3"/>
        <v>1</v>
      </c>
      <c r="O44">
        <f>IF(N44="","",MAX(O$1:O43)+1)</f>
        <v>27</v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Viva</v>
      </c>
      <c r="C45" s="23">
        <f>Hoja1!C45</f>
        <v>321</v>
      </c>
      <c r="D45" t="str">
        <f>Hoja1!D45</f>
        <v>VB 9223</v>
      </c>
      <c r="E45" s="24">
        <f>IF(Hoja1!M45=1,Hoja1!E45,0)</f>
        <v>45995.409722222219</v>
      </c>
      <c r="F45" s="23" t="str">
        <f>VLOOKUP(Hoja1!F45,Data!$D$1:$E$504,2,0)</f>
        <v>Puerto Escondido</v>
      </c>
      <c r="G45" s="23">
        <f>Hoja1!G45</f>
        <v>2</v>
      </c>
      <c r="H45" s="23" t="str">
        <f>Hoja1!H45</f>
        <v>107B</v>
      </c>
      <c r="I45" t="str">
        <f>Hoja1!I45</f>
        <v>VB 9294</v>
      </c>
      <c r="J45" t="str">
        <f>VLOOKUP(Hoja1!J45,Data!$G$1:$H$505,2,0)</f>
        <v>Huatulco</v>
      </c>
      <c r="K45" s="18">
        <f>IF(Hoja1!M45=1,Hoja1!K45,0)</f>
        <v>45995.447916666664</v>
      </c>
      <c r="L45" t="str">
        <f>IF(Hoja1!M45=1,Hoja1!L45:$N46,0)</f>
        <v>J</v>
      </c>
      <c r="M45">
        <f t="shared" si="2"/>
        <v>1</v>
      </c>
      <c r="N45">
        <f t="shared" si="3"/>
        <v>1</v>
      </c>
      <c r="O45">
        <f>IF(N45="","",MAX(O$1:O44)+1)</f>
        <v>28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Mexicana de Aviación</v>
      </c>
      <c r="C46" s="23">
        <f>Hoja1!C46</f>
        <v>738</v>
      </c>
      <c r="D46" t="str">
        <f>Hoja1!D46</f>
        <v>XN 1141</v>
      </c>
      <c r="E46" s="24">
        <f>IF(Hoja1!M46=1,Hoja1!E46,0)</f>
        <v>45995.458333333336</v>
      </c>
      <c r="F46" s="23" t="str">
        <f>VLOOKUP(Hoja1!F46,Data!$D$1:$E$504,2,0)</f>
        <v>Ciudad Victoria</v>
      </c>
      <c r="G46" s="23">
        <f>Hoja1!G46</f>
        <v>3</v>
      </c>
      <c r="H46" s="23" t="str">
        <f>Hoja1!H46</f>
        <v>108A</v>
      </c>
      <c r="I46" t="str">
        <f>Hoja1!I46</f>
        <v>XN 1922</v>
      </c>
      <c r="J46" t="str">
        <f>VLOOKUP(Hoja1!J46,Data!$G$1:$H$505,2,0)</f>
        <v>Palenque</v>
      </c>
      <c r="K46" s="18">
        <f>IF(Hoja1!M46=1,Hoja1!K46,0)</f>
        <v>45995.493055555555</v>
      </c>
      <c r="L46" t="str">
        <f>IF(Hoja1!M46=1,Hoja1!L46:$N47,0)</f>
        <v>J</v>
      </c>
      <c r="M46">
        <f t="shared" si="2"/>
        <v>1</v>
      </c>
      <c r="N46">
        <f t="shared" si="3"/>
        <v>1</v>
      </c>
      <c r="O46">
        <f>IF(N46="","",MAX(O$1:O45)+1)</f>
        <v>29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 t="str">
        <f>Hoja1!C47</f>
        <v>32Q</v>
      </c>
      <c r="D47" t="str">
        <f>Hoja1!D47</f>
        <v>VB 7428</v>
      </c>
      <c r="E47" s="24">
        <f>IF(Hoja1!M47=1,Hoja1!E47,0)</f>
        <v>45995.46875</v>
      </c>
      <c r="F47" s="23" t="str">
        <f>VLOOKUP(Hoja1!F47,Data!$D$1:$E$504,2,0)</f>
        <v>Tijuana</v>
      </c>
      <c r="G47" s="23">
        <f>Hoja1!G47</f>
        <v>2</v>
      </c>
      <c r="H47" s="23" t="str">
        <f>Hoja1!H47</f>
        <v>115B</v>
      </c>
      <c r="I47" t="str">
        <f>Hoja1!I47</f>
        <v>VB 7428</v>
      </c>
      <c r="J47" t="str">
        <f>VLOOKUP(Hoja1!J47,Data!$G$1:$H$505,2,0)</f>
        <v>Tuxtla Gutiérrez</v>
      </c>
      <c r="K47" s="18">
        <f>IF(Hoja1!M47=1,Hoja1!K47,0)</f>
        <v>45995.496527777781</v>
      </c>
      <c r="L47" t="str">
        <f>IF(Hoja1!M47=1,Hoja1!L47:$N48,0)</f>
        <v>J</v>
      </c>
      <c r="M47">
        <f t="shared" si="2"/>
        <v>1</v>
      </c>
      <c r="N47">
        <f t="shared" si="3"/>
        <v>1</v>
      </c>
      <c r="O47">
        <f>IF(N47="","",MAX(O$1:O46)+1)</f>
        <v>30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Aeromexico</v>
      </c>
      <c r="C48" s="23" t="str">
        <f>Hoja1!C48</f>
        <v>7M8</v>
      </c>
      <c r="D48" t="str">
        <f>Hoja1!D48</f>
        <v>AM 591</v>
      </c>
      <c r="E48" s="24">
        <f>IF(Hoja1!M48=1,Hoja1!E48,0)</f>
        <v>45995.489583333336</v>
      </c>
      <c r="F48" s="23" t="str">
        <f>VLOOKUP(Hoja1!F48,Data!$D$1:$E$504,2,0)</f>
        <v>Cancún</v>
      </c>
      <c r="G48" s="23">
        <f>Hoja1!G48</f>
        <v>3</v>
      </c>
      <c r="H48" s="23" t="str">
        <f>Hoja1!H48</f>
        <v>111B</v>
      </c>
      <c r="I48" t="str">
        <f>Hoja1!I48</f>
        <v>AM 596</v>
      </c>
      <c r="J48" t="str">
        <f>VLOOKUP(Hoja1!J48,Data!$G$1:$H$505,2,0)</f>
        <v>Cancún</v>
      </c>
      <c r="K48" s="18">
        <f>IF(Hoja1!M48=1,Hoja1!K48,0)</f>
        <v>45995.565972222219</v>
      </c>
      <c r="L48" t="str">
        <f>IF(Hoja1!M48=1,Hoja1!L48:$N49,0)</f>
        <v>J</v>
      </c>
      <c r="M48">
        <f t="shared" si="2"/>
        <v>1</v>
      </c>
      <c r="N48">
        <f t="shared" si="3"/>
        <v>1</v>
      </c>
      <c r="O48">
        <f>IF(N48="","",MAX(O$1:O47)+1)</f>
        <v>31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Aerus</v>
      </c>
      <c r="C49" s="23" t="str">
        <f>Hoja1!C49</f>
        <v>CNF</v>
      </c>
      <c r="D49" t="str">
        <f>Hoja1!D49</f>
        <v>ZV 343</v>
      </c>
      <c r="E49" s="24">
        <f>IF(Hoja1!M49=1,Hoja1!E49,0)</f>
        <v>45995.489583333336</v>
      </c>
      <c r="F49" s="23" t="str">
        <f>VLOOKUP(Hoja1!F49,Data!$D$1:$E$504,2,0)</f>
        <v>San Luis Potosí</v>
      </c>
      <c r="G49" s="23">
        <f>Hoja1!G49</f>
        <v>1</v>
      </c>
      <c r="H49" s="23">
        <f>Hoja1!H49</f>
        <v>501</v>
      </c>
      <c r="I49" t="str">
        <f>Hoja1!I49</f>
        <v>ZV 360</v>
      </c>
      <c r="J49" t="str">
        <f>VLOOKUP(Hoja1!J49,Data!$G$1:$H$505,2,0)</f>
        <v>Ciudad Victoria</v>
      </c>
      <c r="K49" s="18">
        <f>IF(Hoja1!M49=1,Hoja1!K49,0)</f>
        <v>45995.524305555555</v>
      </c>
      <c r="L49" t="str">
        <f>IF(Hoja1!M49=1,Hoja1!L49:$N50,0)</f>
        <v>J</v>
      </c>
      <c r="M49">
        <f t="shared" si="2"/>
        <v>1</v>
      </c>
      <c r="N49">
        <f t="shared" si="3"/>
        <v>1</v>
      </c>
      <c r="O49">
        <f>IF(N49="","",MAX(O$1:O48)+1)</f>
        <v>32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 t="str">
        <f>Hoja1!C50</f>
        <v>32A</v>
      </c>
      <c r="D50" t="str">
        <f>Hoja1!D50</f>
        <v>VB 7333</v>
      </c>
      <c r="E50" s="24">
        <f>IF(Hoja1!M50=1,Hoja1!E50,0)</f>
        <v>45995.493055555555</v>
      </c>
      <c r="F50" s="23" t="str">
        <f>VLOOKUP(Hoja1!F50,Data!$D$1:$E$504,2,0)</f>
        <v>Villahermosa</v>
      </c>
      <c r="G50" s="23">
        <f>Hoja1!G50</f>
        <v>2</v>
      </c>
      <c r="H50" s="23">
        <f>Hoja1!H50</f>
        <v>502</v>
      </c>
      <c r="I50" t="str">
        <f>Hoja1!I50</f>
        <v>VB 7333</v>
      </c>
      <c r="J50" t="str">
        <f>VLOOKUP(Hoja1!J50,Data!$G$1:$H$505,2,0)</f>
        <v>Monterrey</v>
      </c>
      <c r="K50" s="18">
        <f>IF(Hoja1!M50=1,Hoja1!K50,0)</f>
        <v>45995.513888888891</v>
      </c>
      <c r="L50" t="str">
        <f>IF(Hoja1!M50=1,Hoja1!L50:$N51,0)</f>
        <v>J</v>
      </c>
      <c r="M50">
        <f t="shared" si="2"/>
        <v>1</v>
      </c>
      <c r="N50">
        <f t="shared" si="3"/>
        <v>1</v>
      </c>
      <c r="O50">
        <f>IF(N50="","",MAX(O$1:O49)+1)</f>
        <v>33</v>
      </c>
    </row>
    <row r="51" spans="1:15" x14ac:dyDescent="0.25">
      <c r="A51">
        <f>IF(Hoja1!M51=1,Hoja1!A51,0)</f>
        <v>0</v>
      </c>
      <c r="B51" s="23" t="str">
        <f>VLOOKUP(Hoja1!B51,Data!$A$1:$B$504,2,0)</f>
        <v>Cargojet Airways</v>
      </c>
      <c r="C51" s="23" t="str">
        <f>Hoja1!C51</f>
        <v>76Y</v>
      </c>
      <c r="D51" t="str">
        <f>Hoja1!D51</f>
        <v>W8 920</v>
      </c>
      <c r="E51" s="24">
        <f>IF(Hoja1!M51=1,Hoja1!E51,0)</f>
        <v>0</v>
      </c>
      <c r="F51" s="23" t="str">
        <f>VLOOKUP(Hoja1!F51,Data!$D$1:$E$504,2,0)</f>
        <v>Guadalajara</v>
      </c>
      <c r="G51" s="23" t="str">
        <f>Hoja1!G51</f>
        <v>---</v>
      </c>
      <c r="H51" s="23" t="str">
        <f>Hoja1!H51</f>
        <v>601B</v>
      </c>
      <c r="I51" t="str">
        <f>Hoja1!I51</f>
        <v>W8 951</v>
      </c>
      <c r="J51" t="str">
        <f>VLOOKUP(Hoja1!J51,Data!$G$1:$H$505,2,0)</f>
        <v>Cincinnati</v>
      </c>
      <c r="K51" s="18">
        <f>IF(Hoja1!M51=1,Hoja1!K51,0)</f>
        <v>0</v>
      </c>
      <c r="L51">
        <f>IF(Hoja1!M51=1,Hoja1!L51:$N52,0)</f>
        <v>0</v>
      </c>
      <c r="M51">
        <f t="shared" si="2"/>
        <v>0</v>
      </c>
      <c r="N51" t="str">
        <f t="shared" si="3"/>
        <v/>
      </c>
      <c r="O51" t="str">
        <f>IF(N51="","",MAX(O$1:O50)+1)</f>
        <v/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 t="str">
        <f>Hoja1!C52</f>
        <v>32Q</v>
      </c>
      <c r="D52" t="str">
        <f>Hoja1!D52</f>
        <v>VB 7416</v>
      </c>
      <c r="E52" s="24">
        <f>IF(Hoja1!M52=1,Hoja1!E52,0)</f>
        <v>45995.5</v>
      </c>
      <c r="F52" s="23" t="str">
        <f>VLOOKUP(Hoja1!F52,Data!$D$1:$E$504,2,0)</f>
        <v>Cancún</v>
      </c>
      <c r="G52" s="23">
        <f>Hoja1!G52</f>
        <v>1</v>
      </c>
      <c r="H52" s="23" t="str">
        <f>Hoja1!H52</f>
        <v>112A</v>
      </c>
      <c r="I52" t="str">
        <f>Hoja1!I52</f>
        <v>VB 7416</v>
      </c>
      <c r="J52" t="str">
        <f>VLOOKUP(Hoja1!J52,Data!$G$1:$H$505,2,0)</f>
        <v>Culiacán</v>
      </c>
      <c r="K52" s="18">
        <f>IF(Hoja1!M52=1,Hoja1!K52,0)</f>
        <v>45995.527777777781</v>
      </c>
      <c r="L52" t="str">
        <f>IF(Hoja1!M52=1,Hoja1!L52:$N53,0)</f>
        <v>J</v>
      </c>
      <c r="M52">
        <f t="shared" si="2"/>
        <v>1</v>
      </c>
      <c r="N52">
        <f t="shared" si="3"/>
        <v>1</v>
      </c>
      <c r="O52">
        <f>IF(N52="","",MAX(O$1:O51)+1)</f>
        <v>34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 t="str">
        <f>Hoja1!C53</f>
        <v>32N</v>
      </c>
      <c r="D53" t="str">
        <f>Hoja1!D53</f>
        <v>VB 9429</v>
      </c>
      <c r="E53" s="24">
        <f>IF(Hoja1!M53=1,Hoja1!E53,0)</f>
        <v>45995.506944444445</v>
      </c>
      <c r="F53" s="23" t="str">
        <f>VLOOKUP(Hoja1!F53,Data!$D$1:$E$504,2,0)</f>
        <v>Tepic</v>
      </c>
      <c r="G53" s="23">
        <f>Hoja1!G53</f>
        <v>1</v>
      </c>
      <c r="H53" s="23" t="str">
        <f>Hoja1!H53</f>
        <v>107B</v>
      </c>
      <c r="I53" t="str">
        <f>Hoja1!I53</f>
        <v>VB 9394</v>
      </c>
      <c r="J53" t="str">
        <f>VLOOKUP(Hoja1!J53,Data!$G$1:$H$505,2,0)</f>
        <v>Saltillo</v>
      </c>
      <c r="K53" s="18">
        <f>IF(Hoja1!M53=1,Hoja1!K53,0)</f>
        <v>45995.555555555555</v>
      </c>
      <c r="L53" t="str">
        <f>IF(Hoja1!M53=1,Hoja1!L53:$N54,0)</f>
        <v>J</v>
      </c>
      <c r="M53">
        <f t="shared" si="2"/>
        <v>1</v>
      </c>
      <c r="N53">
        <f t="shared" si="3"/>
        <v>1</v>
      </c>
      <c r="O53">
        <f>IF(N53="","",MAX(O$1:O52)+1)</f>
        <v>35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>
        <f>Hoja1!C54</f>
        <v>321</v>
      </c>
      <c r="D54" t="str">
        <f>Hoja1!D54</f>
        <v>VB 7351</v>
      </c>
      <c r="E54" s="24">
        <f>IF(Hoja1!M54=1,Hoja1!E54,0)</f>
        <v>45995.513888888891</v>
      </c>
      <c r="F54" s="23" t="str">
        <f>VLOOKUP(Hoja1!F54,Data!$D$1:$E$504,2,0)</f>
        <v>Puerto Vallarta</v>
      </c>
      <c r="G54" s="23">
        <f>Hoja1!G54</f>
        <v>2</v>
      </c>
      <c r="H54" s="23" t="str">
        <f>Hoja1!H54</f>
        <v>106A</v>
      </c>
      <c r="I54" t="str">
        <f>Hoja1!I54</f>
        <v>VB 7351</v>
      </c>
      <c r="J54" t="str">
        <f>VLOOKUP(Hoja1!J54,Data!$G$1:$H$505,2,0)</f>
        <v>Mérida</v>
      </c>
      <c r="K54" s="18">
        <f>IF(Hoja1!M54=1,Hoja1!K54,0)</f>
        <v>45995.541666666664</v>
      </c>
      <c r="L54" t="str">
        <f>IF(Hoja1!M54=1,Hoja1!L54:$N55,0)</f>
        <v>J</v>
      </c>
      <c r="M54">
        <f t="shared" si="2"/>
        <v>1</v>
      </c>
      <c r="N54">
        <f t="shared" si="3"/>
        <v>1</v>
      </c>
      <c r="O54">
        <f>IF(N54="","",MAX(O$1:O53)+1)</f>
        <v>36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 t="str">
        <f>Hoja1!C55</f>
        <v>32A</v>
      </c>
      <c r="D55" t="str">
        <f>Hoja1!D55</f>
        <v>VB 7241</v>
      </c>
      <c r="E55" s="24">
        <f>IF(Hoja1!M55=1,Hoja1!E55,0)</f>
        <v>45995.527777777781</v>
      </c>
      <c r="F55" s="23" t="str">
        <f>VLOOKUP(Hoja1!F55,Data!$D$1:$E$504,2,0)</f>
        <v>Tulum</v>
      </c>
      <c r="G55" s="23">
        <f>Hoja1!G55</f>
        <v>2</v>
      </c>
      <c r="H55" s="23">
        <f>Hoja1!H55</f>
        <v>505</v>
      </c>
      <c r="I55" t="str">
        <f>Hoja1!I55</f>
        <v>VB 7241</v>
      </c>
      <c r="J55" t="str">
        <f>VLOOKUP(Hoja1!J55,Data!$G$1:$H$505,2,0)</f>
        <v>Guadalajara</v>
      </c>
      <c r="K55" s="18">
        <f>IF(Hoja1!M55=1,Hoja1!K55,0)</f>
        <v>45995.548611111109</v>
      </c>
      <c r="L55" t="str">
        <f>IF(Hoja1!M55=1,Hoja1!L55:$N56,0)</f>
        <v>J</v>
      </c>
      <c r="M55">
        <f t="shared" si="2"/>
        <v>1</v>
      </c>
      <c r="N55">
        <f t="shared" si="3"/>
        <v>1</v>
      </c>
      <c r="O55">
        <f>IF(N55="","",MAX(O$1:O54)+1)</f>
        <v>37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9313</v>
      </c>
      <c r="E56" s="24">
        <f>IF(Hoja1!M56=1,Hoja1!E56,0)</f>
        <v>45995.534722222219</v>
      </c>
      <c r="F56" s="23" t="str">
        <f>VLOOKUP(Hoja1!F56,Data!$D$1:$E$504,2,0)</f>
        <v>Ixtapa Zihuatanejo</v>
      </c>
      <c r="G56" s="23">
        <f>Hoja1!G56</f>
        <v>1</v>
      </c>
      <c r="H56" s="23" t="str">
        <f>Hoja1!H56</f>
        <v>115B</v>
      </c>
      <c r="I56" t="str">
        <f>Hoja1!I56</f>
        <v>VB 9234</v>
      </c>
      <c r="J56" t="str">
        <f>VLOOKUP(Hoja1!J56,Data!$G$1:$H$505,2,0)</f>
        <v>Mazatlán</v>
      </c>
      <c r="K56" s="18">
        <f>IF(Hoja1!M56=1,Hoja1!K56,0)</f>
        <v>45995.572916666664</v>
      </c>
      <c r="L56" t="str">
        <f>IF(Hoja1!M56=1,Hoja1!L56:$N57,0)</f>
        <v>J</v>
      </c>
      <c r="M56">
        <f t="shared" si="2"/>
        <v>1</v>
      </c>
      <c r="N56">
        <f t="shared" si="3"/>
        <v>1</v>
      </c>
      <c r="O56">
        <f>IF(N56="","",MAX(O$1:O55)+1)</f>
        <v>38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 t="str">
        <f>Hoja1!C57</f>
        <v>32N</v>
      </c>
      <c r="D57" t="str">
        <f>Hoja1!D57</f>
        <v>VB 843</v>
      </c>
      <c r="E57" s="24">
        <f>IF(Hoja1!M57=1,Hoja1!E57,0)</f>
        <v>45995.534722222219</v>
      </c>
      <c r="F57" s="23" t="str">
        <f>VLOOKUP(Hoja1!F57,Data!$D$1:$E$504,2,0)</f>
        <v>La Habana</v>
      </c>
      <c r="G57" s="23">
        <f>Hoja1!G57</f>
        <v>6</v>
      </c>
      <c r="H57" s="23" t="str">
        <f>Hoja1!H57</f>
        <v>114A</v>
      </c>
      <c r="I57" t="str">
        <f>Hoja1!I57</f>
        <v>VB 9386</v>
      </c>
      <c r="J57" t="str">
        <f>VLOOKUP(Hoja1!J57,Data!$G$1:$H$505,2,0)</f>
        <v>Reynosa</v>
      </c>
      <c r="K57" s="18">
        <f>IF(Hoja1!M57=1,Hoja1!K57,0)</f>
        <v>45995.576388888891</v>
      </c>
      <c r="L57" t="str">
        <f>IF(Hoja1!M57=1,Hoja1!L57:$N58,0)</f>
        <v>J</v>
      </c>
      <c r="M57">
        <f t="shared" si="2"/>
        <v>1</v>
      </c>
      <c r="N57">
        <f t="shared" si="3"/>
        <v>1</v>
      </c>
      <c r="O57">
        <f>IF(N57="","",MAX(O$1:O56)+1)</f>
        <v>39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Aeromexico</v>
      </c>
      <c r="C58" s="23" t="str">
        <f>Hoja1!C58</f>
        <v>E90</v>
      </c>
      <c r="D58" t="str">
        <f>Hoja1!D58</f>
        <v>AM 2437</v>
      </c>
      <c r="E58" s="24">
        <f>IF(Hoja1!M58=1,Hoja1!E58,0)</f>
        <v>45995.534722222219</v>
      </c>
      <c r="F58" s="23" t="str">
        <f>VLOOKUP(Hoja1!F58,Data!$D$1:$E$504,2,0)</f>
        <v>Colima</v>
      </c>
      <c r="G58" s="23">
        <f>Hoja1!G58</f>
        <v>3</v>
      </c>
      <c r="H58" s="23" t="str">
        <f>Hoja1!H58</f>
        <v>110A</v>
      </c>
      <c r="I58" t="str">
        <f>Hoja1!I58</f>
        <v>AM 2600</v>
      </c>
      <c r="J58" t="str">
        <f>VLOOKUP(Hoja1!J58,Data!$G$1:$H$505,2,0)</f>
        <v>Durango</v>
      </c>
      <c r="K58" s="18">
        <f>IF(Hoja1!M58=1,Hoja1!K58,0)</f>
        <v>45995.559027777781</v>
      </c>
      <c r="L58" t="str">
        <f>IF(Hoja1!M58=1,Hoja1!L58:$N59,0)</f>
        <v>J</v>
      </c>
      <c r="M58">
        <f t="shared" si="2"/>
        <v>1</v>
      </c>
      <c r="N58">
        <f t="shared" si="3"/>
        <v>1</v>
      </c>
      <c r="O58">
        <f>IF(N58="","",MAX(O$1:O57)+1)</f>
        <v>40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Conviasa</v>
      </c>
      <c r="C59" s="23">
        <f>Hoja1!C59</f>
        <v>346</v>
      </c>
      <c r="D59" t="str">
        <f>Hoja1!D59</f>
        <v>V0 3726</v>
      </c>
      <c r="E59" s="24">
        <f>IF(Hoja1!M59=1,Hoja1!E59,0)</f>
        <v>45995.541666666664</v>
      </c>
      <c r="F59" s="23" t="str">
        <f>VLOOKUP(Hoja1!F59,Data!$D$1:$E$504,2,0)</f>
        <v>Caracas</v>
      </c>
      <c r="G59" s="23">
        <f>Hoja1!G59</f>
        <v>7</v>
      </c>
      <c r="H59" s="23">
        <f>Hoja1!H59</f>
        <v>116</v>
      </c>
      <c r="I59" t="str">
        <f>Hoja1!I59</f>
        <v>V0 3727</v>
      </c>
      <c r="J59" t="str">
        <f>VLOOKUP(Hoja1!J59,Data!$G$1:$H$505,2,0)</f>
        <v>Caracas</v>
      </c>
      <c r="K59" s="18">
        <f>IF(Hoja1!M59=1,Hoja1!K59,0)</f>
        <v>45995.666666666664</v>
      </c>
      <c r="L59" t="str">
        <f>IF(Hoja1!M59=1,Hoja1!L59:$N60,0)</f>
        <v>J</v>
      </c>
      <c r="M59">
        <f t="shared" si="2"/>
        <v>1</v>
      </c>
      <c r="N59">
        <f t="shared" si="3"/>
        <v>1</v>
      </c>
      <c r="O59">
        <f>IF(N59="","",MAX(O$1:O58)+1)</f>
        <v>41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7345</v>
      </c>
      <c r="E60" s="24">
        <f>IF(Hoja1!M60=1,Hoja1!E60,0)</f>
        <v>45995.545138888891</v>
      </c>
      <c r="F60" s="23" t="str">
        <f>VLOOKUP(Hoja1!F60,Data!$D$1:$E$504,2,0)</f>
        <v>Chihuahua</v>
      </c>
      <c r="G60" s="23">
        <f>Hoja1!G60</f>
        <v>1</v>
      </c>
      <c r="H60" s="23">
        <f>Hoja1!H60</f>
        <v>502</v>
      </c>
      <c r="I60" t="str">
        <f>Hoja1!I60</f>
        <v>VB 7345</v>
      </c>
      <c r="J60" t="str">
        <f>VLOOKUP(Hoja1!J60,Data!$G$1:$H$505,2,0)</f>
        <v xml:space="preserve">Bajío </v>
      </c>
      <c r="K60" s="18">
        <f>IF(Hoja1!M60=1,Hoja1!K60,0)</f>
        <v>45995.565972222219</v>
      </c>
      <c r="L60" t="str">
        <f>IF(Hoja1!M60=1,Hoja1!L60:$N61,0)</f>
        <v>J</v>
      </c>
      <c r="M60">
        <f t="shared" si="2"/>
        <v>1</v>
      </c>
      <c r="N60">
        <f t="shared" si="3"/>
        <v>1</v>
      </c>
      <c r="O60">
        <f>IF(N60="","",MAX(O$1:O59)+1)</f>
        <v>42</v>
      </c>
    </row>
    <row r="61" spans="1:15" x14ac:dyDescent="0.25">
      <c r="A61">
        <f>IF(Hoja1!M61=1,Hoja1!A61,0)</f>
        <v>0</v>
      </c>
      <c r="B61" s="23" t="str">
        <f>VLOOKUP(Hoja1!B61,Data!$A$1:$B$504,2,0)</f>
        <v>Awesome Cargo</v>
      </c>
      <c r="C61" s="23">
        <f>Hoja1!C61</f>
        <v>332</v>
      </c>
      <c r="D61" t="str">
        <f>Hoja1!D61</f>
        <v>A7 902</v>
      </c>
      <c r="E61" s="24">
        <f>IF(Hoja1!M61=1,Hoja1!E61,0)</f>
        <v>0</v>
      </c>
      <c r="F61" s="23" t="str">
        <f>VLOOKUP(Hoja1!F61,Data!$D$1:$E$504,2,0)</f>
        <v>Anchorage</v>
      </c>
      <c r="G61" s="23" t="str">
        <f>Hoja1!G61</f>
        <v>---</v>
      </c>
      <c r="H61" s="23">
        <f>Hoja1!H61</f>
        <v>602</v>
      </c>
      <c r="I61" t="str">
        <f>Hoja1!I61</f>
        <v>A7 442</v>
      </c>
      <c r="J61" t="str">
        <f>VLOOKUP(Hoja1!J61,Data!$G$1:$H$505,2,0)</f>
        <v>Santiago</v>
      </c>
      <c r="K61" s="18">
        <f>IF(Hoja1!M61=1,Hoja1!K61,0)</f>
        <v>0</v>
      </c>
      <c r="L61">
        <f>IF(Hoja1!M61=1,Hoja1!L61:$N62,0)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593</v>
      </c>
      <c r="E62" s="24">
        <f>IF(Hoja1!M62=1,Hoja1!E62,0)</f>
        <v>45995.565972222219</v>
      </c>
      <c r="F62" s="23" t="str">
        <f>VLOOKUP(Hoja1!F62,Data!$D$1:$E$504,2,0)</f>
        <v>Tulum</v>
      </c>
      <c r="G62" s="23">
        <f>Hoja1!G62</f>
        <v>3</v>
      </c>
      <c r="H62" s="23" t="str">
        <f>Hoja1!H62</f>
        <v>111A</v>
      </c>
      <c r="I62" t="str">
        <f>Hoja1!I62</f>
        <v>AM 880</v>
      </c>
      <c r="J62" t="str">
        <f>VLOOKUP(Hoja1!J62,Data!$G$1:$H$505,2,0)</f>
        <v>Puerto Vallarta</v>
      </c>
      <c r="K62" s="18">
        <f>IF(Hoja1!M62=1,Hoja1!K62,0)</f>
        <v>45995.597222222219</v>
      </c>
      <c r="L62" t="str">
        <f>IF(Hoja1!M62=1,Hoja1!L62:$N63,0)</f>
        <v>J</v>
      </c>
      <c r="M62">
        <f t="shared" si="2"/>
        <v>1</v>
      </c>
      <c r="N62">
        <f t="shared" si="3"/>
        <v>1</v>
      </c>
      <c r="O62">
        <f>IF(N62="","",MAX(O$1:O61)+1)</f>
        <v>43</v>
      </c>
    </row>
    <row r="63" spans="1:15" x14ac:dyDescent="0.25">
      <c r="A63">
        <f>IF(Hoja1!M63=1,Hoja1!A63,0)</f>
        <v>0</v>
      </c>
      <c r="B63" s="23" t="str">
        <f>VLOOKUP(Hoja1!B63,Data!$A$1:$B$504,2,0)</f>
        <v>Air Canada</v>
      </c>
      <c r="C63" s="23">
        <f>Hoja1!C63</f>
        <v>763</v>
      </c>
      <c r="D63" t="str">
        <f>Hoja1!D63</f>
        <v>AC 7248</v>
      </c>
      <c r="E63" s="24">
        <f>IF(Hoja1!M63=1,Hoja1!E63,0)</f>
        <v>0</v>
      </c>
      <c r="F63" s="23" t="str">
        <f>VLOOKUP(Hoja1!F63,Data!$D$1:$E$504,2,0)</f>
        <v>Toronto</v>
      </c>
      <c r="G63" s="23" t="str">
        <f>Hoja1!G63</f>
        <v>---</v>
      </c>
      <c r="H63" s="23" t="str">
        <f>Hoja1!H63</f>
        <v>603B</v>
      </c>
      <c r="I63" t="str">
        <f>Hoja1!I63</f>
        <v>AC 7248</v>
      </c>
      <c r="J63" t="str">
        <f>VLOOKUP(Hoja1!J63,Data!$G$1:$H$505,2,0)</f>
        <v>Dallas Fort Worth</v>
      </c>
      <c r="K63" s="18">
        <f>IF(Hoja1!M63=1,Hoja1!K63,0)</f>
        <v>0</v>
      </c>
      <c r="L63">
        <f>IF(Hoja1!M63=1,Hoja1!L63:$N64,0)</f>
        <v>0</v>
      </c>
      <c r="M63">
        <f t="shared" si="2"/>
        <v>0</v>
      </c>
      <c r="N63" t="str">
        <f t="shared" si="3"/>
        <v/>
      </c>
      <c r="O63" t="str">
        <f>IF(N63="","",MAX(O$1:O62)+1)</f>
        <v/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Viva</v>
      </c>
      <c r="C64" s="23" t="str">
        <f>Hoja1!C64</f>
        <v>32N</v>
      </c>
      <c r="D64" t="str">
        <f>Hoja1!D64</f>
        <v>VB 5070</v>
      </c>
      <c r="E64" s="24">
        <f>IF(Hoja1!M64=1,Hoja1!E64,0)</f>
        <v>45995.576388888891</v>
      </c>
      <c r="F64" s="23" t="str">
        <f>VLOOKUP(Hoja1!F64,Data!$D$1:$E$504,2,0)</f>
        <v>Tijuana</v>
      </c>
      <c r="G64" s="23">
        <f>Hoja1!G64</f>
        <v>1</v>
      </c>
      <c r="H64" s="23" t="str">
        <f>Hoja1!H64</f>
        <v>106A</v>
      </c>
      <c r="I64" t="str">
        <f>Hoja1!I64</f>
        <v>VB 9532</v>
      </c>
      <c r="J64" t="str">
        <f>VLOOKUP(Hoja1!J64,Data!$G$1:$H$505,2,0)</f>
        <v>Matamoros</v>
      </c>
      <c r="K64" s="18">
        <f>IF(Hoja1!M64=1,Hoja1!K64,0)</f>
        <v>45995.614583333336</v>
      </c>
      <c r="L64" t="str">
        <f>IF(Hoja1!M64=1,Hoja1!L64:$N65,0)</f>
        <v>J</v>
      </c>
      <c r="M64">
        <f t="shared" si="2"/>
        <v>1</v>
      </c>
      <c r="N64">
        <f t="shared" si="3"/>
        <v>1</v>
      </c>
      <c r="O64">
        <f>IF(N64="","",MAX(O$1:O63)+1)</f>
        <v>44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9295</v>
      </c>
      <c r="E65" s="24">
        <f>IF(Hoja1!M65=1,Hoja1!E65,0)</f>
        <v>45995.586805555555</v>
      </c>
      <c r="F65" s="23" t="str">
        <f>VLOOKUP(Hoja1!F65,Data!$D$1:$E$504,2,0)</f>
        <v>Huatulco</v>
      </c>
      <c r="G65" s="23">
        <f>Hoja1!G65</f>
        <v>2</v>
      </c>
      <c r="H65" s="23" t="str">
        <f>Hoja1!H65</f>
        <v>107B</v>
      </c>
      <c r="I65" t="str">
        <f>Hoja1!I65</f>
        <v>VB 9362</v>
      </c>
      <c r="J65" t="str">
        <f>VLOOKUP(Hoja1!J65,Data!$G$1:$H$505,2,0)</f>
        <v>Tulum</v>
      </c>
      <c r="K65" s="18">
        <f>IF(Hoja1!M65=1,Hoja1!K65,0)</f>
        <v>45995.625</v>
      </c>
      <c r="L65" t="str">
        <f>IF(Hoja1!M65=1,Hoja1!L65:$N66,0)</f>
        <v>J</v>
      </c>
      <c r="M65">
        <f t="shared" si="2"/>
        <v>1</v>
      </c>
      <c r="N65">
        <f t="shared" si="3"/>
        <v>1</v>
      </c>
      <c r="O65">
        <f>IF(N65="","",MAX(O$1:O64)+1)</f>
        <v>45</v>
      </c>
    </row>
    <row r="66" spans="1:15" x14ac:dyDescent="0.25">
      <c r="A66">
        <f>IF(Hoja1!M66=1,Hoja1!A66,0)</f>
        <v>0</v>
      </c>
      <c r="B66" s="23" t="str">
        <f>VLOOKUP(Hoja1!B66,Data!$A$1:$B$504,2,0)</f>
        <v>Cathay Pacific</v>
      </c>
      <c r="C66" s="23" t="str">
        <f>Hoja1!C66</f>
        <v>74N</v>
      </c>
      <c r="D66" t="str">
        <f>Hoja1!D66</f>
        <v>CX 086</v>
      </c>
      <c r="E66" s="24">
        <f>IF(Hoja1!M66=1,Hoja1!E66,0)</f>
        <v>0</v>
      </c>
      <c r="F66" s="23" t="str">
        <f>VLOOKUP(Hoja1!F66,Data!$D$1:$E$504,2,0)</f>
        <v>Anchorage</v>
      </c>
      <c r="G66" s="23" t="str">
        <f>Hoja1!G66</f>
        <v>---</v>
      </c>
      <c r="H66" s="23" t="str">
        <f>Hoja1!H66</f>
        <v>605A</v>
      </c>
      <c r="I66" t="str">
        <f>Hoja1!I66</f>
        <v>CX 083</v>
      </c>
      <c r="J66" t="str">
        <f>VLOOKUP(Hoja1!J66,Data!$G$1:$H$505,2,0)</f>
        <v>Los Angeles</v>
      </c>
      <c r="K66" s="18">
        <f>IF(Hoja1!M66=1,Hoja1!K66,0)</f>
        <v>0</v>
      </c>
      <c r="L66">
        <f>IF(Hoja1!M66=1,Hoja1!L66:$N67,0)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Volaris</v>
      </c>
      <c r="C67" s="23">
        <f>Hoja1!C67</f>
        <v>320</v>
      </c>
      <c r="D67" t="str">
        <f>Hoja1!D67</f>
        <v>Y4 7113</v>
      </c>
      <c r="E67" s="24">
        <f>IF(Hoja1!M67=1,Hoja1!E67,0)</f>
        <v>45995.611805555556</v>
      </c>
      <c r="F67" s="23" t="str">
        <f>VLOOKUP(Hoja1!F67,Data!$D$1:$E$504,2,0)</f>
        <v>Mérida</v>
      </c>
      <c r="G67" s="23">
        <f>Hoja1!G67</f>
        <v>2</v>
      </c>
      <c r="H67" s="23" t="str">
        <f>Hoja1!H67</f>
        <v>109A</v>
      </c>
      <c r="I67" t="str">
        <f>Hoja1!I67</f>
        <v>Y4 7170</v>
      </c>
      <c r="J67" t="str">
        <f>VLOOKUP(Hoja1!J67,Data!$G$1:$H$505,2,0)</f>
        <v>La Paz</v>
      </c>
      <c r="K67" s="18">
        <f>IF(Hoja1!M67=1,Hoja1!K67,0)</f>
        <v>45995.640277777777</v>
      </c>
      <c r="L67" t="str">
        <f>IF(Hoja1!M67=1,Hoja1!L67:$N68,0)</f>
        <v>J</v>
      </c>
      <c r="M67">
        <f t="shared" si="2"/>
        <v>1</v>
      </c>
      <c r="N67">
        <f t="shared" si="3"/>
        <v>1</v>
      </c>
      <c r="O67">
        <f>IF(N67="","",MAX(O$1:O66)+1)</f>
        <v>46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Mexicana de Aviación</v>
      </c>
      <c r="C68" s="23">
        <f>Hoja1!C68</f>
        <v>738</v>
      </c>
      <c r="D68" t="str">
        <f>Hoja1!D68</f>
        <v>XN 1781</v>
      </c>
      <c r="E68" s="24">
        <f>IF(Hoja1!M68=1,Hoja1!E68,0)</f>
        <v>45995.614583333336</v>
      </c>
      <c r="F68" s="23" t="str">
        <f>VLOOKUP(Hoja1!F68,Data!$D$1:$E$504,2,0)</f>
        <v>Tulum</v>
      </c>
      <c r="G68" s="23">
        <f>Hoja1!G68</f>
        <v>3</v>
      </c>
      <c r="H68" s="23" t="str">
        <f>Hoja1!H68</f>
        <v>108A</v>
      </c>
      <c r="I68" t="str">
        <f>Hoja1!I68</f>
        <v>XN 1762</v>
      </c>
      <c r="J68" t="str">
        <f>VLOOKUP(Hoja1!J68,Data!$G$1:$H$505,2,0)</f>
        <v>Mérida</v>
      </c>
      <c r="K68" s="18">
        <f>IF(Hoja1!M68=1,Hoja1!K68,0)</f>
        <v>45995.649305555555</v>
      </c>
      <c r="L68" t="str">
        <f>IF(Hoja1!M68=1,Hoja1!L68:$N69,0)</f>
        <v>J</v>
      </c>
      <c r="M68">
        <f t="shared" ref="M68:M131" si="4">IF(A68&gt;0,1,0)</f>
        <v>1</v>
      </c>
      <c r="N68">
        <f t="shared" ref="N68:N131" si="5">IF(M68=0,"",M68)</f>
        <v>1</v>
      </c>
      <c r="O68">
        <f>IF(N68="","",MAX(O$1:O67)+1)</f>
        <v>47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Viva</v>
      </c>
      <c r="C69" s="23" t="str">
        <f>Hoja1!C69</f>
        <v>32Q</v>
      </c>
      <c r="D69" t="str">
        <f>Hoja1!D69</f>
        <v>VB 7379</v>
      </c>
      <c r="E69" s="24">
        <f>IF(Hoja1!M69=1,Hoja1!E69,0)</f>
        <v>45995.614583333336</v>
      </c>
      <c r="F69" s="23" t="str">
        <f>VLOOKUP(Hoja1!F69,Data!$D$1:$E$504,2,0)</f>
        <v>Monterrey</v>
      </c>
      <c r="G69" s="23">
        <f>Hoja1!G69</f>
        <v>2</v>
      </c>
      <c r="H69" s="23" t="str">
        <f>Hoja1!H69</f>
        <v>112A</v>
      </c>
      <c r="I69" t="str">
        <f>Hoja1!I69</f>
        <v>VB 7820</v>
      </c>
      <c r="J69" t="str">
        <f>VLOOKUP(Hoja1!J69,Data!$G$1:$H$505,2,0)</f>
        <v>Monterrey</v>
      </c>
      <c r="K69" s="18">
        <f>IF(Hoja1!M69=1,Hoja1!K69,0)</f>
        <v>45995.663194444445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48</v>
      </c>
    </row>
    <row r="70" spans="1:15" x14ac:dyDescent="0.25">
      <c r="A70">
        <f>IF(Hoja1!M70=1,Hoja1!A70,0)</f>
        <v>0</v>
      </c>
      <c r="B70" s="23" t="str">
        <f>VLOOKUP(Hoja1!B70,Data!$A$1:$B$504,2,0)</f>
        <v>Surpana Airlines</v>
      </c>
      <c r="C70" s="23">
        <f>Hoja1!C70</f>
        <v>747</v>
      </c>
      <c r="D70" t="str">
        <f>Hoja1!D70</f>
        <v>Y8 7461</v>
      </c>
      <c r="E70" s="24">
        <f>IF(Hoja1!M70=1,Hoja1!E70,0)</f>
        <v>0</v>
      </c>
      <c r="F70" s="23" t="str">
        <f>VLOOKUP(Hoja1!F70,Data!$D$1:$E$504,2,0)</f>
        <v>Anchorage</v>
      </c>
      <c r="G70" s="23" t="str">
        <f>Hoja1!G70</f>
        <v>---</v>
      </c>
      <c r="H70" s="23">
        <f>Hoja1!H70</f>
        <v>604</v>
      </c>
      <c r="I70" t="str">
        <f>Hoja1!I70</f>
        <v>Y8 7462</v>
      </c>
      <c r="J70" t="str">
        <f>VLOOKUP(Hoja1!J70,Data!$G$1:$H$505,2,0)</f>
        <v>Anchorage</v>
      </c>
      <c r="K70" s="18">
        <f>IF(Hoja1!M70=1,Hoja1!K70,0)</f>
        <v>0</v>
      </c>
      <c r="L70">
        <f>IF(Hoja1!M70=1,Hoja1!L70:$N71,0)</f>
        <v>0</v>
      </c>
      <c r="M70">
        <f t="shared" si="4"/>
        <v>0</v>
      </c>
      <c r="N70" t="str">
        <f t="shared" si="5"/>
        <v/>
      </c>
      <c r="O70" t="str">
        <f>IF(N70="","",MAX(O$1:O69)+1)</f>
        <v/>
      </c>
    </row>
    <row r="71" spans="1:15" x14ac:dyDescent="0.25">
      <c r="A71">
        <f>IF(Hoja1!M71=1,Hoja1!A71,0)</f>
        <v>0</v>
      </c>
      <c r="B71" s="23" t="str">
        <f>VLOOKUP(Hoja1!B71,Data!$A$1:$B$504,2,0)</f>
        <v>Ukraine International Airlines</v>
      </c>
      <c r="C71" s="23" t="str">
        <f>Hoja1!C71</f>
        <v>ANF</v>
      </c>
      <c r="D71" t="str">
        <f>Hoja1!D71</f>
        <v>UKL 5007</v>
      </c>
      <c r="E71" s="24">
        <f>IF(Hoja1!M71=1,Hoja1!E71,0)</f>
        <v>0</v>
      </c>
      <c r="F71" s="23" t="str">
        <f>VLOOKUP(Hoja1!F71,Data!$D$1:$E$504,2,0)</f>
        <v>Laredo</v>
      </c>
      <c r="G71" s="23">
        <f>Hoja1!G71</f>
        <v>4</v>
      </c>
      <c r="H71" s="23" t="str">
        <f>Hoja1!H71</f>
        <v>603A</v>
      </c>
      <c r="I71" t="str">
        <f>Hoja1!I71</f>
        <v>UKL 5008</v>
      </c>
      <c r="J71" t="str">
        <f>VLOOKUP(Hoja1!J71,Data!$G$1:$H$505,2,0)</f>
        <v>Kingston</v>
      </c>
      <c r="K71" s="18">
        <f>IF(Hoja1!M71=1,Hoja1!K71,0)</f>
        <v>0</v>
      </c>
      <c r="L71">
        <f>IF(Hoja1!M71=1,Hoja1!L71:$N72,0)</f>
        <v>0</v>
      </c>
      <c r="M71">
        <f t="shared" si="4"/>
        <v>0</v>
      </c>
      <c r="N71" t="str">
        <f t="shared" si="5"/>
        <v/>
      </c>
      <c r="O71" t="str">
        <f>IF(N71="","",MAX(O$1:O70)+1)</f>
        <v/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Viva</v>
      </c>
      <c r="C72" s="23">
        <f>Hoja1!C72</f>
        <v>320</v>
      </c>
      <c r="D72" t="str">
        <f>Hoja1!D72</f>
        <v>VB 7008</v>
      </c>
      <c r="E72" s="24">
        <f>IF(Hoja1!M72=1,Hoja1!E72,0)</f>
        <v>45995.628472222219</v>
      </c>
      <c r="F72" s="23" t="str">
        <f>VLOOKUP(Hoja1!F72,Data!$D$1:$E$504,2,0)</f>
        <v>Cancún</v>
      </c>
      <c r="G72" s="23">
        <f>Hoja1!G72</f>
        <v>1</v>
      </c>
      <c r="H72" s="23">
        <f>Hoja1!H72</f>
        <v>503</v>
      </c>
      <c r="I72" t="str">
        <f>Hoja1!I72</f>
        <v>VB 7008</v>
      </c>
      <c r="J72" t="str">
        <f>VLOOKUP(Hoja1!J72,Data!$G$1:$H$505,2,0)</f>
        <v>Oaxaca</v>
      </c>
      <c r="K72" s="18">
        <f>IF(Hoja1!M72=1,Hoja1!K72,0)</f>
        <v>45995.652777777781</v>
      </c>
      <c r="L72" t="str">
        <f>IF(Hoja1!M72=1,Hoja1!L72:$N73,0)</f>
        <v>J</v>
      </c>
      <c r="M72">
        <f t="shared" si="4"/>
        <v>1</v>
      </c>
      <c r="N72">
        <f t="shared" si="5"/>
        <v>1</v>
      </c>
      <c r="O72">
        <f>IF(N72="","",MAX(O$1:O71)+1)</f>
        <v>49</v>
      </c>
    </row>
    <row r="73" spans="1:15" x14ac:dyDescent="0.25">
      <c r="A73">
        <f>IF(Hoja1!M73=1,Hoja1!A73,0)</f>
        <v>0</v>
      </c>
      <c r="B73" s="23" t="str">
        <f>VLOOKUP(Hoja1!B73,Data!$A$1:$B$504,2,0)</f>
        <v>DHL Guatemala</v>
      </c>
      <c r="C73" s="23" t="str">
        <f>Hoja1!C73</f>
        <v>75F</v>
      </c>
      <c r="D73" t="str">
        <f>Hoja1!D73</f>
        <v>L3 5218</v>
      </c>
      <c r="E73" s="24">
        <f>IF(Hoja1!M73=1,Hoja1!E73,0)</f>
        <v>0</v>
      </c>
      <c r="F73" s="23" t="str">
        <f>VLOOKUP(Hoja1!F73,Data!$D$1:$E$504,2,0)</f>
        <v>Guatemala City</v>
      </c>
      <c r="G73" s="23" t="str">
        <f>Hoja1!G73</f>
        <v>---</v>
      </c>
      <c r="H73" s="23" t="str">
        <f>Hoja1!H73</f>
        <v>601B</v>
      </c>
      <c r="I73" t="str">
        <f>Hoja1!I73</f>
        <v>L3 5217</v>
      </c>
      <c r="J73" t="str">
        <f>VLOOKUP(Hoja1!J73,Data!$G$1:$H$505,2,0)</f>
        <v>Guatemala City</v>
      </c>
      <c r="K73" s="18">
        <f>IF(Hoja1!M73=1,Hoja1!K73,0)</f>
        <v>0</v>
      </c>
      <c r="L73">
        <f>IF(Hoja1!M73=1,Hoja1!L73:$N74,0)</f>
        <v>0</v>
      </c>
      <c r="M73">
        <f t="shared" si="4"/>
        <v>0</v>
      </c>
      <c r="N73" t="str">
        <f t="shared" si="5"/>
        <v/>
      </c>
      <c r="O73" t="str">
        <f>IF(N73="","",MAX(O$1:O72)+1)</f>
        <v/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 t="str">
        <f>Hoja1!C74</f>
        <v>32A</v>
      </c>
      <c r="D74" t="str">
        <f>Hoja1!D74</f>
        <v>VB 2286</v>
      </c>
      <c r="E74" s="24">
        <f>IF(Hoja1!M74=1,Hoja1!E74,0)</f>
        <v>45995.638888888891</v>
      </c>
      <c r="F74" s="23" t="str">
        <f>VLOOKUP(Hoja1!F74,Data!$D$1:$E$504,2,0)</f>
        <v>Cancún</v>
      </c>
      <c r="G74" s="23">
        <f>Hoja1!G74</f>
        <v>1</v>
      </c>
      <c r="H74" s="23">
        <f>Hoja1!H74</f>
        <v>505</v>
      </c>
      <c r="I74" t="str">
        <f>Hoja1!I74</f>
        <v>VB 9452</v>
      </c>
      <c r="J74" t="str">
        <f>VLOOKUP(Hoja1!J74,Data!$G$1:$H$505,2,0)</f>
        <v>Nuevo Laredo</v>
      </c>
      <c r="K74" s="18">
        <f>IF(Hoja1!M74=1,Hoja1!K74,0)</f>
        <v>45995.663194444445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50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Mexicana de Aviación</v>
      </c>
      <c r="C75" s="23">
        <f>Hoja1!C75</f>
        <v>738</v>
      </c>
      <c r="D75" t="str">
        <f>Hoja1!D75</f>
        <v>XN 1923</v>
      </c>
      <c r="E75" s="24">
        <f>IF(Hoja1!M75=1,Hoja1!E75,0)</f>
        <v>45995.663194444445</v>
      </c>
      <c r="F75" s="23" t="str">
        <f>VLOOKUP(Hoja1!F75,Data!$D$1:$E$504,2,0)</f>
        <v>Palenque</v>
      </c>
      <c r="G75" s="23">
        <f>Hoja1!G75</f>
        <v>3</v>
      </c>
      <c r="H75" s="23" t="str">
        <f>Hoja1!H75</f>
        <v>108B</v>
      </c>
      <c r="I75" t="str">
        <f>Hoja1!I75</f>
        <v>XN 1204</v>
      </c>
      <c r="J75" t="str">
        <f>VLOOKUP(Hoja1!J75,Data!$G$1:$H$505,2,0)</f>
        <v>Tijuana</v>
      </c>
      <c r="K75" s="18">
        <f>IF(Hoja1!M75=1,Hoja1!K75,0)</f>
        <v>45995.819444444445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51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Viva</v>
      </c>
      <c r="C76" s="23" t="str">
        <f>Hoja1!C76</f>
        <v>32Q</v>
      </c>
      <c r="D76" t="str">
        <f>Hoja1!D76</f>
        <v>VB 7429</v>
      </c>
      <c r="E76" s="24">
        <f>IF(Hoja1!M76=1,Hoja1!E76,0)</f>
        <v>45995.666666666664</v>
      </c>
      <c r="F76" s="23" t="str">
        <f>VLOOKUP(Hoja1!F76,Data!$D$1:$E$504,2,0)</f>
        <v>Tuxtla Gutiérrez</v>
      </c>
      <c r="G76" s="23">
        <f>Hoja1!G76</f>
        <v>2</v>
      </c>
      <c r="H76" s="23" t="str">
        <f>Hoja1!H76</f>
        <v>106A</v>
      </c>
      <c r="I76" t="str">
        <f>Hoja1!I76</f>
        <v>VB 7429</v>
      </c>
      <c r="J76" t="str">
        <f>VLOOKUP(Hoja1!J76,Data!$G$1:$H$505,2,0)</f>
        <v>Tijuana</v>
      </c>
      <c r="K76" s="18">
        <f>IF(Hoja1!M76=1,Hoja1!K76,0)</f>
        <v>45995.694444444445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52</v>
      </c>
    </row>
    <row r="77" spans="1:15" x14ac:dyDescent="0.25">
      <c r="A77">
        <f>IF(Hoja1!M77=1,Hoja1!A77,0)</f>
        <v>0</v>
      </c>
      <c r="B77" s="23" t="str">
        <f>VLOOKUP(Hoja1!B77,Data!$A$1:$B$504,2,0)</f>
        <v>MasAir</v>
      </c>
      <c r="C77" s="23">
        <f>Hoja1!C77</f>
        <v>332</v>
      </c>
      <c r="D77" t="str">
        <f>Hoja1!D77</f>
        <v>M7 3629</v>
      </c>
      <c r="E77" s="24">
        <f>IF(Hoja1!M77=1,Hoja1!E77,0)</f>
        <v>0</v>
      </c>
      <c r="F77" s="23" t="str">
        <f>VLOOKUP(Hoja1!F77,Data!$D$1:$E$504,2,0)</f>
        <v>Anchorage</v>
      </c>
      <c r="G77" s="23" t="str">
        <f>Hoja1!G77</f>
        <v>---</v>
      </c>
      <c r="H77" s="23">
        <f>Hoja1!H77</f>
        <v>602</v>
      </c>
      <c r="I77" t="str">
        <f>Hoja1!I77</f>
        <v>M7 8741</v>
      </c>
      <c r="J77" t="str">
        <f>VLOOKUP(Hoja1!J77,Data!$G$1:$H$505,2,0)</f>
        <v>Quito</v>
      </c>
      <c r="K77" s="18">
        <f>IF(Hoja1!M77=1,Hoja1!K77,0)</f>
        <v>0</v>
      </c>
      <c r="L77">
        <f>IF(Hoja1!M77=1,Hoja1!L77:$N78,0)</f>
        <v>0</v>
      </c>
      <c r="M77">
        <f t="shared" si="4"/>
        <v>0</v>
      </c>
      <c r="N77" t="str">
        <f t="shared" si="5"/>
        <v/>
      </c>
      <c r="O77" t="str">
        <f>IF(N77="","",MAX(O$1:O76)+1)</f>
        <v/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Volaris</v>
      </c>
      <c r="C78" s="23">
        <f>Hoja1!C78</f>
        <v>320</v>
      </c>
      <c r="D78" t="str">
        <f>Hoja1!D78</f>
        <v>Y4 3532</v>
      </c>
      <c r="E78" s="24">
        <f>IF(Hoja1!M78=1,Hoja1!E78,0)</f>
        <v>45995.680555555555</v>
      </c>
      <c r="F78" s="23" t="str">
        <f>VLOOKUP(Hoja1!F78,Data!$D$1:$E$504,2,0)</f>
        <v>Cancún</v>
      </c>
      <c r="G78" s="23">
        <f>Hoja1!G78</f>
        <v>1</v>
      </c>
      <c r="H78" s="23" t="str">
        <f>Hoja1!H78</f>
        <v>109A</v>
      </c>
      <c r="I78" t="str">
        <f>Hoja1!I78</f>
        <v>Y4 1293</v>
      </c>
      <c r="J78" t="str">
        <f>VLOOKUP(Hoja1!J78,Data!$G$1:$H$505,2,0)</f>
        <v>Guadalajara</v>
      </c>
      <c r="K78" s="18">
        <f>IF(Hoja1!M78=1,Hoja1!K78,0)</f>
        <v>45995.71875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53</v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Aerus</v>
      </c>
      <c r="C79" s="23" t="str">
        <f>Hoja1!C79</f>
        <v>CNF</v>
      </c>
      <c r="D79" t="str">
        <f>Hoja1!D79</f>
        <v>ZV 361</v>
      </c>
      <c r="E79" s="24">
        <f>IF(Hoja1!M79=1,Hoja1!E79,0)</f>
        <v>45995.694444444445</v>
      </c>
      <c r="F79" s="23" t="str">
        <f>VLOOKUP(Hoja1!F79,Data!$D$1:$E$504,2,0)</f>
        <v>Ciudad Victoria</v>
      </c>
      <c r="G79" s="23">
        <f>Hoja1!G79</f>
        <v>1</v>
      </c>
      <c r="H79" s="23">
        <f>Hoja1!H79</f>
        <v>501</v>
      </c>
      <c r="I79" t="str">
        <f>Hoja1!I79</f>
        <v>ZV 340</v>
      </c>
      <c r="J79" t="str">
        <f>VLOOKUP(Hoja1!J79,Data!$G$1:$H$505,2,0)</f>
        <v>San Luis Potosí</v>
      </c>
      <c r="K79" s="18">
        <f>IF(Hoja1!M79=1,Hoja1!K79,0)</f>
        <v>45995.715277777781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54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Aeromexico</v>
      </c>
      <c r="C80" s="23" t="str">
        <f>Hoja1!C80</f>
        <v>E90</v>
      </c>
      <c r="D80" t="str">
        <f>Hoja1!D80</f>
        <v>AM 875</v>
      </c>
      <c r="E80" s="24">
        <f>IF(Hoja1!M80=1,Hoja1!E80,0)</f>
        <v>45995.697916666664</v>
      </c>
      <c r="F80" s="23" t="str">
        <f>VLOOKUP(Hoja1!F80,Data!$D$1:$E$504,2,0)</f>
        <v>Mérida</v>
      </c>
      <c r="G80" s="23">
        <f>Hoja1!G80</f>
        <v>3</v>
      </c>
      <c r="H80" s="23" t="str">
        <f>Hoja1!H80</f>
        <v>110B</v>
      </c>
      <c r="I80" t="str">
        <f>Hoja1!I80</f>
        <v>AM 2042</v>
      </c>
      <c r="J80" t="str">
        <f>VLOOKUP(Hoja1!J80,Data!$G$1:$H$505,2,0)</f>
        <v>Oaxaca</v>
      </c>
      <c r="K80" s="18">
        <f>IF(Hoja1!M80=1,Hoja1!K80,0)</f>
        <v>45995.761805555558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55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 t="str">
        <f>Hoja1!C81</f>
        <v>32N</v>
      </c>
      <c r="D81" t="str">
        <f>Hoja1!D81</f>
        <v>VB 9395</v>
      </c>
      <c r="E81" s="24">
        <f>IF(Hoja1!M81=1,Hoja1!E81,0)</f>
        <v>45995.708333333336</v>
      </c>
      <c r="F81" s="23" t="str">
        <f>VLOOKUP(Hoja1!F81,Data!$D$1:$E$504,2,0)</f>
        <v>Saltillo</v>
      </c>
      <c r="G81" s="23">
        <f>Hoja1!G81</f>
        <v>1</v>
      </c>
      <c r="H81" s="23" t="str">
        <f>Hoja1!H81</f>
        <v>112A</v>
      </c>
      <c r="I81" t="str">
        <f>Hoja1!I81</f>
        <v>VB 770</v>
      </c>
      <c r="J81" t="str">
        <f>VLOOKUP(Hoja1!J81,Data!$G$1:$H$505,2,0)</f>
        <v>Bogotá</v>
      </c>
      <c r="K81" s="18">
        <f>IF(Hoja1!M81=1,Hoja1!K81,0)</f>
        <v>45995.791666666664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56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IF(Hoja1!M82=1,Hoja1!E82,0)</f>
        <v>45995.711805555555</v>
      </c>
      <c r="F82" s="23" t="str">
        <f>VLOOKUP(Hoja1!F82,Data!$D$1:$E$504,2,0)</f>
        <v>Durango</v>
      </c>
      <c r="G82" s="23">
        <f>Hoja1!G82</f>
        <v>3</v>
      </c>
      <c r="H82" s="23" t="str">
        <f>Hoja1!H82</f>
        <v>110A</v>
      </c>
      <c r="I82" t="str">
        <f>Hoja1!I82</f>
        <v>AM 872</v>
      </c>
      <c r="J82" t="str">
        <f>VLOOKUP(Hoja1!J82,Data!$G$1:$H$505,2,0)</f>
        <v>Veracruz</v>
      </c>
      <c r="K82" s="18">
        <f>IF(Hoja1!M82=1,Hoja1!K82,0)</f>
        <v>45995.736805555556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57</v>
      </c>
    </row>
    <row r="83" spans="1:15" x14ac:dyDescent="0.25">
      <c r="A83">
        <f>IF(Hoja1!M83=1,Hoja1!A83,0)</f>
        <v>0</v>
      </c>
      <c r="B83" s="23" t="str">
        <f>VLOOKUP(Hoja1!B83,Data!$A$1:$B$504,2,0)</f>
        <v>China Southerrn</v>
      </c>
      <c r="C83" s="23" t="str">
        <f>Hoja1!C83</f>
        <v>77F</v>
      </c>
      <c r="D83" t="str">
        <f>Hoja1!D83</f>
        <v>CZ 2521</v>
      </c>
      <c r="E83" s="24">
        <f>IF(Hoja1!M83=1,Hoja1!E83,0)</f>
        <v>0</v>
      </c>
      <c r="F83" s="23" t="str">
        <f>VLOOKUP(Hoja1!F83,Data!$D$1:$E$504,2,0)</f>
        <v>Anchorage</v>
      </c>
      <c r="G83" s="23" t="str">
        <f>Hoja1!G83</f>
        <v>---</v>
      </c>
      <c r="H83" s="23" t="str">
        <f>Hoja1!H83</f>
        <v>605A</v>
      </c>
      <c r="I83" t="str">
        <f>Hoja1!I83</f>
        <v>CZ 2585</v>
      </c>
      <c r="J83" t="str">
        <f>VLOOKUP(Hoja1!J83,Data!$G$1:$H$505,2,0)</f>
        <v>Los Angeles</v>
      </c>
      <c r="K83" s="18">
        <f>IF(Hoja1!M83=1,Hoja1!K83,0)</f>
        <v>0</v>
      </c>
      <c r="L83">
        <f>IF(Hoja1!M83=1,Hoja1!L83:$N84,0)</f>
        <v>0</v>
      </c>
      <c r="M83">
        <f t="shared" si="4"/>
        <v>0</v>
      </c>
      <c r="N83" t="str">
        <f t="shared" si="5"/>
        <v/>
      </c>
      <c r="O83" t="str">
        <f>IF(N83="","",MAX(O$1:O82)+1)</f>
        <v/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 t="str">
        <f>Hoja1!C84</f>
        <v>32Q</v>
      </c>
      <c r="D84" t="str">
        <f>Hoja1!D84</f>
        <v>VB 7417</v>
      </c>
      <c r="E84" s="24">
        <f>IF(Hoja1!M84=1,Hoja1!E84,0)</f>
        <v>45995.715277777781</v>
      </c>
      <c r="F84" s="23" t="str">
        <f>VLOOKUP(Hoja1!F84,Data!$D$1:$E$504,2,0)</f>
        <v>Culiacán</v>
      </c>
      <c r="G84" s="23">
        <f>Hoja1!G84</f>
        <v>2</v>
      </c>
      <c r="H84" s="23" t="str">
        <f>Hoja1!H84</f>
        <v>106B</v>
      </c>
      <c r="I84" t="str">
        <f>Hoja1!I84</f>
        <v>VB 7417</v>
      </c>
      <c r="J84" t="str">
        <f>VLOOKUP(Hoja1!J84,Data!$G$1:$H$505,2,0)</f>
        <v>Cancún</v>
      </c>
      <c r="K84" s="18">
        <f>IF(Hoja1!M84=1,Hoja1!K84,0)</f>
        <v>45995.743055555555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58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 t="str">
        <f>Hoja1!C85</f>
        <v>32N</v>
      </c>
      <c r="D85" t="str">
        <f>Hoja1!D85</f>
        <v>VB 9387</v>
      </c>
      <c r="E85" s="24">
        <f>IF(Hoja1!M85=1,Hoja1!E85,0)</f>
        <v>45995.71875</v>
      </c>
      <c r="F85" s="23" t="str">
        <f>VLOOKUP(Hoja1!F85,Data!$D$1:$E$504,2,0)</f>
        <v>Reynosa</v>
      </c>
      <c r="G85" s="23">
        <f>Hoja1!G85</f>
        <v>2</v>
      </c>
      <c r="H85" s="23" t="str">
        <f>Hoja1!H85</f>
        <v>107B</v>
      </c>
      <c r="I85" t="str">
        <f>Hoja1!I85</f>
        <v>VB 9304</v>
      </c>
      <c r="J85" t="str">
        <f>VLOOKUP(Hoja1!J85,Data!$G$1:$H$505,2,0)</f>
        <v>Hermosillo</v>
      </c>
      <c r="K85" s="18">
        <f>IF(Hoja1!M85=1,Hoja1!K85,0)</f>
        <v>45995.753472222219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59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 t="str">
        <f>Hoja1!C86</f>
        <v>32N</v>
      </c>
      <c r="D86" t="str">
        <f>Hoja1!D86</f>
        <v>VB 7016</v>
      </c>
      <c r="E86" s="24">
        <f>IF(Hoja1!M86=1,Hoja1!E86,0)</f>
        <v>45995.722222222219</v>
      </c>
      <c r="F86" s="23" t="str">
        <f>VLOOKUP(Hoja1!F86,Data!$D$1:$E$504,2,0)</f>
        <v>Monterrey</v>
      </c>
      <c r="G86" s="23">
        <f>Hoja1!G86</f>
        <v>1</v>
      </c>
      <c r="H86" s="23">
        <f>Hoja1!H86</f>
        <v>502</v>
      </c>
      <c r="I86" t="str">
        <f>Hoja1!I86</f>
        <v>VB 7016</v>
      </c>
      <c r="J86" t="str">
        <f>VLOOKUP(Hoja1!J86,Data!$G$1:$H$505,2,0)</f>
        <v>Acapulco</v>
      </c>
      <c r="K86" s="18">
        <f>IF(Hoja1!M86=1,Hoja1!K86,0)</f>
        <v>45995.743055555555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60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Mexicana de Aviación</v>
      </c>
      <c r="C87" s="23">
        <f>Hoja1!C87</f>
        <v>738</v>
      </c>
      <c r="D87" t="str">
        <f>Hoja1!D87</f>
        <v>XN 1433</v>
      </c>
      <c r="E87" s="24">
        <f>IF(Hoja1!M87=1,Hoja1!E87,0)</f>
        <v>45995.729166666664</v>
      </c>
      <c r="F87" s="23" t="str">
        <f>VLOOKUP(Hoja1!F87,Data!$D$1:$E$504,2,0)</f>
        <v>Guadalajara</v>
      </c>
      <c r="G87" s="23">
        <f>Hoja1!G87</f>
        <v>3</v>
      </c>
      <c r="H87" s="23" t="str">
        <f>Hoja1!H87</f>
        <v>109B</v>
      </c>
      <c r="I87" t="str">
        <f>Hoja1!I87</f>
        <v>XN 1260</v>
      </c>
      <c r="J87" t="str">
        <f>VLOOKUP(Hoja1!J87,Data!$G$1:$H$505,2,0)</f>
        <v>Mazatlán</v>
      </c>
      <c r="K87" s="18">
        <f>IF(Hoja1!M87=1,Hoja1!K87,0)</f>
        <v>45996.357638888891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61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 t="str">
        <f>Hoja1!C88</f>
        <v>32A</v>
      </c>
      <c r="D88" t="str">
        <f>Hoja1!D88</f>
        <v>VB 7304</v>
      </c>
      <c r="E88" s="24">
        <f>IF(Hoja1!M88=1,Hoja1!E88,0)</f>
        <v>45995.736111111109</v>
      </c>
      <c r="F88" s="23" t="str">
        <f>VLOOKUP(Hoja1!F88,Data!$D$1:$E$504,2,0)</f>
        <v>Guadalajara</v>
      </c>
      <c r="G88" s="23">
        <f>Hoja1!G88</f>
        <v>1</v>
      </c>
      <c r="H88" s="23">
        <f>Hoja1!H88</f>
        <v>504</v>
      </c>
      <c r="I88" t="str">
        <f>Hoja1!I88</f>
        <v>VB 7304</v>
      </c>
      <c r="J88" t="str">
        <f>VLOOKUP(Hoja1!J88,Data!$G$1:$H$505,2,0)</f>
        <v>Tampico</v>
      </c>
      <c r="K88" s="18">
        <f>IF(Hoja1!M88=1,Hoja1!K88,0)</f>
        <v>45995.756944444445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62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 t="str">
        <f>Hoja1!C89</f>
        <v>32Q</v>
      </c>
      <c r="D89" t="str">
        <f>Hoja1!D89</f>
        <v>VB 9235</v>
      </c>
      <c r="E89" s="24">
        <f>IF(Hoja1!M89=1,Hoja1!E89,0)</f>
        <v>45995.739583333336</v>
      </c>
      <c r="F89" s="23" t="str">
        <f>VLOOKUP(Hoja1!F89,Data!$D$1:$E$504,2,0)</f>
        <v>Mazatlán</v>
      </c>
      <c r="G89" s="23">
        <f>Hoja1!G89</f>
        <v>2</v>
      </c>
      <c r="H89" s="23" t="str">
        <f>Hoja1!H89</f>
        <v>106A</v>
      </c>
      <c r="I89" t="str">
        <f>Hoja1!I89</f>
        <v>VB 9496</v>
      </c>
      <c r="J89" t="str">
        <f>VLOOKUP(Hoja1!J89,Data!$G$1:$H$505,2,0)</f>
        <v>Los Cabos</v>
      </c>
      <c r="K89" s="18">
        <f>IF(Hoja1!M89=1,Hoja1!K89,0)</f>
        <v>45995.770833333336</v>
      </c>
      <c r="L89" t="str">
        <f>IF(Hoja1!M89=1,Hoja1!L89:$N90,0)</f>
        <v>J</v>
      </c>
      <c r="M89">
        <f t="shared" si="4"/>
        <v>1</v>
      </c>
      <c r="N89">
        <f t="shared" si="5"/>
        <v>1</v>
      </c>
      <c r="O89">
        <f>IF(N89="","",MAX(O$1:O88)+1)</f>
        <v>63</v>
      </c>
    </row>
    <row r="90" spans="1:15" x14ac:dyDescent="0.25">
      <c r="A90">
        <f>IF(Hoja1!M90=1,Hoja1!A90,0)</f>
        <v>0</v>
      </c>
      <c r="B90" s="23" t="str">
        <f>VLOOKUP(Hoja1!B90,Data!$A$1:$B$504,2,0)</f>
        <v>Atlas Air</v>
      </c>
      <c r="C90" s="23" t="str">
        <f>Hoja1!C90</f>
        <v>77F</v>
      </c>
      <c r="D90" t="str">
        <f>Hoja1!D90</f>
        <v>5Y 346</v>
      </c>
      <c r="E90" s="24">
        <f>IF(Hoja1!M90=1,Hoja1!E90,0)</f>
        <v>0</v>
      </c>
      <c r="F90" s="23" t="str">
        <f>VLOOKUP(Hoja1!F90,Data!$D$1:$E$504,2,0)</f>
        <v>Anchorage</v>
      </c>
      <c r="G90" s="23" t="str">
        <f>Hoja1!G90</f>
        <v>---</v>
      </c>
      <c r="H90" s="23">
        <f>Hoja1!H90</f>
        <v>604</v>
      </c>
      <c r="I90" t="str">
        <f>Hoja1!I90</f>
        <v>5Y 346</v>
      </c>
      <c r="J90" t="str">
        <f>VLOOKUP(Hoja1!J90,Data!$G$1:$H$505,2,0)</f>
        <v>Quito</v>
      </c>
      <c r="K90" s="18">
        <f>IF(Hoja1!M90=1,Hoja1!K90,0)</f>
        <v>0</v>
      </c>
      <c r="L90">
        <f>IF(Hoja1!M90=1,Hoja1!L90:$N91,0)</f>
        <v>0</v>
      </c>
      <c r="M90">
        <f t="shared" si="4"/>
        <v>0</v>
      </c>
      <c r="N90" t="str">
        <f t="shared" si="5"/>
        <v/>
      </c>
      <c r="O90" t="str">
        <f>IF(N90="","",MAX(O$1:O89)+1)</f>
        <v/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7282</v>
      </c>
      <c r="E91" s="24">
        <f>IF(Hoja1!M91=1,Hoja1!E91,0)</f>
        <v>45995.756944444445</v>
      </c>
      <c r="F91" s="23" t="str">
        <f>VLOOKUP(Hoja1!F91,Data!$D$1:$E$504,2,0)</f>
        <v>Mérida</v>
      </c>
      <c r="G91" s="23">
        <f>Hoja1!G91</f>
        <v>1</v>
      </c>
      <c r="H91" s="23" t="str">
        <f>Hoja1!H91</f>
        <v>108A</v>
      </c>
      <c r="I91" t="str">
        <f>Hoja1!I91</f>
        <v>VB 7282</v>
      </c>
      <c r="J91" t="str">
        <f>VLOOKUP(Hoja1!J91,Data!$G$1:$H$505,2,0)</f>
        <v>Puerto Escondido</v>
      </c>
      <c r="K91" s="18">
        <f>IF(Hoja1!M91=1,Hoja1!K91,0)</f>
        <v>45995.784722222219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64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Aeromexico</v>
      </c>
      <c r="C92" s="23" t="str">
        <f>Hoja1!C92</f>
        <v>E90</v>
      </c>
      <c r="D92" t="str">
        <f>Hoja1!D92</f>
        <v>AM 881</v>
      </c>
      <c r="E92" s="24">
        <f>IF(Hoja1!M92=1,Hoja1!E92,0)</f>
        <v>45995.757638888892</v>
      </c>
      <c r="F92" s="23" t="str">
        <f>VLOOKUP(Hoja1!F92,Data!$D$1:$E$504,2,0)</f>
        <v>Puerto Vallarta</v>
      </c>
      <c r="G92" s="23">
        <f>Hoja1!G92</f>
        <v>3</v>
      </c>
      <c r="H92" s="23" t="str">
        <f>Hoja1!H92</f>
        <v>111A</v>
      </c>
      <c r="I92" t="str">
        <f>Hoja1!I92</f>
        <v>AM 284</v>
      </c>
      <c r="J92" t="str">
        <f>VLOOKUP(Hoja1!J92,Data!$G$1:$H$505,2,0)</f>
        <v>Guadalajara</v>
      </c>
      <c r="K92" s="18">
        <f>IF(Hoja1!M92=1,Hoja1!K92,0)</f>
        <v>45995.785416666666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65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 t="str">
        <f>Hoja1!C93</f>
        <v>32N</v>
      </c>
      <c r="D93" t="str">
        <f>Hoja1!D93</f>
        <v>VB 9533</v>
      </c>
      <c r="E93" s="24">
        <f>IF(Hoja1!M93=1,Hoja1!E93,0)</f>
        <v>45995.763888888891</v>
      </c>
      <c r="F93" s="23" t="str">
        <f>VLOOKUP(Hoja1!F93,Data!$D$1:$E$504,2,0)</f>
        <v>Matamoros</v>
      </c>
      <c r="G93" s="23">
        <f>Hoja1!G93</f>
        <v>1</v>
      </c>
      <c r="H93" s="23" t="str">
        <f>Hoja1!H93</f>
        <v>112B</v>
      </c>
      <c r="I93" t="str">
        <f>Hoja1!I93</f>
        <v>VB 9410</v>
      </c>
      <c r="J93" t="str">
        <f>VLOOKUP(Hoja1!J93,Data!$G$1:$H$505,2,0)</f>
        <v>Mérida</v>
      </c>
      <c r="K93" s="18">
        <f>IF(Hoja1!M93=1,Hoja1!K93,0)</f>
        <v>45995.795138888891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66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7009</v>
      </c>
      <c r="E94" s="24">
        <f>IF(Hoja1!M94=1,Hoja1!E94,0)</f>
        <v>45995.767361111109</v>
      </c>
      <c r="F94" s="23" t="str">
        <f>VLOOKUP(Hoja1!F94,Data!$D$1:$E$504,2,0)</f>
        <v>Oaxaca</v>
      </c>
      <c r="G94" s="23">
        <f>Hoja1!G94</f>
        <v>2</v>
      </c>
      <c r="H94" s="23">
        <f>Hoja1!H94</f>
        <v>502</v>
      </c>
      <c r="I94" t="str">
        <f>Hoja1!I94</f>
        <v>VB 7009</v>
      </c>
      <c r="J94" t="str">
        <f>VLOOKUP(Hoja1!J94,Data!$G$1:$H$505,2,0)</f>
        <v>Cancún</v>
      </c>
      <c r="K94" s="18">
        <f>IF(Hoja1!M94=1,Hoja1!K94,0)</f>
        <v>45995.791666666664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67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7434</v>
      </c>
      <c r="E95" s="24">
        <f>IF(Hoja1!M95=1,Hoja1!E95,0)</f>
        <v>45995.770833333336</v>
      </c>
      <c r="F95" s="23" t="str">
        <f>VLOOKUP(Hoja1!F95,Data!$D$1:$E$504,2,0)</f>
        <v>Ciudad Juárez</v>
      </c>
      <c r="G95" s="23">
        <f>Hoja1!G95</f>
        <v>2</v>
      </c>
      <c r="H95" s="23">
        <f>Hoja1!H95</f>
        <v>505</v>
      </c>
      <c r="I95" t="str">
        <f>Hoja1!I95</f>
        <v>VB 7434</v>
      </c>
      <c r="J95" t="str">
        <f>VLOOKUP(Hoja1!J95,Data!$G$1:$H$505,2,0)</f>
        <v>Veracruz</v>
      </c>
      <c r="K95" s="18">
        <f>IF(Hoja1!M95=1,Hoja1!K95,0)</f>
        <v>45995.791666666664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68</v>
      </c>
    </row>
    <row r="96" spans="1:15" x14ac:dyDescent="0.25">
      <c r="A96">
        <f>IF(Hoja1!M96=1,Hoja1!A96,0)</f>
        <v>0</v>
      </c>
      <c r="B96" s="23" t="str">
        <f>VLOOKUP(Hoja1!B96,Data!$A$1:$B$504,2,0)</f>
        <v>AeroUnión</v>
      </c>
      <c r="C96" s="23">
        <f>Hoja1!C96</f>
        <v>332</v>
      </c>
      <c r="D96" t="str">
        <f>Hoja1!D96</f>
        <v>6R 4270</v>
      </c>
      <c r="E96" s="24">
        <f>IF(Hoja1!M96=1,Hoja1!E96,0)</f>
        <v>0</v>
      </c>
      <c r="F96" s="23" t="str">
        <f>VLOOKUP(Hoja1!F96,Data!$D$1:$E$504,2,0)</f>
        <v>Bogotá</v>
      </c>
      <c r="G96" s="23" t="str">
        <f>Hoja1!G96</f>
        <v>---</v>
      </c>
      <c r="H96" s="23">
        <f>Hoja1!H96</f>
        <v>602</v>
      </c>
      <c r="I96" t="str">
        <f>Hoja1!I96</f>
        <v>6R 4270</v>
      </c>
      <c r="J96" t="str">
        <f>VLOOKUP(Hoja1!J96,Data!$G$1:$H$505,2,0)</f>
        <v>San José</v>
      </c>
      <c r="K96" s="18">
        <f>IF(Hoja1!M96=1,Hoja1!K96,0)</f>
        <v>0</v>
      </c>
      <c r="L96">
        <f>IF(Hoja1!M96=1,Hoja1!L96:$N97,0)</f>
        <v>0</v>
      </c>
      <c r="M96">
        <f t="shared" si="4"/>
        <v>0</v>
      </c>
      <c r="N96" t="str">
        <f t="shared" si="5"/>
        <v/>
      </c>
      <c r="O96" t="str">
        <f>IF(N96="","",MAX(O$1:O95)+1)</f>
        <v/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Viva</v>
      </c>
      <c r="C97" s="23">
        <f>Hoja1!C97</f>
        <v>321</v>
      </c>
      <c r="D97" t="str">
        <f>Hoja1!D97</f>
        <v>VB 3280</v>
      </c>
      <c r="E97" s="24">
        <f>IF(Hoja1!M97=1,Hoja1!E97,0)</f>
        <v>45995.791666666664</v>
      </c>
      <c r="F97" s="23" t="str">
        <f>VLOOKUP(Hoja1!F97,Data!$D$1:$E$504,2,0)</f>
        <v>Guadalajara</v>
      </c>
      <c r="G97" s="23">
        <f>Hoja1!G97</f>
        <v>2</v>
      </c>
      <c r="H97" s="23" t="str">
        <f>Hoja1!H97</f>
        <v>106A</v>
      </c>
      <c r="I97" t="str">
        <f>Hoja1!I97</f>
        <v>VB 9522</v>
      </c>
      <c r="J97" t="str">
        <f>VLOOKUP(Hoja1!J97,Data!$G$1:$H$505,2,0)</f>
        <v>Guadalajara</v>
      </c>
      <c r="K97" s="18">
        <f>IF(Hoja1!M97=1,Hoja1!K97,0)</f>
        <v>45995.822916666664</v>
      </c>
      <c r="L97" t="str">
        <f>IF(Hoja1!M97=1,Hoja1!L97:$N98,0)</f>
        <v>J</v>
      </c>
      <c r="M97">
        <f t="shared" si="4"/>
        <v>1</v>
      </c>
      <c r="N97">
        <f t="shared" si="5"/>
        <v>1</v>
      </c>
      <c r="O97">
        <f>IF(N97="","",MAX(O$1:O96)+1)</f>
        <v>69</v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Viva</v>
      </c>
      <c r="C98" s="23" t="str">
        <f>Hoja1!C98</f>
        <v>32A</v>
      </c>
      <c r="D98" t="str">
        <f>Hoja1!D98</f>
        <v>VB 9453</v>
      </c>
      <c r="E98" s="24">
        <f>IF(Hoja1!M98=1,Hoja1!E98,0)</f>
        <v>45995.815972222219</v>
      </c>
      <c r="F98" s="23" t="str">
        <f>VLOOKUP(Hoja1!F98,Data!$D$1:$E$504,2,0)</f>
        <v>Nuevo Laredo</v>
      </c>
      <c r="G98" s="23">
        <f>Hoja1!G98</f>
        <v>1</v>
      </c>
      <c r="H98" s="23" t="str">
        <f>Hoja1!H98</f>
        <v>112B</v>
      </c>
      <c r="I98" t="str">
        <f>Hoja1!I98</f>
        <v>VB 9462</v>
      </c>
      <c r="J98" t="str">
        <f>VLOOKUP(Hoja1!J98,Data!$G$1:$H$505,2,0)</f>
        <v>Chetumal</v>
      </c>
      <c r="K98" s="18">
        <f>IF(Hoja1!M98=1,Hoja1!K98,0)</f>
        <v>45996.350694444445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70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Viva</v>
      </c>
      <c r="C99" s="23">
        <f>Hoja1!C99</f>
        <v>321</v>
      </c>
      <c r="D99" t="str">
        <f>Hoja1!D99</f>
        <v>VB 9363</v>
      </c>
      <c r="E99" s="24">
        <f>IF(Hoja1!M99=1,Hoja1!E99,0)</f>
        <v>45995.829861111109</v>
      </c>
      <c r="F99" s="23" t="str">
        <f>VLOOKUP(Hoja1!F99,Data!$D$1:$E$504,2,0)</f>
        <v>Tulum</v>
      </c>
      <c r="G99" s="23">
        <f>Hoja1!G99</f>
        <v>1</v>
      </c>
      <c r="H99" s="23" t="str">
        <f>Hoja1!H99</f>
        <v>107B</v>
      </c>
      <c r="I99" t="str">
        <f>Hoja1!I99</f>
        <v>VB 5067</v>
      </c>
      <c r="J99" t="str">
        <f>VLOOKUP(Hoja1!J99,Data!$G$1:$H$505,2,0)</f>
        <v>Tijuana</v>
      </c>
      <c r="K99" s="18">
        <f>IF(Hoja1!M99=1,Hoja1!K99,0)</f>
        <v>45995.895833333336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71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Aeromexico</v>
      </c>
      <c r="C100" s="23" t="str">
        <f>Hoja1!C100</f>
        <v>E90</v>
      </c>
      <c r="D100" t="str">
        <f>Hoja1!D100</f>
        <v>AM 995</v>
      </c>
      <c r="E100" s="24">
        <f>IF(Hoja1!M100=1,Hoja1!E100,0)</f>
        <v>45995.829861111109</v>
      </c>
      <c r="F100" s="23" t="str">
        <f>VLOOKUP(Hoja1!F100,Data!$D$1:$E$504,2,0)</f>
        <v>Monterrey</v>
      </c>
      <c r="G100" s="23">
        <f>Hoja1!G100</f>
        <v>3</v>
      </c>
      <c r="H100" s="23" t="str">
        <f>Hoja1!H100</f>
        <v>110B</v>
      </c>
      <c r="I100" t="str">
        <f>Hoja1!I100</f>
        <v>AM 998</v>
      </c>
      <c r="J100" t="str">
        <f>VLOOKUP(Hoja1!J100,Data!$G$1:$H$505,2,0)</f>
        <v>Monterrey</v>
      </c>
      <c r="K100" s="18">
        <f>IF(Hoja1!M100=1,Hoja1!K100,0)</f>
        <v>45995.857638888891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72</v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Mexicana de Aviación</v>
      </c>
      <c r="C101" s="23">
        <f>Hoja1!C101</f>
        <v>738</v>
      </c>
      <c r="D101" t="str">
        <f>Hoja1!D101</f>
        <v>XN 1763</v>
      </c>
      <c r="E101" s="24">
        <f>IF(Hoja1!M101=1,Hoja1!E101,0)</f>
        <v>45995.829861111109</v>
      </c>
      <c r="F101" s="23" t="str">
        <f>VLOOKUP(Hoja1!F101,Data!$D$1:$E$504,2,0)</f>
        <v>Mérida</v>
      </c>
      <c r="G101" s="23">
        <f>Hoja1!G101</f>
        <v>3</v>
      </c>
      <c r="H101" s="23" t="str">
        <f>Hoja1!H101</f>
        <v>108A</v>
      </c>
      <c r="I101" t="str">
        <f>Hoja1!I101</f>
        <v>XN 1440</v>
      </c>
      <c r="J101" t="str">
        <f>VLOOKUP(Hoja1!J101,Data!$G$1:$H$505,2,0)</f>
        <v>Puerto Vallarta</v>
      </c>
      <c r="K101" s="18">
        <f>IF(Hoja1!M101=1,Hoja1!K101,0)</f>
        <v>45996.364583333336</v>
      </c>
      <c r="L101" t="str">
        <f>IF(Hoja1!M101=1,Hoja1!L101:$N102,0)</f>
        <v>J</v>
      </c>
      <c r="M101">
        <f t="shared" si="4"/>
        <v>1</v>
      </c>
      <c r="N101">
        <f t="shared" si="5"/>
        <v>1</v>
      </c>
      <c r="O101">
        <f>IF(N101="","",MAX(O$1:O100)+1)</f>
        <v>73</v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 t="str">
        <f>Hoja1!C102</f>
        <v>32A</v>
      </c>
      <c r="D102" t="str">
        <f>Hoja1!D102</f>
        <v>VB 4412</v>
      </c>
      <c r="E102" s="24">
        <f>IF(Hoja1!M102=1,Hoja1!E102,0)</f>
        <v>45995.836805555555</v>
      </c>
      <c r="F102" s="23" t="str">
        <f>VLOOKUP(Hoja1!F102,Data!$D$1:$E$504,2,0)</f>
        <v>Monterrey</v>
      </c>
      <c r="G102" s="23">
        <f>Hoja1!G102</f>
        <v>1</v>
      </c>
      <c r="H102" s="23" t="str">
        <f>Hoja1!H102</f>
        <v>106B</v>
      </c>
      <c r="I102" t="str">
        <f>Hoja1!I102</f>
        <v>VB 4413</v>
      </c>
      <c r="J102" t="str">
        <f>VLOOKUP(Hoja1!J102,Data!$G$1:$H$505,2,0)</f>
        <v>Monterrey</v>
      </c>
      <c r="K102" s="18">
        <f>IF(Hoja1!M102=1,Hoja1!K102,0)</f>
        <v>45995.871527777781</v>
      </c>
      <c r="L102" t="str">
        <f>IF(Hoja1!M102=1,Hoja1!L102:$N103,0)</f>
        <v>J</v>
      </c>
      <c r="M102">
        <f t="shared" si="4"/>
        <v>1</v>
      </c>
      <c r="N102">
        <f t="shared" si="5"/>
        <v>1</v>
      </c>
      <c r="O102">
        <f>IF(N102="","",MAX(O$1:O101)+1)</f>
        <v>74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Volaris</v>
      </c>
      <c r="C103" s="23">
        <f>Hoja1!C103</f>
        <v>320</v>
      </c>
      <c r="D103" t="str">
        <f>Hoja1!D103</f>
        <v>Y4 7171</v>
      </c>
      <c r="E103" s="24">
        <f>IF(Hoja1!M103=1,Hoja1!E103,0)</f>
        <v>45995.849305555559</v>
      </c>
      <c r="F103" s="23" t="str">
        <f>VLOOKUP(Hoja1!F103,Data!$D$1:$E$504,2,0)</f>
        <v>La Paz</v>
      </c>
      <c r="G103" s="23">
        <f>Hoja1!G103</f>
        <v>2</v>
      </c>
      <c r="H103" s="23" t="str">
        <f>Hoja1!H103</f>
        <v>109B</v>
      </c>
      <c r="I103" t="str">
        <f>Hoja1!I103</f>
        <v>Y4 1291</v>
      </c>
      <c r="J103" t="str">
        <f>VLOOKUP(Hoja1!J103,Data!$G$1:$H$505,2,0)</f>
        <v>Guadalajara</v>
      </c>
      <c r="K103" s="18">
        <f>IF(Hoja1!M103=1,Hoja1!K103,0)</f>
        <v>45996.270833333336</v>
      </c>
      <c r="L103" t="str">
        <f>IF(Hoja1!M103=1,Hoja1!L103:$N104,0)</f>
        <v>J</v>
      </c>
      <c r="M103">
        <f t="shared" si="4"/>
        <v>1</v>
      </c>
      <c r="N103">
        <f t="shared" si="5"/>
        <v>1</v>
      </c>
      <c r="O103">
        <f>IF(N103="","",MAX(O$1:O102)+1)</f>
        <v>75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Volaris</v>
      </c>
      <c r="C104" s="23">
        <f>Hoja1!C104</f>
        <v>320</v>
      </c>
      <c r="D104" t="str">
        <f>Hoja1!D104</f>
        <v>Y4 1292</v>
      </c>
      <c r="E104" s="24">
        <f>IF(Hoja1!M104=1,Hoja1!E104,0)</f>
        <v>45995.852777777778</v>
      </c>
      <c r="F104" s="23" t="str">
        <f>VLOOKUP(Hoja1!F104,Data!$D$1:$E$504,2,0)</f>
        <v>Guadalajara</v>
      </c>
      <c r="G104" s="23">
        <f>Hoja1!G104</f>
        <v>2</v>
      </c>
      <c r="H104" s="23" t="str">
        <f>Hoja1!H104</f>
        <v>109A</v>
      </c>
      <c r="I104" t="str">
        <f>Hoja1!I104</f>
        <v>Y4 3960</v>
      </c>
      <c r="J104" t="str">
        <f>VLOOKUP(Hoja1!J104,Data!$G$1:$H$505,2,0)</f>
        <v>Bogotá</v>
      </c>
      <c r="K104" s="18">
        <f>IF(Hoja1!M104=1,Hoja1!K104,0)</f>
        <v>45996.025000000001</v>
      </c>
      <c r="L104" t="str">
        <f>IF(Hoja1!M104=1,Hoja1!L104:$N105,0)</f>
        <v>J</v>
      </c>
      <c r="M104">
        <f t="shared" si="4"/>
        <v>1</v>
      </c>
      <c r="N104">
        <f t="shared" si="5"/>
        <v>1</v>
      </c>
      <c r="O104">
        <f>IF(N104="","",MAX(O$1:O103)+1)</f>
        <v>76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2041</v>
      </c>
      <c r="E105" s="24">
        <f>IF(Hoja1!M105=1,Hoja1!E105,0)</f>
        <v>45995.85833333333</v>
      </c>
      <c r="F105" s="23" t="str">
        <f>VLOOKUP(Hoja1!F105,Data!$D$1:$E$504,2,0)</f>
        <v>Oaxaca</v>
      </c>
      <c r="G105" s="23">
        <f>Hoja1!G105</f>
        <v>3</v>
      </c>
      <c r="H105" s="23" t="str">
        <f>Hoja1!H105</f>
        <v>111B</v>
      </c>
      <c r="I105" t="str">
        <f>Hoja1!I105</f>
        <v>AM 878</v>
      </c>
      <c r="J105" t="str">
        <f>VLOOKUP(Hoja1!J105,Data!$G$1:$H$505,2,0)</f>
        <v>Mérida</v>
      </c>
      <c r="K105" s="18">
        <f>IF(Hoja1!M105=1,Hoja1!K105,0)</f>
        <v>45996.510416666664</v>
      </c>
      <c r="L105" t="str">
        <f>IF(Hoja1!M105=1,Hoja1!L105:$N106,0)</f>
        <v>J</v>
      </c>
      <c r="M105">
        <f t="shared" si="4"/>
        <v>1</v>
      </c>
      <c r="N105">
        <f t="shared" si="5"/>
        <v>1</v>
      </c>
      <c r="O105">
        <f>IF(N105="","",MAX(O$1:O104)+1)</f>
        <v>77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Viva</v>
      </c>
      <c r="C106" s="23" t="str">
        <f>Hoja1!C106</f>
        <v>32N</v>
      </c>
      <c r="D106" t="str">
        <f>Hoja1!D106</f>
        <v>VB 7017</v>
      </c>
      <c r="E106" s="24">
        <f>IF(Hoja1!M106=1,Hoja1!E106,0)</f>
        <v>45995.868055555555</v>
      </c>
      <c r="F106" s="23" t="str">
        <f>VLOOKUP(Hoja1!F106,Data!$D$1:$E$504,2,0)</f>
        <v>Acapulco</v>
      </c>
      <c r="G106" s="23">
        <f>Hoja1!G106</f>
        <v>2</v>
      </c>
      <c r="H106" s="23">
        <f>Hoja1!H106</f>
        <v>502</v>
      </c>
      <c r="I106" t="str">
        <f>Hoja1!I106</f>
        <v>VB 7017</v>
      </c>
      <c r="J106" t="str">
        <f>VLOOKUP(Hoja1!J106,Data!$G$1:$H$505,2,0)</f>
        <v>Monterrey</v>
      </c>
      <c r="K106" s="18">
        <f>IF(Hoja1!M106=1,Hoja1!K106,0)</f>
        <v>45995.888888888891</v>
      </c>
      <c r="L106" t="str">
        <f>IF(Hoja1!M106=1,Hoja1!L106:$N107,0)</f>
        <v>J</v>
      </c>
      <c r="M106">
        <f t="shared" si="4"/>
        <v>1</v>
      </c>
      <c r="N106">
        <f t="shared" si="5"/>
        <v>1</v>
      </c>
      <c r="O106">
        <f>IF(N106="","",MAX(O$1:O105)+1)</f>
        <v>78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Viva</v>
      </c>
      <c r="C107" s="23" t="str">
        <f>Hoja1!C107</f>
        <v>32A</v>
      </c>
      <c r="D107" t="str">
        <f>Hoja1!D107</f>
        <v>VB 7305</v>
      </c>
      <c r="E107" s="24">
        <f>IF(Hoja1!M107=1,Hoja1!E107,0)</f>
        <v>45995.875</v>
      </c>
      <c r="F107" s="23" t="str">
        <f>VLOOKUP(Hoja1!F107,Data!$D$1:$E$504,2,0)</f>
        <v>Tampico</v>
      </c>
      <c r="G107" s="23">
        <f>Hoja1!G107</f>
        <v>1</v>
      </c>
      <c r="H107" s="23">
        <f>Hoja1!H107</f>
        <v>505</v>
      </c>
      <c r="I107" t="str">
        <f>Hoja1!I107</f>
        <v>VB 7305</v>
      </c>
      <c r="J107" t="str">
        <f>VLOOKUP(Hoja1!J107,Data!$G$1:$H$505,2,0)</f>
        <v>Guadalajara</v>
      </c>
      <c r="K107" s="18">
        <f>IF(Hoja1!M107=1,Hoja1!K107,0)</f>
        <v>45995.895833333336</v>
      </c>
      <c r="L107" t="str">
        <f>IF(Hoja1!M107=1,Hoja1!L107:$N108,0)</f>
        <v>J</v>
      </c>
      <c r="M107">
        <f t="shared" si="4"/>
        <v>1</v>
      </c>
      <c r="N107">
        <f t="shared" si="5"/>
        <v>1</v>
      </c>
      <c r="O107">
        <f>IF(N107="","",MAX(O$1:O106)+1)</f>
        <v>79</v>
      </c>
    </row>
    <row r="108" spans="1:15" x14ac:dyDescent="0.25">
      <c r="A108">
        <f>IF(Hoja1!M108=1,Hoja1!A108,0)</f>
        <v>0</v>
      </c>
      <c r="B108" s="23" t="str">
        <f>VLOOKUP(Hoja1!B108,Data!$A$1:$B$504,2,0)</f>
        <v>Lufthansa</v>
      </c>
      <c r="C108" s="23" t="str">
        <f>Hoja1!C108</f>
        <v>77X</v>
      </c>
      <c r="D108" t="str">
        <f>Hoja1!D108</f>
        <v>LH 8224</v>
      </c>
      <c r="E108" s="24">
        <f>IF(Hoja1!M108=1,Hoja1!E108,0)</f>
        <v>0</v>
      </c>
      <c r="F108" s="23" t="str">
        <f>VLOOKUP(Hoja1!F108,Data!$D$1:$E$504,2,0)</f>
        <v>Frankfurt</v>
      </c>
      <c r="G108" s="23" t="str">
        <f>Hoja1!G108</f>
        <v>---</v>
      </c>
      <c r="H108" s="23">
        <f>Hoja1!H108</f>
        <v>602</v>
      </c>
      <c r="I108" t="str">
        <f>Hoja1!I108</f>
        <v>LH 8225</v>
      </c>
      <c r="J108" t="str">
        <f>VLOOKUP(Hoja1!J108,Data!$G$1:$H$505,2,0)</f>
        <v>Guadalajara</v>
      </c>
      <c r="K108" s="18">
        <f>IF(Hoja1!M108=1,Hoja1!K108,0)</f>
        <v>0</v>
      </c>
      <c r="L108">
        <f>IF(Hoja1!M108=1,Hoja1!L108:$N109,0)</f>
        <v>0</v>
      </c>
      <c r="M108">
        <f t="shared" si="4"/>
        <v>0</v>
      </c>
      <c r="N108" t="str">
        <f t="shared" si="5"/>
        <v/>
      </c>
      <c r="O108" t="str">
        <f>IF(N108="","",MAX(O$1:O107)+1)</f>
        <v/>
      </c>
    </row>
    <row r="109" spans="1:15" x14ac:dyDescent="0.25">
      <c r="A109">
        <f>IF(Hoja1!M109=1,Hoja1!A109,0)</f>
        <v>0</v>
      </c>
      <c r="B109" s="23" t="str">
        <f>VLOOKUP(Hoja1!B109,Data!$A$1:$B$504,2,0)</f>
        <v>Cargolux</v>
      </c>
      <c r="C109" s="23" t="str">
        <f>Hoja1!C109</f>
        <v>74Y</v>
      </c>
      <c r="D109" t="str">
        <f>Hoja1!D109</f>
        <v>CV 6684</v>
      </c>
      <c r="E109" s="24">
        <f>IF(Hoja1!M109=1,Hoja1!E109,0)</f>
        <v>0</v>
      </c>
      <c r="F109" s="23" t="str">
        <f>VLOOKUP(Hoja1!F109,Data!$D$1:$E$504,2,0)</f>
        <v>Luxembourg</v>
      </c>
      <c r="G109" s="23" t="str">
        <f>Hoja1!G109</f>
        <v>---</v>
      </c>
      <c r="H109" s="23" t="str">
        <f>Hoja1!H109</f>
        <v>605A</v>
      </c>
      <c r="I109" t="str">
        <f>Hoja1!I109</f>
        <v>CV 6694</v>
      </c>
      <c r="J109" t="str">
        <f>VLOOKUP(Hoja1!J109,Data!$G$1:$H$505,2,0)</f>
        <v>Guadalajara</v>
      </c>
      <c r="K109" s="18">
        <f>IF(Hoja1!M109=1,Hoja1!K109,0)</f>
        <v>0</v>
      </c>
      <c r="L109">
        <f>IF(Hoja1!M109=1,Hoja1!L109:$N110,0)</f>
        <v>0</v>
      </c>
      <c r="M109">
        <f t="shared" si="4"/>
        <v>0</v>
      </c>
      <c r="N109" t="str">
        <f t="shared" si="5"/>
        <v/>
      </c>
      <c r="O109" t="str">
        <f>IF(N109="","",MAX(O$1:O108)+1)</f>
        <v/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Aeromexico</v>
      </c>
      <c r="C110" s="23" t="str">
        <f>Hoja1!C110</f>
        <v>E90</v>
      </c>
      <c r="D110" t="str">
        <f>Hoja1!D110</f>
        <v>AM 871</v>
      </c>
      <c r="E110" s="24">
        <f>IF(Hoja1!M110=1,Hoja1!E110,0)</f>
        <v>45995.888888888891</v>
      </c>
      <c r="F110" s="23" t="str">
        <f>VLOOKUP(Hoja1!F110,Data!$D$1:$E$504,2,0)</f>
        <v>Veracruz</v>
      </c>
      <c r="G110" s="23">
        <f>Hoja1!G110</f>
        <v>3</v>
      </c>
      <c r="H110" s="23" t="str">
        <f>Hoja1!H110</f>
        <v>111A</v>
      </c>
      <c r="I110" t="str">
        <f>Hoja1!I110</f>
        <v>AM 592</v>
      </c>
      <c r="J110" t="str">
        <f>VLOOKUP(Hoja1!J110,Data!$G$1:$H$505,2,0)</f>
        <v>Tulum</v>
      </c>
      <c r="K110" s="18">
        <f>IF(Hoja1!M110=1,Hoja1!K110,0)</f>
        <v>45996.354861111111</v>
      </c>
      <c r="L110" t="str">
        <f>IF(Hoja1!M110=1,Hoja1!L110:$N111,0)</f>
        <v>J</v>
      </c>
      <c r="M110">
        <f t="shared" si="4"/>
        <v>1</v>
      </c>
      <c r="N110">
        <f t="shared" si="5"/>
        <v>1</v>
      </c>
      <c r="O110">
        <f>IF(N110="","",MAX(O$1:O109)+1)</f>
        <v>80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Viva</v>
      </c>
      <c r="C111" s="23">
        <f>Hoja1!C111</f>
        <v>320</v>
      </c>
      <c r="D111" t="str">
        <f>Hoja1!D111</f>
        <v>VB 7435</v>
      </c>
      <c r="E111" s="24">
        <f>IF(Hoja1!M111=1,Hoja1!E111,0)</f>
        <v>45995.916666666664</v>
      </c>
      <c r="F111" s="23" t="str">
        <f>VLOOKUP(Hoja1!F111,Data!$D$1:$E$504,2,0)</f>
        <v>Veracruz</v>
      </c>
      <c r="G111" s="23">
        <f>Hoja1!G111</f>
        <v>2</v>
      </c>
      <c r="H111" s="23">
        <f>Hoja1!H111</f>
        <v>503</v>
      </c>
      <c r="I111" t="str">
        <f>Hoja1!I111</f>
        <v>VB 7435</v>
      </c>
      <c r="J111" t="str">
        <f>VLOOKUP(Hoja1!J111,Data!$G$1:$H$505,2,0)</f>
        <v>Ciudad Juárez</v>
      </c>
      <c r="K111" s="18">
        <f>IF(Hoja1!M111=1,Hoja1!K111,0)</f>
        <v>45995.9375</v>
      </c>
      <c r="L111" t="str">
        <f>IF(Hoja1!M111=1,Hoja1!L111:$N112,0)</f>
        <v>J</v>
      </c>
      <c r="M111">
        <f t="shared" si="4"/>
        <v>1</v>
      </c>
      <c r="N111">
        <f t="shared" si="5"/>
        <v>1</v>
      </c>
      <c r="O111">
        <f>IF(N111="","",MAX(O$1:O110)+1)</f>
        <v>81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Viva</v>
      </c>
      <c r="C112" s="23">
        <f>Hoja1!C112</f>
        <v>320</v>
      </c>
      <c r="D112" t="str">
        <f>Hoja1!D112</f>
        <v>VB 7283</v>
      </c>
      <c r="E112" s="24">
        <f>IF(Hoja1!M112=1,Hoja1!E112,0)</f>
        <v>45995.923611111109</v>
      </c>
      <c r="F112" s="23" t="str">
        <f>VLOOKUP(Hoja1!F112,Data!$D$1:$E$504,2,0)</f>
        <v>Puerto Escondido</v>
      </c>
      <c r="G112" s="23">
        <f>Hoja1!G112</f>
        <v>3</v>
      </c>
      <c r="H112" s="23">
        <f>Hoja1!H112</f>
        <v>505</v>
      </c>
      <c r="I112" t="str">
        <f>Hoja1!I112</f>
        <v>VB 7283</v>
      </c>
      <c r="J112" t="str">
        <f>VLOOKUP(Hoja1!J112,Data!$G$1:$H$505,2,0)</f>
        <v>Mérida</v>
      </c>
      <c r="K112" s="18">
        <f>IF(Hoja1!M112=1,Hoja1!K112,0)</f>
        <v>45995.951388888891</v>
      </c>
      <c r="L112" t="str">
        <f>IF(Hoja1!M112=1,Hoja1!L112:$N113,0)</f>
        <v>J</v>
      </c>
      <c r="M112">
        <f t="shared" si="4"/>
        <v>1</v>
      </c>
      <c r="N112">
        <f t="shared" si="5"/>
        <v>1</v>
      </c>
      <c r="O112">
        <f>IF(N112="","",MAX(O$1:O111)+1)</f>
        <v>82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>Volaris</v>
      </c>
      <c r="C113" s="23">
        <f>Hoja1!C113</f>
        <v>321</v>
      </c>
      <c r="D113" t="str">
        <f>Hoja1!D113</f>
        <v>Y4 3296</v>
      </c>
      <c r="E113" s="24">
        <f>IF(Hoja1!M113=1,Hoja1!E113,0)</f>
        <v>45995.942361111112</v>
      </c>
      <c r="F113" s="23" t="str">
        <f>VLOOKUP(Hoja1!F113,Data!$D$1:$E$504,2,0)</f>
        <v>Tijuana</v>
      </c>
      <c r="G113" s="23">
        <f>Hoja1!G113</f>
        <v>1</v>
      </c>
      <c r="H113" s="23" t="str">
        <f>Hoja1!H113</f>
        <v>108B</v>
      </c>
      <c r="I113" t="str">
        <f>Hoja1!I113</f>
        <v>Y4 3297</v>
      </c>
      <c r="J113" t="str">
        <f>VLOOKUP(Hoja1!J113,Data!$G$1:$H$505,2,0)</f>
        <v>Tijuana</v>
      </c>
      <c r="K113" s="18">
        <f>IF(Hoja1!M113=1,Hoja1!K113,0)</f>
        <v>45995.97152777778</v>
      </c>
      <c r="L113" t="str">
        <f>IF(Hoja1!M113=1,Hoja1!L113:$N114,0)</f>
        <v>J</v>
      </c>
      <c r="M113">
        <f t="shared" si="4"/>
        <v>1</v>
      </c>
      <c r="N113">
        <f t="shared" si="5"/>
        <v>1</v>
      </c>
      <c r="O113">
        <f>IF(N113="","",MAX(O$1:O112)+1)</f>
        <v>83</v>
      </c>
    </row>
    <row r="114" spans="1:15" x14ac:dyDescent="0.25">
      <c r="A114" t="str">
        <f>IF(Hoja1!M114=1,Hoja1!A114,0)</f>
        <v>Flight scheduled</v>
      </c>
      <c r="B114" s="23" t="str">
        <f>VLOOKUP(Hoja1!B114,Data!$A$1:$B$504,2,0)</f>
        <v xml:space="preserve">Arajet </v>
      </c>
      <c r="C114" s="23" t="str">
        <f>Hoja1!C114</f>
        <v>7M8</v>
      </c>
      <c r="D114" t="str">
        <f>Hoja1!D114</f>
        <v>DM 4100</v>
      </c>
      <c r="E114" s="24">
        <f>IF(Hoja1!M114=1,Hoja1!E114,0)</f>
        <v>45995.947222222225</v>
      </c>
      <c r="F114" s="23" t="str">
        <f>VLOOKUP(Hoja1!F114,Data!$D$1:$E$504,2,0)</f>
        <v>Santo Domingo</v>
      </c>
      <c r="G114" s="23">
        <f>Hoja1!G114</f>
        <v>6</v>
      </c>
      <c r="H114" s="23" t="str">
        <f>Hoja1!H114</f>
        <v>114A</v>
      </c>
      <c r="I114" t="str">
        <f>Hoja1!I114</f>
        <v>DM 4101</v>
      </c>
      <c r="J114" t="str">
        <f>VLOOKUP(Hoja1!J114,Data!$G$1:$H$505,2,0)</f>
        <v>Santo Domingo</v>
      </c>
      <c r="K114" s="18">
        <f>IF(Hoja1!M114=1,Hoja1!K114,0)</f>
        <v>45995.988888888889</v>
      </c>
      <c r="L114" t="str">
        <f>IF(Hoja1!M114=1,Hoja1!L114:$N115,0)</f>
        <v>J</v>
      </c>
      <c r="M114">
        <f t="shared" si="4"/>
        <v>1</v>
      </c>
      <c r="N114">
        <f t="shared" si="5"/>
        <v>1</v>
      </c>
      <c r="O114">
        <f>IF(N114="","",MAX(O$1:O113)+1)</f>
        <v>84</v>
      </c>
    </row>
    <row r="115" spans="1:15" x14ac:dyDescent="0.25">
      <c r="A115">
        <f>IF(Hoja1!M115=1,Hoja1!A115,0)</f>
        <v>0</v>
      </c>
      <c r="B115" s="23" t="str">
        <f>VLOOKUP(Hoja1!B115,Data!$A$1:$B$504,2,0)</f>
        <v>MasAir</v>
      </c>
      <c r="C115" s="23">
        <f>Hoja1!C115</f>
        <v>333</v>
      </c>
      <c r="D115" t="str">
        <f>Hoja1!D115</f>
        <v>M7 6845</v>
      </c>
      <c r="E115" s="24">
        <f>IF(Hoja1!M115=1,Hoja1!E115,0)</f>
        <v>0</v>
      </c>
      <c r="F115" s="23" t="str">
        <f>VLOOKUP(Hoja1!F115,Data!$D$1:$E$504,2,0)</f>
        <v>Guadalajara</v>
      </c>
      <c r="G115" s="23" t="str">
        <f>Hoja1!G115</f>
        <v>---</v>
      </c>
      <c r="H115" s="23">
        <f>Hoja1!H115</f>
        <v>603</v>
      </c>
      <c r="I115" t="str">
        <f>Hoja1!I115</f>
        <v>M7 6441</v>
      </c>
      <c r="J115" t="str">
        <f>VLOOKUP(Hoja1!J115,Data!$G$1:$H$505,2,0)</f>
        <v>Campinas</v>
      </c>
      <c r="K115" s="18">
        <f>IF(Hoja1!M115=1,Hoja1!K115,0)</f>
        <v>0</v>
      </c>
      <c r="L115">
        <f>IF(Hoja1!M115=1,Hoja1!L115:$N116,0)</f>
        <v>0</v>
      </c>
      <c r="M115">
        <f t="shared" si="4"/>
        <v>0</v>
      </c>
      <c r="N115" t="str">
        <f t="shared" si="5"/>
        <v/>
      </c>
      <c r="O115" t="str">
        <f>IF(N115="","",MAX(O$1:O114)+1)</f>
        <v/>
      </c>
    </row>
    <row r="116" spans="1:15" x14ac:dyDescent="0.25">
      <c r="A116">
        <f>IF(Hoja1!M116=1,Hoja1!A116,0)</f>
        <v>0</v>
      </c>
      <c r="B116" s="23" t="str">
        <f>VLOOKUP(Hoja1!B116,Data!$A$1:$B$504,2,0)</f>
        <v>Estafeta</v>
      </c>
      <c r="C116" s="23">
        <f>Hoja1!C116</f>
        <v>734</v>
      </c>
      <c r="D116" t="str">
        <f>Hoja1!D116</f>
        <v>E7 610</v>
      </c>
      <c r="E116" s="24">
        <f>IF(Hoja1!M116=1,Hoja1!E116,0)</f>
        <v>0</v>
      </c>
      <c r="F116" s="23" t="str">
        <f>VLOOKUP(Hoja1!F116,Data!$D$1:$E$504,2,0)</f>
        <v>Mérida</v>
      </c>
      <c r="G116" s="23" t="str">
        <f>Hoja1!G116</f>
        <v>---</v>
      </c>
      <c r="H116" s="23" t="str">
        <f>Hoja1!H116</f>
        <v>601B</v>
      </c>
      <c r="I116" t="str">
        <f>Hoja1!I116</f>
        <v>E7 610</v>
      </c>
      <c r="J116" t="str">
        <f>VLOOKUP(Hoja1!J116,Data!$G$1:$H$505,2,0)</f>
        <v>San Luis Potosí</v>
      </c>
      <c r="K116" s="18">
        <f>IF(Hoja1!M116=1,Hoja1!K116,0)</f>
        <v>0</v>
      </c>
      <c r="L116">
        <f>IF(Hoja1!M116=1,Hoja1!L116:$N117,0)</f>
        <v>0</v>
      </c>
      <c r="M116">
        <f t="shared" si="4"/>
        <v>0</v>
      </c>
      <c r="N116" t="str">
        <f t="shared" si="5"/>
        <v/>
      </c>
      <c r="O116" t="str">
        <f>IF(N116="","",MAX(O$1:O115)+1)</f>
        <v/>
      </c>
    </row>
    <row r="117" spans="1:15" x14ac:dyDescent="0.25">
      <c r="A117" t="str">
        <f>IF(Hoja1!M117=1,Hoja1!A117,0)</f>
        <v>Flight scheduled</v>
      </c>
      <c r="B117" s="23" t="str">
        <f>VLOOKUP(Hoja1!B117,Data!$A$1:$B$504,2,0)</f>
        <v>Viva</v>
      </c>
      <c r="C117" s="23" t="str">
        <f>Hoja1!C117</f>
        <v>32Q</v>
      </c>
      <c r="D117" t="str">
        <f>Hoja1!D117</f>
        <v>VB 9497</v>
      </c>
      <c r="E117" s="24">
        <f>IF(Hoja1!M117=1,Hoja1!E117,0)</f>
        <v>45995.96875</v>
      </c>
      <c r="F117" s="23" t="str">
        <f>VLOOKUP(Hoja1!F117,Data!$D$1:$E$504,2,0)</f>
        <v>Los Cabos</v>
      </c>
      <c r="G117" s="23">
        <f>Hoja1!G117</f>
        <v>1</v>
      </c>
      <c r="H117" s="23" t="str">
        <f>Hoja1!H117</f>
        <v>106A</v>
      </c>
      <c r="I117" t="str">
        <f>Hoja1!I117</f>
        <v>VB 9520</v>
      </c>
      <c r="J117" t="str">
        <f>VLOOKUP(Hoja1!J117,Data!$G$1:$H$505,2,0)</f>
        <v>Guadalajara</v>
      </c>
      <c r="K117" s="18">
        <f>IF(Hoja1!M117=1,Hoja1!K117,0)</f>
        <v>45996.25</v>
      </c>
      <c r="L117" t="str">
        <f>IF(Hoja1!M117=1,Hoja1!L117:$N118,0)</f>
        <v>J</v>
      </c>
      <c r="M117">
        <f t="shared" si="4"/>
        <v>1</v>
      </c>
      <c r="N117">
        <f t="shared" si="5"/>
        <v>1</v>
      </c>
      <c r="O117">
        <f>IF(N117="","",MAX(O$1:O116)+1)</f>
        <v>85</v>
      </c>
    </row>
    <row r="118" spans="1:15" x14ac:dyDescent="0.25">
      <c r="A118" t="str">
        <f>IF(Hoja1!M118=1,Hoja1!A118,0)</f>
        <v>Flight scheduled</v>
      </c>
      <c r="B118" s="23" t="str">
        <f>VLOOKUP(Hoja1!B118,Data!$A$1:$B$504,2,0)</f>
        <v>Viva</v>
      </c>
      <c r="C118" s="23">
        <f>Hoja1!C118</f>
        <v>321</v>
      </c>
      <c r="D118" t="str">
        <f>Hoja1!D118</f>
        <v>VB 9523</v>
      </c>
      <c r="E118" s="24">
        <f>IF(Hoja1!M118=1,Hoja1!E118,0)</f>
        <v>45995.96875</v>
      </c>
      <c r="F118" s="23" t="str">
        <f>VLOOKUP(Hoja1!F118,Data!$D$1:$E$504,2,0)</f>
        <v>Guadalajara</v>
      </c>
      <c r="G118" s="23">
        <f>Hoja1!G118</f>
        <v>1</v>
      </c>
      <c r="H118" s="23">
        <f>Hoja1!H118</f>
        <v>503</v>
      </c>
      <c r="I118" t="str">
        <f>Hoja1!I118</f>
        <v>VB 2281</v>
      </c>
      <c r="J118" t="str">
        <f>VLOOKUP(Hoja1!J118,Data!$G$1:$H$505,2,0)</f>
        <v>Cancún</v>
      </c>
      <c r="K118" s="18">
        <f>IF(Hoja1!M118=1,Hoja1!K118,0)</f>
        <v>45996.263888888891</v>
      </c>
      <c r="L118" t="str">
        <f>IF(Hoja1!M118=1,Hoja1!L118:$N119,0)</f>
        <v>J</v>
      </c>
      <c r="M118">
        <f t="shared" si="4"/>
        <v>1</v>
      </c>
      <c r="N118">
        <f t="shared" si="5"/>
        <v>1</v>
      </c>
      <c r="O118">
        <f>IF(N118="","",MAX(O$1:O117)+1)</f>
        <v>86</v>
      </c>
    </row>
    <row r="119" spans="1:15" x14ac:dyDescent="0.25">
      <c r="A119" t="str">
        <f>IF(Hoja1!M119=1,Hoja1!A119,0)</f>
        <v>Flight scheduled</v>
      </c>
      <c r="B119" s="23" t="str">
        <f>VLOOKUP(Hoja1!B119,Data!$A$1:$B$504,2,0)</f>
        <v>Viva</v>
      </c>
      <c r="C119" s="23" t="str">
        <f>Hoja1!C119</f>
        <v>32N</v>
      </c>
      <c r="D119" t="str">
        <f>Hoja1!D119</f>
        <v>VB 9411</v>
      </c>
      <c r="E119" s="24">
        <f>IF(Hoja1!M119=1,Hoja1!E119,0)</f>
        <v>45995.979166666664</v>
      </c>
      <c r="F119" s="23" t="str">
        <f>VLOOKUP(Hoja1!F119,Data!$D$1:$E$504,2,0)</f>
        <v>Mérida</v>
      </c>
      <c r="G119" s="23">
        <f>Hoja1!G119</f>
        <v>2</v>
      </c>
      <c r="H119" s="23" t="str">
        <f>Hoja1!H119</f>
        <v>107B</v>
      </c>
      <c r="I119" t="str">
        <f>Hoja1!I119</f>
        <v>VB 5069</v>
      </c>
      <c r="J119" t="str">
        <f>VLOOKUP(Hoja1!J119,Data!$G$1:$H$505,2,0)</f>
        <v>Tijuana</v>
      </c>
      <c r="K119" s="18">
        <f>IF(Hoja1!M119=1,Hoja1!K119,0)</f>
        <v>45996.260416666664</v>
      </c>
      <c r="L119" t="str">
        <f>IF(Hoja1!M119=1,Hoja1!L119:$N120,0)</f>
        <v>J</v>
      </c>
      <c r="M119">
        <f t="shared" si="4"/>
        <v>1</v>
      </c>
      <c r="N119">
        <f t="shared" si="5"/>
        <v>1</v>
      </c>
      <c r="O119">
        <f>IF(N119="","",MAX(O$1:O118)+1)</f>
        <v>87</v>
      </c>
    </row>
    <row r="120" spans="1:15" x14ac:dyDescent="0.25">
      <c r="A120" t="str">
        <f>IF(Hoja1!M120=1,Hoja1!A120,0)</f>
        <v>Flight scheduled</v>
      </c>
      <c r="B120" s="23" t="str">
        <f>VLOOKUP(Hoja1!B120,Data!$A$1:$B$504,2,0)</f>
        <v>Viva</v>
      </c>
      <c r="C120" s="23" t="str">
        <f>Hoja1!C120</f>
        <v>32Q</v>
      </c>
      <c r="D120" t="str">
        <f>Hoja1!D120</f>
        <v>VB 2288</v>
      </c>
      <c r="E120" s="24">
        <f>IF(Hoja1!M120=1,Hoja1!E120,0)</f>
        <v>45995.979166666664</v>
      </c>
      <c r="F120" s="23" t="str">
        <f>VLOOKUP(Hoja1!F120,Data!$D$1:$E$504,2,0)</f>
        <v>Cancún</v>
      </c>
      <c r="G120" s="23">
        <f>Hoja1!G120</f>
        <v>2</v>
      </c>
      <c r="H120" s="23">
        <f>Hoja1!H120</f>
        <v>505</v>
      </c>
      <c r="I120" t="str">
        <f>Hoja1!I120</f>
        <v>VB 7382</v>
      </c>
      <c r="J120" t="str">
        <f>VLOOKUP(Hoja1!J120,Data!$G$1:$H$505,2,0)</f>
        <v>Monterrey</v>
      </c>
      <c r="K120" s="18">
        <f>IF(Hoja1!M120=1,Hoja1!K120,0)</f>
        <v>45996.25</v>
      </c>
      <c r="L120" t="str">
        <f>IF(Hoja1!M120=1,Hoja1!L120:$N121,0)</f>
        <v>J</v>
      </c>
      <c r="M120">
        <f t="shared" si="4"/>
        <v>1</v>
      </c>
      <c r="N120">
        <f t="shared" si="5"/>
        <v>1</v>
      </c>
      <c r="O120">
        <f>IF(N120="","",MAX(O$1:O119)+1)</f>
        <v>88</v>
      </c>
    </row>
    <row r="121" spans="1:15" x14ac:dyDescent="0.25">
      <c r="A121" t="str">
        <f>IF(Hoja1!M121=1,Hoja1!A121,0)</f>
        <v>Flight scheduled</v>
      </c>
      <c r="B121" s="23" t="str">
        <f>VLOOKUP(Hoja1!B121,Data!$A$1:$B$504,2,0)</f>
        <v>Viva</v>
      </c>
      <c r="C121" s="23" t="str">
        <f>Hoja1!C121</f>
        <v>32N</v>
      </c>
      <c r="D121" t="str">
        <f>Hoja1!D121</f>
        <v>VB 9305</v>
      </c>
      <c r="E121" s="24">
        <f>IF(Hoja1!M121=1,Hoja1!E121,0)</f>
        <v>45995.989583333336</v>
      </c>
      <c r="F121" s="23" t="str">
        <f>VLOOKUP(Hoja1!F121,Data!$D$1:$E$504,2,0)</f>
        <v>Hermosillo</v>
      </c>
      <c r="G121" s="23">
        <f>Hoja1!G121</f>
        <v>1</v>
      </c>
      <c r="H121" s="23" t="str">
        <f>Hoja1!H121</f>
        <v>106B</v>
      </c>
      <c r="I121" t="str">
        <f>Hoja1!I121</f>
        <v>VB 9390</v>
      </c>
      <c r="J121" t="str">
        <f>VLOOKUP(Hoja1!J121,Data!$G$1:$H$505,2,0)</f>
        <v>Tuxtla Gutiérrez</v>
      </c>
      <c r="K121" s="18">
        <f>IF(Hoja1!M121=1,Hoja1!K121,0)</f>
        <v>45996.270833333336</v>
      </c>
      <c r="L121" t="str">
        <f>IF(Hoja1!M121=1,Hoja1!L121:$N122,0)</f>
        <v>J</v>
      </c>
      <c r="M121">
        <f t="shared" si="4"/>
        <v>1</v>
      </c>
      <c r="N121">
        <f t="shared" si="5"/>
        <v>1</v>
      </c>
      <c r="O121">
        <f>IF(N121="","",MAX(O$1:O120)+1)</f>
        <v>89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>
        <f>IF(Hoja1!M307=1,Hoja1!A307,0)</f>
        <v>0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>
        <f>IF(Hoja1!M307=1,Hoja1!E307,0)</f>
        <v>0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>
        <f>IF(Hoja1!M307=1,Hoja1!K307,0)</f>
        <v>0</v>
      </c>
      <c r="L307">
        <f>IF(Hoja1!M307=1,Hoja1!L307:$N308,0)</f>
        <v>0</v>
      </c>
      <c r="M307">
        <f t="shared" si="10"/>
        <v>0</v>
      </c>
      <c r="N307" t="str">
        <f t="shared" si="11"/>
        <v/>
      </c>
      <c r="O307" t="str">
        <f>IF(N307="","",MAX(O$1:O306)+1)</f>
        <v/>
      </c>
    </row>
    <row r="308" spans="1:15" x14ac:dyDescent="0.25">
      <c r="A308">
        <f>IF(Hoja1!M308=1,Hoja1!A308,0)</f>
        <v>0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>
        <f>IF(Hoja1!M308=1,Hoja1!E308,0)</f>
        <v>0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>
        <f>IF(Hoja1!M308=1,Hoja1!K308,0)</f>
        <v>0</v>
      </c>
      <c r="L308">
        <f>IF(Hoja1!M308=1,Hoja1!L308:$N309,0)</f>
        <v>0</v>
      </c>
      <c r="M308">
        <f t="shared" si="10"/>
        <v>0</v>
      </c>
      <c r="N308" t="str">
        <f t="shared" si="11"/>
        <v/>
      </c>
      <c r="O308" t="str">
        <f>IF(N308="","",MAX(O$1:O307)+1)</f>
        <v/>
      </c>
    </row>
    <row r="309" spans="1:15" x14ac:dyDescent="0.25">
      <c r="A309">
        <f>IF(Hoja1!M309=1,Hoja1!A309,0)</f>
        <v>0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>
        <f>IF(Hoja1!M309=1,Hoja1!E309,0)</f>
        <v>0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>
        <f>IF(Hoja1!M309=1,Hoja1!K309,0)</f>
        <v>0</v>
      </c>
      <c r="L309">
        <f>IF(Hoja1!M309=1,Hoja1!L309:$N310,0)</f>
        <v>0</v>
      </c>
      <c r="M309">
        <f t="shared" si="10"/>
        <v>0</v>
      </c>
      <c r="N309" t="str">
        <f t="shared" si="11"/>
        <v/>
      </c>
      <c r="O309" t="str">
        <f>IF(N309="","",MAX(O$1:O308)+1)</f>
        <v/>
      </c>
    </row>
    <row r="310" spans="1:15" x14ac:dyDescent="0.25">
      <c r="A310">
        <f>IF(Hoja1!M310=1,Hoja1!A310,0)</f>
        <v>0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>
        <f>IF(Hoja1!M310=1,Hoja1!E310,0)</f>
        <v>0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>
        <f>IF(Hoja1!M310=1,Hoja1!K310,0)</f>
        <v>0</v>
      </c>
      <c r="L310">
        <f>IF(Hoja1!M310=1,Hoja1!L310:$N311,0)</f>
        <v>0</v>
      </c>
      <c r="M310">
        <f t="shared" si="10"/>
        <v>0</v>
      </c>
      <c r="N310" t="str">
        <f t="shared" si="11"/>
        <v/>
      </c>
      <c r="O310" t="str">
        <f>IF(N310="","",MAX(O$1:O309)+1)</f>
        <v/>
      </c>
    </row>
    <row r="311" spans="1:15" x14ac:dyDescent="0.25">
      <c r="A311">
        <f>IF(Hoja1!M311=1,Hoja1!A311,0)</f>
        <v>0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>
        <f>IF(Hoja1!M311=1,Hoja1!E311,0)</f>
        <v>0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>
        <f>IF(Hoja1!M311=1,Hoja1!K311,0)</f>
        <v>0</v>
      </c>
      <c r="L311">
        <f>IF(Hoja1!M311=1,Hoja1!L311:$N312,0)</f>
        <v>0</v>
      </c>
      <c r="M311">
        <f t="shared" si="10"/>
        <v>0</v>
      </c>
      <c r="N311" t="str">
        <f t="shared" si="11"/>
        <v/>
      </c>
      <c r="O311" t="str">
        <f>IF(N311="","",MAX(O$1:O310)+1)</f>
        <v/>
      </c>
    </row>
    <row r="312" spans="1:15" x14ac:dyDescent="0.25">
      <c r="A312">
        <f>IF(Hoja1!M312=1,Hoja1!A312,0)</f>
        <v>0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>
        <f>IF(Hoja1!M312=1,Hoja1!E312,0)</f>
        <v>0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>
        <f>IF(Hoja1!M312=1,Hoja1!K312,0)</f>
        <v>0</v>
      </c>
      <c r="L312">
        <f>IF(Hoja1!M312=1,Hoja1!L312:$N313,0)</f>
        <v>0</v>
      </c>
      <c r="M312">
        <f t="shared" si="10"/>
        <v>0</v>
      </c>
      <c r="N312" t="str">
        <f t="shared" si="11"/>
        <v/>
      </c>
      <c r="O312" t="str">
        <f>IF(N312="","",MAX(O$1:O311)+1)</f>
        <v/>
      </c>
    </row>
    <row r="313" spans="1:15" x14ac:dyDescent="0.25">
      <c r="A313">
        <f>IF(Hoja1!M313=1,Hoja1!A313,0)</f>
        <v>0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>
        <f>IF(Hoja1!M313=1,Hoja1!E313,0)</f>
        <v>0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>
        <f>IF(Hoja1!M313=1,Hoja1!K313,0)</f>
        <v>0</v>
      </c>
      <c r="L313">
        <f>IF(Hoja1!M313=1,Hoja1!L313:$N314,0)</f>
        <v>0</v>
      </c>
      <c r="M313">
        <f t="shared" si="10"/>
        <v>0</v>
      </c>
      <c r="N313" t="str">
        <f t="shared" si="11"/>
        <v/>
      </c>
      <c r="O313" t="str">
        <f>IF(N313="","",MAX(O$1:O312)+1)</f>
        <v/>
      </c>
    </row>
    <row r="314" spans="1:15" x14ac:dyDescent="0.25">
      <c r="A314">
        <f>IF(Hoja1!M314=1,Hoja1!A314,0)</f>
        <v>0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>
        <f>IF(Hoja1!M314=1,Hoja1!E314,0)</f>
        <v>0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>
        <f>IF(Hoja1!M314=1,Hoja1!K314,0)</f>
        <v>0</v>
      </c>
      <c r="L314">
        <f>IF(Hoja1!M314=1,Hoja1!L314:$N315,0)</f>
        <v>0</v>
      </c>
      <c r="M314">
        <f t="shared" si="10"/>
        <v>0</v>
      </c>
      <c r="N314" t="str">
        <f t="shared" si="11"/>
        <v/>
      </c>
      <c r="O314" t="str">
        <f>IF(N314="","",MAX(O$1:O313)+1)</f>
        <v/>
      </c>
    </row>
    <row r="315" spans="1:15" x14ac:dyDescent="0.25">
      <c r="A315">
        <f>IF(Hoja1!M315=1,Hoja1!A315,0)</f>
        <v>0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>
        <f>IF(Hoja1!M315=1,Hoja1!E315,0)</f>
        <v>0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>
        <f>IF(Hoja1!M315=1,Hoja1!K315,0)</f>
        <v>0</v>
      </c>
      <c r="L315">
        <f>IF(Hoja1!M315=1,Hoja1!L315:$N316,0)</f>
        <v>0</v>
      </c>
      <c r="M315">
        <f t="shared" si="10"/>
        <v>0</v>
      </c>
      <c r="N315" t="str">
        <f t="shared" si="11"/>
        <v/>
      </c>
      <c r="O315" t="str">
        <f>IF(N315="","",MAX(O$1:O314)+1)</f>
        <v/>
      </c>
    </row>
    <row r="316" spans="1:15" x14ac:dyDescent="0.25">
      <c r="A316">
        <f>IF(Hoja1!M316=1,Hoja1!A316,0)</f>
        <v>0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>
        <f>IF(Hoja1!M316=1,Hoja1!E316,0)</f>
        <v>0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>
        <f>IF(Hoja1!M316=1,Hoja1!K316,0)</f>
        <v>0</v>
      </c>
      <c r="L316">
        <f>IF(Hoja1!M316=1,Hoja1!L316:$N317,0)</f>
        <v>0</v>
      </c>
      <c r="M316">
        <f t="shared" si="10"/>
        <v>0</v>
      </c>
      <c r="N316" t="str">
        <f t="shared" si="11"/>
        <v/>
      </c>
      <c r="O316" t="str">
        <f>IF(N316="","",MAX(O$1:O315)+1)</f>
        <v/>
      </c>
    </row>
    <row r="317" spans="1:15" x14ac:dyDescent="0.25">
      <c r="A317">
        <f>IF(Hoja1!M317=1,Hoja1!A317,0)</f>
        <v>0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>
        <f>IF(Hoja1!M317=1,Hoja1!E317,0)</f>
        <v>0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>
        <f>IF(Hoja1!M317=1,Hoja1!K317,0)</f>
        <v>0</v>
      </c>
      <c r="L317">
        <f>IF(Hoja1!M317=1,Hoja1!L317:$N318,0)</f>
        <v>0</v>
      </c>
      <c r="M317">
        <f t="shared" si="10"/>
        <v>0</v>
      </c>
      <c r="N317" t="str">
        <f t="shared" si="11"/>
        <v/>
      </c>
      <c r="O317" t="str">
        <f>IF(N317="","",MAX(O$1:O316)+1)</f>
        <v/>
      </c>
    </row>
    <row r="318" spans="1:15" x14ac:dyDescent="0.25">
      <c r="A318">
        <f>IF(Hoja1!M318=1,Hoja1!A318,0)</f>
        <v>0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>
        <f>IF(Hoja1!M318=1,Hoja1!E318,0)</f>
        <v>0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>
        <f>IF(Hoja1!M318=1,Hoja1!K318,0)</f>
        <v>0</v>
      </c>
      <c r="L318">
        <f>IF(Hoja1!M318=1,Hoja1!L318:$N319,0)</f>
        <v>0</v>
      </c>
      <c r="M318">
        <f t="shared" si="10"/>
        <v>0</v>
      </c>
      <c r="N318" t="str">
        <f t="shared" si="11"/>
        <v/>
      </c>
      <c r="O318" t="str">
        <f>IF(N318="","",MAX(O$1:O317)+1)</f>
        <v/>
      </c>
    </row>
    <row r="319" spans="1:15" x14ac:dyDescent="0.25">
      <c r="A319">
        <f>IF(Hoja1!M319=1,Hoja1!A319,0)</f>
        <v>0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>
        <f>IF(Hoja1!M319=1,Hoja1!E319,0)</f>
        <v>0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>
        <f>IF(Hoja1!M319=1,Hoja1!K319,0)</f>
        <v>0</v>
      </c>
      <c r="L319">
        <f>IF(Hoja1!M319=1,Hoja1!L319:$N320,0)</f>
        <v>0</v>
      </c>
      <c r="M319">
        <f t="shared" si="10"/>
        <v>0</v>
      </c>
      <c r="N319" t="str">
        <f t="shared" si="11"/>
        <v/>
      </c>
      <c r="O319" t="str">
        <f>IF(N319="","",MAX(O$1:O318)+1)</f>
        <v/>
      </c>
    </row>
    <row r="320" spans="1:15" x14ac:dyDescent="0.25">
      <c r="A320">
        <f>IF(Hoja1!M320=1,Hoja1!A320,0)</f>
        <v>0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>
        <f>IF(Hoja1!M320=1,Hoja1!E320,0)</f>
        <v>0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>
        <f>IF(Hoja1!M320=1,Hoja1!K320,0)</f>
        <v>0</v>
      </c>
      <c r="L320">
        <f>IF(Hoja1!M320=1,Hoja1!L320:$N321,0)</f>
        <v>0</v>
      </c>
      <c r="M320">
        <f t="shared" si="10"/>
        <v>0</v>
      </c>
      <c r="N320" t="str">
        <f t="shared" si="11"/>
        <v/>
      </c>
      <c r="O320" t="str">
        <f>IF(N320="","",MAX(O$1:O319)+1)</f>
        <v/>
      </c>
    </row>
    <row r="321" spans="1:15" x14ac:dyDescent="0.25">
      <c r="A321">
        <f>IF(Hoja1!M321=1,Hoja1!A321,0)</f>
        <v>0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>
        <f>IF(Hoja1!M321=1,Hoja1!E321,0)</f>
        <v>0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>
        <f>IF(Hoja1!M321=1,Hoja1!K321,0)</f>
        <v>0</v>
      </c>
      <c r="L321">
        <f>IF(Hoja1!M321=1,Hoja1!L321:$N322,0)</f>
        <v>0</v>
      </c>
      <c r="M321">
        <f t="shared" si="10"/>
        <v>0</v>
      </c>
      <c r="N321" t="str">
        <f t="shared" si="11"/>
        <v/>
      </c>
      <c r="O321" t="str">
        <f>IF(N321="","",MAX(O$1:O320)+1)</f>
        <v/>
      </c>
    </row>
    <row r="322" spans="1:15" x14ac:dyDescent="0.25">
      <c r="A322">
        <f>IF(Hoja1!M322=1,Hoja1!A322,0)</f>
        <v>0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>
        <f>IF(Hoja1!M322=1,Hoja1!E322,0)</f>
        <v>0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>
        <f>IF(Hoja1!M322=1,Hoja1!K322,0)</f>
        <v>0</v>
      </c>
      <c r="L322">
        <f>IF(Hoja1!M322=1,Hoja1!L322:$N323,0)</f>
        <v>0</v>
      </c>
      <c r="M322">
        <f t="shared" si="10"/>
        <v>0</v>
      </c>
      <c r="N322" t="str">
        <f t="shared" si="11"/>
        <v/>
      </c>
      <c r="O322" t="str">
        <f>IF(N322="","",MAX(O$1:O321)+1)</f>
        <v/>
      </c>
    </row>
    <row r="323" spans="1:15" x14ac:dyDescent="0.25">
      <c r="A323">
        <f>IF(Hoja1!M323=1,Hoja1!A323,0)</f>
        <v>0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>
        <f>IF(Hoja1!M323=1,Hoja1!E323,0)</f>
        <v>0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>
        <f>IF(Hoja1!M323=1,Hoja1!K323,0)</f>
        <v>0</v>
      </c>
      <c r="L323">
        <f>IF(Hoja1!M323=1,Hoja1!L323:$N324,0)</f>
        <v>0</v>
      </c>
      <c r="M323">
        <f t="shared" si="10"/>
        <v>0</v>
      </c>
      <c r="N323" t="str">
        <f t="shared" si="11"/>
        <v/>
      </c>
      <c r="O323" t="str">
        <f>IF(N323="","",MAX(O$1:O322)+1)</f>
        <v/>
      </c>
    </row>
    <row r="324" spans="1:15" x14ac:dyDescent="0.25">
      <c r="A324">
        <f>IF(Hoja1!M324=1,Hoja1!A324,0)</f>
        <v>0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>
        <f>IF(Hoja1!M324=1,Hoja1!E324,0)</f>
        <v>0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>
        <f>IF(Hoja1!M324=1,Hoja1!K324,0)</f>
        <v>0</v>
      </c>
      <c r="L324">
        <f>IF(Hoja1!M324=1,Hoja1!L324:$N325,0)</f>
        <v>0</v>
      </c>
      <c r="M324">
        <f t="shared" ref="M324:M387" si="12">IF(A324&gt;0,1,0)</f>
        <v>0</v>
      </c>
      <c r="N324" t="str">
        <f t="shared" ref="N324:N387" si="13">IF(M324=0,"",M324)</f>
        <v/>
      </c>
      <c r="O324" t="str">
        <f>IF(N324="","",MAX(O$1:O323)+1)</f>
        <v/>
      </c>
    </row>
    <row r="325" spans="1:15" x14ac:dyDescent="0.25">
      <c r="A325">
        <f>IF(Hoja1!M325=1,Hoja1!A325,0)</f>
        <v>0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>
        <f>IF(Hoja1!M325=1,Hoja1!E325,0)</f>
        <v>0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>
        <f>IF(Hoja1!M325=1,Hoja1!K325,0)</f>
        <v>0</v>
      </c>
      <c r="L325">
        <f>IF(Hoja1!M325=1,Hoja1!L325:$N326,0)</f>
        <v>0</v>
      </c>
      <c r="M325">
        <f t="shared" si="12"/>
        <v>0</v>
      </c>
      <c r="N325" t="str">
        <f t="shared" si="13"/>
        <v/>
      </c>
      <c r="O325" t="str">
        <f>IF(N325="","",MAX(O$1:O324)+1)</f>
        <v/>
      </c>
    </row>
    <row r="326" spans="1:15" x14ac:dyDescent="0.25">
      <c r="A326">
        <f>IF(Hoja1!M326=1,Hoja1!A326,0)</f>
        <v>0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>
        <f>IF(Hoja1!M326=1,Hoja1!E326,0)</f>
        <v>0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>
        <f>IF(Hoja1!M326=1,Hoja1!K326,0)</f>
        <v>0</v>
      </c>
      <c r="L326">
        <f>IF(Hoja1!M326=1,Hoja1!L326:$N327,0)</f>
        <v>0</v>
      </c>
      <c r="M326">
        <f t="shared" si="12"/>
        <v>0</v>
      </c>
      <c r="N326" t="str">
        <f t="shared" si="13"/>
        <v/>
      </c>
      <c r="O326" t="str">
        <f>IF(N326="","",MAX(O$1:O325)+1)</f>
        <v/>
      </c>
    </row>
    <row r="327" spans="1:15" x14ac:dyDescent="0.25">
      <c r="A327">
        <f>IF(Hoja1!M327=1,Hoja1!A327,0)</f>
        <v>0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>
        <f>IF(Hoja1!M327=1,Hoja1!E327,0)</f>
        <v>0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>
        <f>IF(Hoja1!M327=1,Hoja1!K327,0)</f>
        <v>0</v>
      </c>
      <c r="L327">
        <f>IF(Hoja1!M327=1,Hoja1!L327:$N328,0)</f>
        <v>0</v>
      </c>
      <c r="M327">
        <f t="shared" si="12"/>
        <v>0</v>
      </c>
      <c r="N327" t="str">
        <f t="shared" si="13"/>
        <v/>
      </c>
      <c r="O327" t="str">
        <f>IF(N327="","",MAX(O$1:O326)+1)</f>
        <v/>
      </c>
    </row>
    <row r="328" spans="1:15" x14ac:dyDescent="0.25">
      <c r="A328">
        <f>IF(Hoja1!M328=1,Hoja1!A328,0)</f>
        <v>0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>
        <f>IF(Hoja1!M328=1,Hoja1!E328,0)</f>
        <v>0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>
        <f>IF(Hoja1!M328=1,Hoja1!K328,0)</f>
        <v>0</v>
      </c>
      <c r="L328">
        <f>IF(Hoja1!M328=1,Hoja1!L328:$N329,0)</f>
        <v>0</v>
      </c>
      <c r="M328">
        <f t="shared" si="12"/>
        <v>0</v>
      </c>
      <c r="N328" t="str">
        <f t="shared" si="13"/>
        <v/>
      </c>
      <c r="O328" t="str">
        <f>IF(N328="","",MAX(O$1:O327)+1)</f>
        <v/>
      </c>
    </row>
    <row r="329" spans="1:15" x14ac:dyDescent="0.25">
      <c r="A329">
        <f>IF(Hoja1!M329=1,Hoja1!A329,0)</f>
        <v>0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>
        <f>IF(Hoja1!M329=1,Hoja1!E329,0)</f>
        <v>0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>
        <f>IF(Hoja1!M329=1,Hoja1!K329,0)</f>
        <v>0</v>
      </c>
      <c r="L329">
        <f>IF(Hoja1!M329=1,Hoja1!L329:$N330,0)</f>
        <v>0</v>
      </c>
      <c r="M329">
        <f t="shared" si="12"/>
        <v>0</v>
      </c>
      <c r="N329" t="str">
        <f t="shared" si="13"/>
        <v/>
      </c>
      <c r="O329" t="str">
        <f>IF(N329="","",MAX(O$1:O328)+1)</f>
        <v/>
      </c>
    </row>
    <row r="330" spans="1:15" x14ac:dyDescent="0.25">
      <c r="A330">
        <f>IF(Hoja1!M330=1,Hoja1!A330,0)</f>
        <v>0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>
        <f>IF(Hoja1!M330=1,Hoja1!E330,0)</f>
        <v>0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>
        <f>IF(Hoja1!M330=1,Hoja1!K330,0)</f>
        <v>0</v>
      </c>
      <c r="L330">
        <f>IF(Hoja1!M330=1,Hoja1!L330:$N331,0)</f>
        <v>0</v>
      </c>
      <c r="M330">
        <f t="shared" si="12"/>
        <v>0</v>
      </c>
      <c r="N330" t="str">
        <f t="shared" si="13"/>
        <v/>
      </c>
      <c r="O330" t="str">
        <f>IF(N330="","",MAX(O$1:O329)+1)</f>
        <v/>
      </c>
    </row>
    <row r="331" spans="1:15" x14ac:dyDescent="0.25">
      <c r="A331">
        <f>IF(Hoja1!M331=1,Hoja1!A331,0)</f>
        <v>0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>
        <f>IF(Hoja1!M331=1,Hoja1!E331,0)</f>
        <v>0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>
        <f>IF(Hoja1!M331=1,Hoja1!K331,0)</f>
        <v>0</v>
      </c>
      <c r="L331">
        <f>IF(Hoja1!M331=1,Hoja1!L331:$N332,0)</f>
        <v>0</v>
      </c>
      <c r="M331">
        <f t="shared" si="12"/>
        <v>0</v>
      </c>
      <c r="N331" t="str">
        <f t="shared" si="13"/>
        <v/>
      </c>
      <c r="O331" t="str">
        <f>IF(N331="","",MAX(O$1:O330)+1)</f>
        <v/>
      </c>
    </row>
    <row r="332" spans="1:15" x14ac:dyDescent="0.25">
      <c r="A332">
        <f>IF(Hoja1!M332=1,Hoja1!A332,0)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IF(Hoja1!M332=1,Hoja1!E332,0)</f>
        <v>0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IF(Hoja1!M332=1,Hoja1!K332,0)</f>
        <v>0</v>
      </c>
      <c r="L332">
        <f>IF(Hoja1!M332=1,Hoja1!L332:$N333,0)</f>
        <v>0</v>
      </c>
      <c r="M332">
        <f t="shared" si="12"/>
        <v>0</v>
      </c>
      <c r="N332" t="str">
        <f t="shared" si="13"/>
        <v/>
      </c>
      <c r="O332" t="str">
        <f>IF(N332="","",MAX(O$1:O331)+1)</f>
        <v/>
      </c>
    </row>
    <row r="333" spans="1:15" x14ac:dyDescent="0.25">
      <c r="A333">
        <f>IF(Hoja1!M333=1,Hoja1!A333,0)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IF(Hoja1!M333=1,Hoja1!E333,0)</f>
        <v>0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IF(Hoja1!M333=1,Hoja1!K333,0)</f>
        <v>0</v>
      </c>
      <c r="L333">
        <f>IF(Hoja1!M333=1,Hoja1!L333:$N334,0)</f>
        <v>0</v>
      </c>
      <c r="M333">
        <f t="shared" si="12"/>
        <v>0</v>
      </c>
      <c r="N333" t="str">
        <f t="shared" si="13"/>
        <v/>
      </c>
      <c r="O333" t="str">
        <f>IF(N333="","",MAX(O$1:O332)+1)</f>
        <v/>
      </c>
    </row>
    <row r="334" spans="1:15" x14ac:dyDescent="0.25">
      <c r="A334">
        <f>IF(Hoja1!M334=1,Hoja1!A334,0)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IF(Hoja1!M334=1,Hoja1!E334,0)</f>
        <v>0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IF(Hoja1!M334=1,Hoja1!K334,0)</f>
        <v>0</v>
      </c>
      <c r="L334">
        <f>IF(Hoja1!M334=1,Hoja1!L334:$N335,0)</f>
        <v>0</v>
      </c>
      <c r="M334">
        <f t="shared" si="12"/>
        <v>0</v>
      </c>
      <c r="N334" t="str">
        <f t="shared" si="13"/>
        <v/>
      </c>
      <c r="O334" t="str">
        <f>IF(N334="","",MAX(O$1:O333)+1)</f>
        <v/>
      </c>
    </row>
    <row r="335" spans="1:15" x14ac:dyDescent="0.25">
      <c r="A335">
        <f>IF(Hoja1!M335=1,Hoja1!A335,0)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IF(Hoja1!M335=1,Hoja1!E335,0)</f>
        <v>0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IF(Hoja1!M335=1,Hoja1!K335,0)</f>
        <v>0</v>
      </c>
      <c r="L335">
        <f>IF(Hoja1!M335=1,Hoja1!L335:$N336,0)</f>
        <v>0</v>
      </c>
      <c r="M335">
        <f t="shared" si="12"/>
        <v>0</v>
      </c>
      <c r="N335" t="str">
        <f t="shared" si="13"/>
        <v/>
      </c>
      <c r="O335" t="str">
        <f>IF(N335="","",MAX(O$1:O334)+1)</f>
        <v/>
      </c>
    </row>
    <row r="336" spans="1:15" x14ac:dyDescent="0.25">
      <c r="A336">
        <f>IF(Hoja1!M336=1,Hoja1!A336,0)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IF(Hoja1!M336=1,Hoja1!E336,0)</f>
        <v>0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IF(Hoja1!M336=1,Hoja1!K336,0)</f>
        <v>0</v>
      </c>
      <c r="L336">
        <f>IF(Hoja1!M336=1,Hoja1!L336:$N337,0)</f>
        <v>0</v>
      </c>
      <c r="M336">
        <f t="shared" si="12"/>
        <v>0</v>
      </c>
      <c r="N336" t="str">
        <f t="shared" si="13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IF(Hoja1!M337=1,Hoja1!E337,0)</f>
        <v>0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IF(Hoja1!M337=1,Hoja1!K337,0)</f>
        <v>0</v>
      </c>
      <c r="L337">
        <f>IF(Hoja1!M337=1,Hoja1!L337:$N338,0)</f>
        <v>0</v>
      </c>
      <c r="M337">
        <f t="shared" si="12"/>
        <v>0</v>
      </c>
      <c r="N337" t="str">
        <f t="shared" si="13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IF(Hoja1!M338=1,Hoja1!E338,0)</f>
        <v>0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IF(Hoja1!M338=1,Hoja1!K338,0)</f>
        <v>0</v>
      </c>
      <c r="L338">
        <f>IF(Hoja1!M338=1,Hoja1!L338:$N339,0)</f>
        <v>0</v>
      </c>
      <c r="M338">
        <f t="shared" si="12"/>
        <v>0</v>
      </c>
      <c r="N338" t="str">
        <f t="shared" si="13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IF(Hoja1!M339=1,Hoja1!E339,0)</f>
        <v>0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IF(Hoja1!M339=1,Hoja1!K339,0)</f>
        <v>0</v>
      </c>
      <c r="L339">
        <f>IF(Hoja1!M339=1,Hoja1!L339:$N340,0)</f>
        <v>0</v>
      </c>
      <c r="M339">
        <f t="shared" si="12"/>
        <v>0</v>
      </c>
      <c r="N339" t="str">
        <f t="shared" si="13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IF(Hoja1!M340=1,Hoja1!E340,0)</f>
        <v>0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IF(Hoja1!M340=1,Hoja1!K340,0)</f>
        <v>0</v>
      </c>
      <c r="L340">
        <f>IF(Hoja1!M340=1,Hoja1!L340:$N341,0)</f>
        <v>0</v>
      </c>
      <c r="M340">
        <f t="shared" si="12"/>
        <v>0</v>
      </c>
      <c r="N340" t="str">
        <f t="shared" si="13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IF(Hoja1!M341=1,Hoja1!E341,0)</f>
        <v>0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IF(Hoja1!M341=1,Hoja1!K341,0)</f>
        <v>0</v>
      </c>
      <c r="L341">
        <f>IF(Hoja1!M341=1,Hoja1!L341:$N342,0)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IF(Hoja1!M342=1,Hoja1!E342,0)</f>
        <v>0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IF(Hoja1!M342=1,Hoja1!K342,0)</f>
        <v>0</v>
      </c>
      <c r="L342">
        <f>IF(Hoja1!M342=1,Hoja1!L342:$N343,0)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IF(Hoja1!M343=1,Hoja1!E343,0)</f>
        <v>0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IF(Hoja1!M343=1,Hoja1!K343,0)</f>
        <v>0</v>
      </c>
      <c r="L343">
        <f>IF(Hoja1!M343=1,Hoja1!L343:$N344,0)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IF(Hoja1!M344=1,Hoja1!E344,0)</f>
        <v>0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IF(Hoja1!M344=1,Hoja1!K344,0)</f>
        <v>0</v>
      </c>
      <c r="L344">
        <f>IF(Hoja1!M344=1,Hoja1!L344:$N345,0)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IF(Hoja1!M345=1,Hoja1!E345,0)</f>
        <v>0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IF(Hoja1!M345=1,Hoja1!K345,0)</f>
        <v>0</v>
      </c>
      <c r="L345">
        <f>IF(Hoja1!M345=1,Hoja1!L345:$N346,0)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>
        <f>IF(Hoja1!M346=1,Hoja1!E346,0)</f>
        <v>0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>
        <f>IF(Hoja1!M346=1,Hoja1!K346,0)</f>
        <v>0</v>
      </c>
      <c r="L346">
        <f>IF(Hoja1!M346=1,Hoja1!L346:$N347,0)</f>
        <v>0</v>
      </c>
      <c r="M346">
        <f t="shared" si="12"/>
        <v>0</v>
      </c>
      <c r="N346" t="str">
        <f t="shared" si="13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>
        <f>IF(Hoja1!M347=1,Hoja1!E347,0)</f>
        <v>0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>
        <f>IF(Hoja1!M347=1,Hoja1!K347,0)</f>
        <v>0</v>
      </c>
      <c r="L347">
        <f>IF(Hoja1!M347=1,Hoja1!L347:$N348,0)</f>
        <v>0</v>
      </c>
      <c r="M347">
        <f t="shared" si="12"/>
        <v>0</v>
      </c>
      <c r="N347" t="str">
        <f t="shared" si="13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>
        <f>IF(Hoja1!M348=1,Hoja1!E348,0)</f>
        <v>0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>
        <f>IF(Hoja1!M348=1,Hoja1!K348,0)</f>
        <v>0</v>
      </c>
      <c r="L348">
        <f>IF(Hoja1!M348=1,Hoja1!L348:$N349,0)</f>
        <v>0</v>
      </c>
      <c r="M348">
        <f t="shared" si="12"/>
        <v>0</v>
      </c>
      <c r="N348" t="str">
        <f t="shared" si="13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>
        <f>IF(Hoja1!M349=1,Hoja1!E349,0)</f>
        <v>0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>
        <f>IF(Hoja1!M349=1,Hoja1!K349,0)</f>
        <v>0</v>
      </c>
      <c r="L349">
        <f>IF(Hoja1!M349=1,Hoja1!L349:$N350,0)</f>
        <v>0</v>
      </c>
      <c r="M349">
        <f t="shared" si="12"/>
        <v>0</v>
      </c>
      <c r="N349" t="str">
        <f t="shared" si="13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>
        <f>IF(Hoja1!M350=1,Hoja1!E350,0)</f>
        <v>0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2"/>
        <v>0</v>
      </c>
      <c r="N359" t="str">
        <f t="shared" si="13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2"/>
        <v>0</v>
      </c>
      <c r="N360" t="str">
        <f t="shared" si="13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2"/>
        <v>0</v>
      </c>
      <c r="N361" t="str">
        <f t="shared" si="13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2"/>
        <v>0</v>
      </c>
      <c r="N362" t="str">
        <f t="shared" si="13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2"/>
        <v>0</v>
      </c>
      <c r="N363" t="str">
        <f t="shared" si="13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2"/>
        <v>0</v>
      </c>
      <c r="N364" t="str">
        <f t="shared" si="13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2"/>
        <v>0</v>
      </c>
      <c r="N365" t="str">
        <f t="shared" si="13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2"/>
        <v>0</v>
      </c>
      <c r="N366" t="str">
        <f t="shared" si="13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2"/>
        <v>0</v>
      </c>
      <c r="N367" t="str">
        <f t="shared" si="13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2"/>
        <v>0</v>
      </c>
      <c r="N368" t="str">
        <f t="shared" si="13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2"/>
        <v>0</v>
      </c>
      <c r="N369" t="str">
        <f t="shared" si="13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2"/>
        <v>0</v>
      </c>
      <c r="N370" t="str">
        <f t="shared" si="13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2"/>
        <v>0</v>
      </c>
      <c r="N371" t="str">
        <f t="shared" si="13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2"/>
        <v>0</v>
      </c>
      <c r="N372" t="str">
        <f t="shared" si="13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2"/>
        <v>0</v>
      </c>
      <c r="N373" t="str">
        <f t="shared" si="13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2"/>
        <v>0</v>
      </c>
      <c r="N374" t="str">
        <f t="shared" si="13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2"/>
        <v>0</v>
      </c>
      <c r="N375" t="str">
        <f t="shared" si="13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2"/>
        <v>0</v>
      </c>
      <c r="N376" t="str">
        <f t="shared" si="13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2"/>
        <v>0</v>
      </c>
      <c r="N377" t="str">
        <f t="shared" si="13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2"/>
        <v>0</v>
      </c>
      <c r="N378" t="str">
        <f t="shared" si="13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2"/>
        <v>0</v>
      </c>
      <c r="N379" t="str">
        <f t="shared" si="13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2"/>
        <v>0</v>
      </c>
      <c r="N380" t="str">
        <f t="shared" si="13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2"/>
        <v>0</v>
      </c>
      <c r="N381" t="str">
        <f t="shared" si="13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2"/>
        <v>0</v>
      </c>
      <c r="N382" t="str">
        <f t="shared" si="13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2"/>
        <v>0</v>
      </c>
      <c r="N383" t="str">
        <f t="shared" si="13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2"/>
        <v>0</v>
      </c>
      <c r="N384" t="str">
        <f t="shared" si="13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2"/>
        <v>0</v>
      </c>
      <c r="N385" t="str">
        <f t="shared" si="13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2"/>
        <v>0</v>
      </c>
      <c r="N386" t="str">
        <f t="shared" si="13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2"/>
        <v>0</v>
      </c>
      <c r="N387" t="str">
        <f t="shared" si="13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ref="M388:M451" si="14">IF(A388&gt;0,1,0)</f>
        <v>0</v>
      </c>
      <c r="N388" t="str">
        <f t="shared" ref="N388:N451" si="15">IF(M388=0,"",M388)</f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4"/>
        <v>0</v>
      </c>
      <c r="N423" t="str">
        <f t="shared" si="15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4"/>
        <v>0</v>
      </c>
      <c r="N424" t="str">
        <f t="shared" si="15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4"/>
        <v>0</v>
      </c>
      <c r="N425" t="str">
        <f t="shared" si="15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4"/>
        <v>0</v>
      </c>
      <c r="N426" t="str">
        <f t="shared" si="15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4"/>
        <v>0</v>
      </c>
      <c r="N427" t="str">
        <f t="shared" si="15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4"/>
        <v>0</v>
      </c>
      <c r="N428" t="str">
        <f t="shared" si="15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4"/>
        <v>0</v>
      </c>
      <c r="N429" t="str">
        <f t="shared" si="15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4"/>
        <v>0</v>
      </c>
      <c r="N430" t="str">
        <f t="shared" si="15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4"/>
        <v>0</v>
      </c>
      <c r="N431" t="str">
        <f t="shared" si="15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4"/>
        <v>0</v>
      </c>
      <c r="N432" t="str">
        <f t="shared" si="15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4"/>
        <v>0</v>
      </c>
      <c r="N433" t="str">
        <f t="shared" si="15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4"/>
        <v>0</v>
      </c>
      <c r="N434" t="str">
        <f t="shared" si="15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4"/>
        <v>0</v>
      </c>
      <c r="N435" t="str">
        <f t="shared" si="15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4"/>
        <v>0</v>
      </c>
      <c r="N436" t="str">
        <f t="shared" si="15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4"/>
        <v>0</v>
      </c>
      <c r="N437" t="str">
        <f t="shared" si="15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4"/>
        <v>0</v>
      </c>
      <c r="N438" t="str">
        <f t="shared" si="15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4"/>
        <v>0</v>
      </c>
      <c r="N439" t="str">
        <f t="shared" si="15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4"/>
        <v>0</v>
      </c>
      <c r="N440" t="str">
        <f t="shared" si="15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4"/>
        <v>0</v>
      </c>
      <c r="N441" t="str">
        <f t="shared" si="15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4"/>
        <v>0</v>
      </c>
      <c r="N442" t="str">
        <f t="shared" si="15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4"/>
        <v>0</v>
      </c>
      <c r="N443" t="str">
        <f t="shared" si="15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4"/>
        <v>0</v>
      </c>
      <c r="N444" t="str">
        <f t="shared" si="15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4"/>
        <v>0</v>
      </c>
      <c r="N445" t="str">
        <f t="shared" si="15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4"/>
        <v>0</v>
      </c>
      <c r="N446" t="str">
        <f t="shared" si="15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4"/>
        <v>0</v>
      </c>
      <c r="N447" t="str">
        <f t="shared" si="15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4"/>
        <v>0</v>
      </c>
      <c r="N448" t="str">
        <f t="shared" si="15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4"/>
        <v>0</v>
      </c>
      <c r="N449" t="str">
        <f t="shared" si="15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4"/>
        <v>0</v>
      </c>
      <c r="N450" t="str">
        <f t="shared" si="15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4"/>
        <v>0</v>
      </c>
      <c r="N451" t="str">
        <f t="shared" si="15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ref="M452:M515" si="16">IF(A452&gt;0,1,0)</f>
        <v>0</v>
      </c>
      <c r="N452" t="str">
        <f t="shared" ref="N452:N515" si="17">IF(M452=0,"",M452)</f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16"/>
        <v>0</v>
      </c>
      <c r="N487" t="str">
        <f t="shared" si="17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16"/>
        <v>0</v>
      </c>
      <c r="N488" t="str">
        <f t="shared" si="17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16"/>
        <v>0</v>
      </c>
      <c r="N489" t="str">
        <f t="shared" si="17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16"/>
        <v>0</v>
      </c>
      <c r="N490" t="str">
        <f t="shared" si="17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16"/>
        <v>0</v>
      </c>
      <c r="N491" t="str">
        <f t="shared" si="17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16"/>
        <v>0</v>
      </c>
      <c r="N492" t="str">
        <f t="shared" si="17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16"/>
        <v>0</v>
      </c>
      <c r="N493" t="str">
        <f t="shared" si="17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16"/>
        <v>0</v>
      </c>
      <c r="N494" t="str">
        <f t="shared" si="17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16"/>
        <v>0</v>
      </c>
      <c r="N495" t="str">
        <f t="shared" si="17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16"/>
        <v>0</v>
      </c>
      <c r="N496" t="str">
        <f t="shared" si="17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16"/>
        <v>0</v>
      </c>
      <c r="N497" t="str">
        <f t="shared" si="17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16"/>
        <v>0</v>
      </c>
      <c r="N498" t="str">
        <f t="shared" si="17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16"/>
        <v>0</v>
      </c>
      <c r="N499" t="str">
        <f t="shared" si="17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16"/>
        <v>0</v>
      </c>
      <c r="N500" t="str">
        <f t="shared" si="17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16"/>
        <v>0</v>
      </c>
      <c r="N501" t="str">
        <f t="shared" si="17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16"/>
        <v>0</v>
      </c>
      <c r="N502" t="str">
        <f t="shared" si="17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16"/>
        <v>0</v>
      </c>
      <c r="N503" t="str">
        <f t="shared" si="17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16"/>
        <v>0</v>
      </c>
      <c r="N504" t="str">
        <f t="shared" si="17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16"/>
        <v>0</v>
      </c>
      <c r="N505" t="str">
        <f t="shared" si="17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16"/>
        <v>0</v>
      </c>
      <c r="N506" t="str">
        <f t="shared" si="17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16"/>
        <v>0</v>
      </c>
      <c r="N507" t="str">
        <f t="shared" si="17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16"/>
        <v>0</v>
      </c>
      <c r="N508" t="str">
        <f t="shared" si="17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16"/>
        <v>0</v>
      </c>
      <c r="N509" t="str">
        <f t="shared" si="17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16"/>
        <v>0</v>
      </c>
      <c r="N510" t="str">
        <f t="shared" si="17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16"/>
        <v>0</v>
      </c>
      <c r="N511" t="str">
        <f t="shared" si="17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16"/>
        <v>0</v>
      </c>
      <c r="N512" t="str">
        <f t="shared" si="17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16"/>
        <v>0</v>
      </c>
      <c r="N513" t="str">
        <f t="shared" si="17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16"/>
        <v>0</v>
      </c>
      <c r="N514" t="str">
        <f t="shared" si="17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16"/>
        <v>0</v>
      </c>
      <c r="N515" t="str">
        <f t="shared" si="17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ref="M516:M579" si="18">IF(A516&gt;0,1,0)</f>
        <v>0</v>
      </c>
      <c r="N516" t="str">
        <f t="shared" ref="N516:N579" si="19">IF(M516=0,"",M516)</f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18"/>
        <v>0</v>
      </c>
      <c r="N551" t="str">
        <f t="shared" si="19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18"/>
        <v>0</v>
      </c>
      <c r="N552" t="str">
        <f t="shared" si="19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18"/>
        <v>0</v>
      </c>
      <c r="N553" t="str">
        <f t="shared" si="19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18"/>
        <v>0</v>
      </c>
      <c r="N554" t="str">
        <f t="shared" si="19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18"/>
        <v>0</v>
      </c>
      <c r="N555" t="str">
        <f t="shared" si="19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18"/>
        <v>0</v>
      </c>
      <c r="N556" t="str">
        <f t="shared" si="19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18"/>
        <v>0</v>
      </c>
      <c r="N557" t="str">
        <f t="shared" si="19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18"/>
        <v>0</v>
      </c>
      <c r="N558" t="str">
        <f t="shared" si="19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18"/>
        <v>0</v>
      </c>
      <c r="N559" t="str">
        <f t="shared" si="19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18"/>
        <v>0</v>
      </c>
      <c r="N560" t="str">
        <f t="shared" si="19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18"/>
        <v>0</v>
      </c>
      <c r="N561" t="str">
        <f t="shared" si="19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18"/>
        <v>0</v>
      </c>
      <c r="N562" t="str">
        <f t="shared" si="19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18"/>
        <v>0</v>
      </c>
      <c r="N563" t="str">
        <f t="shared" si="19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18"/>
        <v>0</v>
      </c>
      <c r="N564" t="str">
        <f t="shared" si="19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18"/>
        <v>0</v>
      </c>
      <c r="N565" t="str">
        <f t="shared" si="19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18"/>
        <v>0</v>
      </c>
      <c r="N566" t="str">
        <f t="shared" si="19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18"/>
        <v>0</v>
      </c>
      <c r="N567" t="str">
        <f t="shared" si="19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18"/>
        <v>0</v>
      </c>
      <c r="N568" t="str">
        <f t="shared" si="19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18"/>
        <v>0</v>
      </c>
      <c r="N569" t="str">
        <f t="shared" si="19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18"/>
        <v>0</v>
      </c>
      <c r="N570" t="str">
        <f t="shared" si="19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18"/>
        <v>0</v>
      </c>
      <c r="N571" t="str">
        <f t="shared" si="19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18"/>
        <v>0</v>
      </c>
      <c r="N572" t="str">
        <f t="shared" si="19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18"/>
        <v>0</v>
      </c>
      <c r="N573" t="str">
        <f t="shared" si="19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18"/>
        <v>0</v>
      </c>
      <c r="N574" t="str">
        <f t="shared" si="19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18"/>
        <v>0</v>
      </c>
      <c r="N575" t="str">
        <f t="shared" si="19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18"/>
        <v>0</v>
      </c>
      <c r="N576" t="str">
        <f t="shared" si="19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18"/>
        <v>0</v>
      </c>
      <c r="N577" t="str">
        <f t="shared" si="19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18"/>
        <v>0</v>
      </c>
      <c r="N578" t="str">
        <f t="shared" si="19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18"/>
        <v>0</v>
      </c>
      <c r="N579" t="str">
        <f t="shared" si="19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ref="M580:M599" si="20">IF(A580&gt;0,1,0)</f>
        <v>0</v>
      </c>
      <c r="N580" t="str">
        <f t="shared" ref="N580:N599" si="21">IF(M580=0,"",M580)</f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8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Viva</v>
      </c>
      <c r="C2" s="23" t="str">
        <f>Hoja1!C2</f>
        <v>32A</v>
      </c>
      <c r="D2" t="str">
        <f>Hoja1!D2</f>
        <v>VB 9429</v>
      </c>
      <c r="E2" s="24">
        <f>IF(Hoja1!M2=2,Hoja1!E2,0)</f>
        <v>0</v>
      </c>
      <c r="F2" s="23" t="str">
        <f>VLOOKUP(Hoja1!F2,Data!$D$1:$E$5004,2,0)</f>
        <v>Tepic</v>
      </c>
      <c r="G2" s="23">
        <f>Hoja1!G2</f>
        <v>1</v>
      </c>
      <c r="H2" s="23">
        <f>Hoja1!H2</f>
        <v>502</v>
      </c>
      <c r="I2" t="str">
        <f>Hoja1!I2</f>
        <v>VB 2287</v>
      </c>
      <c r="J2" t="str">
        <f>VLOOKUP(Hoja1!J2,Data!$G$1:$H$505,2,0)</f>
        <v>Cancún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Mexicana de Aviación</v>
      </c>
      <c r="C3" s="23" t="str">
        <f>Hoja1!C3</f>
        <v>E95</v>
      </c>
      <c r="D3" t="str">
        <f>Hoja1!D3</f>
        <v>XN 1991</v>
      </c>
      <c r="E3" s="24">
        <f>IF(Hoja1!M3=2,Hoja1!E3,0)</f>
        <v>0</v>
      </c>
      <c r="F3" s="23" t="str">
        <f>VLOOKUP(Hoja1!F3,Data!$D$1:$E$5004,2,0)</f>
        <v>Ixtepec</v>
      </c>
      <c r="G3" s="23">
        <f>Hoja1!G3</f>
        <v>2</v>
      </c>
      <c r="H3" s="23" t="str">
        <f>Hoja1!H3</f>
        <v>108B</v>
      </c>
      <c r="I3" t="str">
        <f>Hoja1!I3</f>
        <v>XN 1140</v>
      </c>
      <c r="J3" t="str">
        <f>VLOOKUP(Hoja1!J3,Data!$G$1:$H$505,2,0)</f>
        <v>Ciudad Victoria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Viva</v>
      </c>
      <c r="C4" s="23">
        <f>Hoja1!C4</f>
        <v>321</v>
      </c>
      <c r="D4" t="str">
        <f>Hoja1!D4</f>
        <v>VB 9481</v>
      </c>
      <c r="E4" s="24">
        <f>IF(Hoja1!M4=2,Hoja1!E4,0)</f>
        <v>0</v>
      </c>
      <c r="F4" s="23" t="str">
        <f>VLOOKUP(Hoja1!F4,Data!$D$1:$E$5004,2,0)</f>
        <v>Ciudad Obregón</v>
      </c>
      <c r="G4" s="23">
        <f>Hoja1!G4</f>
        <v>1</v>
      </c>
      <c r="H4" s="23" t="str">
        <f>Hoja1!H4</f>
        <v>112B</v>
      </c>
      <c r="I4" t="str">
        <f>Hoja1!I4</f>
        <v>VB 3281</v>
      </c>
      <c r="J4" t="str">
        <f>VLOOKUP(Hoja1!J4,Data!$G$1:$H$505,2,0)</f>
        <v>Guadalajara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Viva</v>
      </c>
      <c r="C5" s="23" t="str">
        <f>Hoja1!C5</f>
        <v>32Q</v>
      </c>
      <c r="D5" t="str">
        <f>Hoja1!D5</f>
        <v>VB 9413</v>
      </c>
      <c r="E5" s="24">
        <f>IF(Hoja1!M5=2,Hoja1!E5,0)</f>
        <v>0</v>
      </c>
      <c r="F5" s="23" t="str">
        <f>VLOOKUP(Hoja1!F5,Data!$D$1:$E$5004,2,0)</f>
        <v>Mérida</v>
      </c>
      <c r="G5" s="23">
        <f>Hoja1!G5</f>
        <v>2</v>
      </c>
      <c r="H5" s="23" t="str">
        <f>Hoja1!H5</f>
        <v>106A</v>
      </c>
      <c r="I5" t="str">
        <f>Hoja1!I5</f>
        <v>VB 9520</v>
      </c>
      <c r="J5" t="str">
        <f>VLOOKUP(Hoja1!J5,Data!$G$1:$H$505,2,0)</f>
        <v>Guadalajara</v>
      </c>
      <c r="K5" s="18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Viva</v>
      </c>
      <c r="C6" s="23" t="str">
        <f>Hoja1!C6</f>
        <v>32Q</v>
      </c>
      <c r="D6" t="str">
        <f>Hoja1!D6</f>
        <v>VB 9235</v>
      </c>
      <c r="E6" s="24">
        <f>IF(Hoja1!M6=2,Hoja1!E6,0)</f>
        <v>0</v>
      </c>
      <c r="F6" s="23" t="str">
        <f>VLOOKUP(Hoja1!F6,Data!$D$1:$E$5004,2,0)</f>
        <v>Mazatlán</v>
      </c>
      <c r="G6" s="23">
        <f>Hoja1!G6</f>
        <v>2</v>
      </c>
      <c r="H6" s="23">
        <f>Hoja1!H6</f>
        <v>503</v>
      </c>
      <c r="I6" t="str">
        <f>Hoja1!I6</f>
        <v>VB 7378</v>
      </c>
      <c r="J6" t="str">
        <f>VLOOKUP(Hoja1!J6,Data!$G$1:$H$505,2,0)</f>
        <v>Monterrey</v>
      </c>
      <c r="K6" s="18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3" t="str">
        <f>VLOOKUP(Hoja1!B7,Data!$A$1:$B$504,2,0)</f>
        <v>Volaris</v>
      </c>
      <c r="C7" s="23">
        <f>Hoja1!C7</f>
        <v>320</v>
      </c>
      <c r="D7" t="str">
        <f>Hoja1!D7</f>
        <v>Y4 1292</v>
      </c>
      <c r="E7" s="24">
        <f>IF(Hoja1!M7=2,Hoja1!E7,0)</f>
        <v>0</v>
      </c>
      <c r="F7" s="23" t="str">
        <f>VLOOKUP(Hoja1!F7,Data!$D$1:$E$5004,2,0)</f>
        <v>Guadalajara</v>
      </c>
      <c r="G7" s="23">
        <f>Hoja1!G7</f>
        <v>2</v>
      </c>
      <c r="H7" s="23" t="str">
        <f>Hoja1!H7</f>
        <v>109B</v>
      </c>
      <c r="I7" t="str">
        <f>Hoja1!I7</f>
        <v>Y4 1291</v>
      </c>
      <c r="J7" t="str">
        <f>VLOOKUP(Hoja1!J7,Data!$G$1:$H$505,2,0)</f>
        <v>Guadalajara</v>
      </c>
      <c r="K7" s="18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Aeromexico</v>
      </c>
      <c r="C8" s="23" t="str">
        <f>Hoja1!C8</f>
        <v>E90</v>
      </c>
      <c r="D8" t="str">
        <f>Hoja1!D8</f>
        <v>AM 2041</v>
      </c>
      <c r="E8" s="24">
        <f>IF(Hoja1!M8=2,Hoja1!E8,0)</f>
        <v>0</v>
      </c>
      <c r="F8" s="23" t="str">
        <f>VLOOKUP(Hoja1!F8,Data!$D$1:$E$5004,2,0)</f>
        <v>Oaxaca</v>
      </c>
      <c r="G8" s="23">
        <f>Hoja1!G8</f>
        <v>3</v>
      </c>
      <c r="H8" s="23" t="str">
        <f>Hoja1!H8</f>
        <v>113A</v>
      </c>
      <c r="I8" t="str">
        <f>Hoja1!I8</f>
        <v>AM 878</v>
      </c>
      <c r="J8" t="str">
        <f>VLOOKUP(Hoja1!J8,Data!$G$1:$H$505,2,0)</f>
        <v>Mérida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Aeromexico</v>
      </c>
      <c r="C9" s="23" t="str">
        <f>Hoja1!C9</f>
        <v>E90</v>
      </c>
      <c r="D9" t="str">
        <f>Hoja1!D9</f>
        <v>AM 871</v>
      </c>
      <c r="E9" s="24">
        <f>IF(Hoja1!M9=2,Hoja1!E9,0)</f>
        <v>0</v>
      </c>
      <c r="F9" s="23" t="str">
        <f>VLOOKUP(Hoja1!F9,Data!$D$1:$E$5004,2,0)</f>
        <v>Veracruz</v>
      </c>
      <c r="G9" s="23">
        <f>Hoja1!G9</f>
        <v>3</v>
      </c>
      <c r="H9" s="23" t="str">
        <f>Hoja1!H9</f>
        <v>110B</v>
      </c>
      <c r="I9" t="str">
        <f>Hoja1!I9</f>
        <v>AM 592</v>
      </c>
      <c r="J9" t="str">
        <f>VLOOKUP(Hoja1!J9,Data!$G$1:$H$505,2,0)</f>
        <v>Tulum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Volaris</v>
      </c>
      <c r="C10" s="23">
        <f>Hoja1!C10</f>
        <v>320</v>
      </c>
      <c r="D10" t="str">
        <f>Hoja1!D10</f>
        <v>Y4 7111</v>
      </c>
      <c r="E10" s="24">
        <f>IF(Hoja1!M10=2,Hoja1!E10,0)</f>
        <v>0</v>
      </c>
      <c r="F10" s="23" t="str">
        <f>VLOOKUP(Hoja1!F10,Data!$D$1:$E$5004,2,0)</f>
        <v>Mérida</v>
      </c>
      <c r="G10" s="23">
        <f>Hoja1!G10</f>
        <v>2</v>
      </c>
      <c r="H10" s="23" t="str">
        <f>Hoja1!H10</f>
        <v>109A</v>
      </c>
      <c r="I10" t="str">
        <f>Hoja1!I10</f>
        <v>Y4 7110</v>
      </c>
      <c r="J10" t="str">
        <f>VLOOKUP(Hoja1!J10,Data!$G$1:$H$505,2,0)</f>
        <v>Mérida</v>
      </c>
      <c r="K10" s="18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 t="str">
        <f>IF(Hoja1!M11=2,Hoja1!A11,0)</f>
        <v>Departed from previous airport</v>
      </c>
      <c r="B11" s="23" t="str">
        <f>VLOOKUP(Hoja1!B11,Data!$A$1:$B$504,2,0)</f>
        <v>Atlas Air</v>
      </c>
      <c r="C11" s="23" t="str">
        <f>Hoja1!C11</f>
        <v>74N</v>
      </c>
      <c r="D11" t="str">
        <f>Hoja1!D11</f>
        <v>5Y 563</v>
      </c>
      <c r="E11" s="24">
        <f>IF(Hoja1!M11=2,Hoja1!E11,0)</f>
        <v>45994.920138888891</v>
      </c>
      <c r="F11" s="23" t="str">
        <f>VLOOKUP(Hoja1!F11,Data!$D$1:$E$5004,2,0)</f>
        <v>New York</v>
      </c>
      <c r="G11" s="23" t="str">
        <f>Hoja1!G11</f>
        <v>---</v>
      </c>
      <c r="H11" s="23">
        <f>Hoja1!H11</f>
        <v>604</v>
      </c>
      <c r="I11" t="str">
        <f>Hoja1!I11</f>
        <v>5Y 564</v>
      </c>
      <c r="J11" t="str">
        <f>VLOOKUP(Hoja1!J11,Data!$G$1:$H$505,2,0)</f>
        <v>Zaragoza</v>
      </c>
      <c r="K11" s="18">
        <f>IF(Hoja1!M11=2,Hoja1!K11,0)</f>
        <v>45995.003472222219</v>
      </c>
      <c r="L11" t="str">
        <f>IF(Hoja1!M11=2,Hoja1!L11:$N12,0)</f>
        <v>F</v>
      </c>
      <c r="M11">
        <f t="shared" si="0"/>
        <v>1</v>
      </c>
      <c r="N11">
        <f t="shared" si="1"/>
        <v>1</v>
      </c>
      <c r="O11">
        <f>IF(N11="","",MAX(O$1:O10)+1)</f>
        <v>1</v>
      </c>
    </row>
    <row r="12" spans="1:15" x14ac:dyDescent="0.25">
      <c r="A12">
        <f>IF(Hoja1!M12=2,Hoja1!A12,0)</f>
        <v>0</v>
      </c>
      <c r="B12" s="23" t="str">
        <f>VLOOKUP(Hoja1!B12,Data!$A$1:$B$504,2,0)</f>
        <v>Mexicana de Aviación</v>
      </c>
      <c r="C12" s="23" t="str">
        <f>Hoja1!C12</f>
        <v>E95</v>
      </c>
      <c r="D12" t="str">
        <f>Hoja1!D12</f>
        <v>XN 1105</v>
      </c>
      <c r="E12" s="24">
        <f>IF(Hoja1!M12=2,Hoja1!E12,0)</f>
        <v>0</v>
      </c>
      <c r="F12" s="23" t="str">
        <f>VLOOKUP(Hoja1!F12,Data!$D$1:$E$5004,2,0)</f>
        <v>Monterrey</v>
      </c>
      <c r="G12" s="23">
        <f>Hoja1!G12</f>
        <v>3</v>
      </c>
      <c r="H12" s="23" t="str">
        <f>Hoja1!H12</f>
        <v>108A</v>
      </c>
      <c r="I12" t="str">
        <f>Hoja1!I12</f>
        <v>XN 1780</v>
      </c>
      <c r="J12" t="str">
        <f>VLOOKUP(Hoja1!J12,Data!$G$1:$H$505,2,0)</f>
        <v>Tulum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3" t="str">
        <f>VLOOKUP(Hoja1!B13,Data!$A$1:$B$504,2,0)</f>
        <v>Viva</v>
      </c>
      <c r="C13" s="23" t="str">
        <f>Hoja1!C13</f>
        <v>32N</v>
      </c>
      <c r="D13" t="str">
        <f>Hoja1!D13</f>
        <v>VB 9523</v>
      </c>
      <c r="E13" s="24">
        <f>IF(Hoja1!M13=2,Hoja1!E13,0)</f>
        <v>0</v>
      </c>
      <c r="F13" s="23" t="str">
        <f>VLOOKUP(Hoja1!F13,Data!$D$1:$E$5004,2,0)</f>
        <v>Guadalajara</v>
      </c>
      <c r="G13" s="23">
        <f>Hoja1!G13</f>
        <v>1</v>
      </c>
      <c r="H13" s="23" t="str">
        <f>Hoja1!H13</f>
        <v>112A</v>
      </c>
      <c r="I13" t="str">
        <f>Hoja1!I13</f>
        <v>VB 842</v>
      </c>
      <c r="J13" t="str">
        <f>VLOOKUP(Hoja1!J13,Data!$G$1:$H$505,2,0)</f>
        <v>La Habana</v>
      </c>
      <c r="K13" s="18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2288</v>
      </c>
      <c r="E14" s="24">
        <f>IF(Hoja1!M14=2,Hoja1!E14,0)</f>
        <v>0</v>
      </c>
      <c r="F14" s="23" t="str">
        <f>VLOOKUP(Hoja1!F14,Data!$D$1:$E$5004,2,0)</f>
        <v>Cancún</v>
      </c>
      <c r="G14" s="23">
        <f>Hoja1!G14</f>
        <v>1</v>
      </c>
      <c r="H14" s="23">
        <f>Hoja1!H14</f>
        <v>505</v>
      </c>
      <c r="I14" t="str">
        <f>Hoja1!I14</f>
        <v>VB 9222</v>
      </c>
      <c r="J14" t="str">
        <f>VLOOKUP(Hoja1!J14,Data!$G$1:$H$505,2,0)</f>
        <v>Puerto Escondido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 t="str">
        <f>IF(Hoja1!M15=2,Hoja1!A15,0)</f>
        <v>Flight scheduled</v>
      </c>
      <c r="B15" s="23" t="str">
        <f>VLOOKUP(Hoja1!B15,Data!$A$1:$B$504,2,0)</f>
        <v>MasAir</v>
      </c>
      <c r="C15" s="23">
        <f>Hoja1!C15</f>
        <v>333</v>
      </c>
      <c r="D15" t="str">
        <f>Hoja1!D15</f>
        <v>M7 6344</v>
      </c>
      <c r="E15" s="24">
        <f>IF(Hoja1!M15=2,Hoja1!E15,0)</f>
        <v>45994.982638888891</v>
      </c>
      <c r="F15" s="23" t="str">
        <f>VLOOKUP(Hoja1!F15,Data!$D$1:$E$5004,2,0)</f>
        <v>Bogotá</v>
      </c>
      <c r="G15" s="23" t="str">
        <f>Hoja1!G15</f>
        <v>---</v>
      </c>
      <c r="H15" s="23">
        <f>Hoja1!H15</f>
        <v>601</v>
      </c>
      <c r="I15" t="str">
        <f>Hoja1!I15</f>
        <v>M7 6844</v>
      </c>
      <c r="J15" t="str">
        <f>VLOOKUP(Hoja1!J15,Data!$G$1:$H$505,2,0)</f>
        <v>Los Angeles</v>
      </c>
      <c r="K15" s="18">
        <f>IF(Hoja1!M15=2,Hoja1!K15,0)</f>
        <v>45995.065972222219</v>
      </c>
      <c r="L15" t="str">
        <f>IF(Hoja1!M15=2,Hoja1!L15:$N16,0)</f>
        <v>F</v>
      </c>
      <c r="M15">
        <f t="shared" si="0"/>
        <v>1</v>
      </c>
      <c r="N15">
        <f t="shared" si="1"/>
        <v>1</v>
      </c>
      <c r="O15">
        <f>IF(N15="","",MAX(O$1:O14)+1)</f>
        <v>2</v>
      </c>
    </row>
    <row r="16" spans="1:15" x14ac:dyDescent="0.25">
      <c r="A16">
        <f>IF(Hoja1!M16=2,Hoja1!A16,0)</f>
        <v>0</v>
      </c>
      <c r="B16" s="23" t="str">
        <f>VLOOKUP(Hoja1!B16,Data!$A$1:$B$504,2,0)</f>
        <v>Viva</v>
      </c>
      <c r="C16" s="23" t="str">
        <f>Hoja1!C16</f>
        <v>32N</v>
      </c>
      <c r="D16" t="str">
        <f>Hoja1!D16</f>
        <v>VB 9305</v>
      </c>
      <c r="E16" s="24">
        <f>IF(Hoja1!M16=2,Hoja1!E16,0)</f>
        <v>0</v>
      </c>
      <c r="F16" s="23" t="str">
        <f>VLOOKUP(Hoja1!F16,Data!$D$1:$E$5004,2,0)</f>
        <v>Hermosillo</v>
      </c>
      <c r="G16" s="23">
        <f>Hoja1!G16</f>
        <v>2</v>
      </c>
      <c r="H16" s="23" t="str">
        <f>Hoja1!H16</f>
        <v>106B</v>
      </c>
      <c r="I16" t="str">
        <f>Hoja1!I16</f>
        <v>VB 9428</v>
      </c>
      <c r="J16" t="str">
        <f>VLOOKUP(Hoja1!J16,Data!$G$1:$H$505,2,0)</f>
        <v>Tepic</v>
      </c>
      <c r="K16" s="18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3" t="str">
        <f>VLOOKUP(Hoja1!B17,Data!$A$1:$B$504,2,0)</f>
        <v>Viva</v>
      </c>
      <c r="C17" s="23" t="str">
        <f>Hoja1!C17</f>
        <v>32Q</v>
      </c>
      <c r="D17" t="str">
        <f>Hoja1!D17</f>
        <v>VB 9405</v>
      </c>
      <c r="E17" s="24">
        <f>IF(Hoja1!M17=2,Hoja1!E17,0)</f>
        <v>0</v>
      </c>
      <c r="F17" s="23" t="str">
        <f>VLOOKUP(Hoja1!F17,Data!$D$1:$E$5004,2,0)</f>
        <v>Monterrey</v>
      </c>
      <c r="G17" s="23">
        <f>Hoja1!G17</f>
        <v>2</v>
      </c>
      <c r="H17" s="23">
        <f>Hoja1!H17</f>
        <v>502</v>
      </c>
      <c r="I17" t="str">
        <f>Hoja1!I17</f>
        <v>VB 2281</v>
      </c>
      <c r="J17" t="str">
        <f>VLOOKUP(Hoja1!J17,Data!$G$1:$H$505,2,0)</f>
        <v>Cancún</v>
      </c>
      <c r="K17" s="18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 t="str">
        <f>IF(Hoja1!M18=2,Hoja1!A18,0)</f>
        <v>Flight scheduled</v>
      </c>
      <c r="B18" s="23" t="str">
        <f>VLOOKUP(Hoja1!B18,Data!$A$1:$B$504,2,0)</f>
        <v>Estafeta</v>
      </c>
      <c r="C18" s="23">
        <f>Hoja1!C18</f>
        <v>734</v>
      </c>
      <c r="D18" t="str">
        <f>Hoja1!D18</f>
        <v>E7 610</v>
      </c>
      <c r="E18" s="24">
        <f>IF(Hoja1!M18=2,Hoja1!E18,0)</f>
        <v>45995.017361111109</v>
      </c>
      <c r="F18" s="23" t="str">
        <f>VLOOKUP(Hoja1!F18,Data!$D$1:$E$5004,2,0)</f>
        <v>Villahermosa</v>
      </c>
      <c r="G18" s="23" t="str">
        <f>Hoja1!G18</f>
        <v>---</v>
      </c>
      <c r="H18" s="23" t="str">
        <f>Hoja1!H18</f>
        <v>602A</v>
      </c>
      <c r="I18" t="str">
        <f>Hoja1!I18</f>
        <v>E7 610</v>
      </c>
      <c r="J18" t="str">
        <f>VLOOKUP(Hoja1!J18,Data!$G$1:$H$505,2,0)</f>
        <v>San Luis Potosí</v>
      </c>
      <c r="K18" s="18">
        <f>IF(Hoja1!M18=2,Hoja1!K18,0)</f>
        <v>45995.041666666664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3</v>
      </c>
    </row>
    <row r="19" spans="1:15" x14ac:dyDescent="0.25">
      <c r="A19" t="str">
        <f>IF(Hoja1!M19=2,Hoja1!A19,0)</f>
        <v>Departed from previous airport</v>
      </c>
      <c r="B19" s="23" t="str">
        <f>VLOOKUP(Hoja1!B19,Data!$A$1:$B$504,2,0)</f>
        <v>National Airlines Cargo</v>
      </c>
      <c r="C19" s="23" t="str">
        <f>Hoja1!C19</f>
        <v>74Y</v>
      </c>
      <c r="D19" t="str">
        <f>Hoja1!D19</f>
        <v>N8 831</v>
      </c>
      <c r="E19" s="24">
        <f>IF(Hoja1!M19=2,Hoja1!E19,0)</f>
        <v>45995.045138888891</v>
      </c>
      <c r="F19" s="23" t="str">
        <f>VLOOKUP(Hoja1!F19,Data!$D$1:$E$5004,2,0)</f>
        <v>New York</v>
      </c>
      <c r="G19" s="23" t="str">
        <f>Hoja1!G19</f>
        <v>---</v>
      </c>
      <c r="H19" s="23">
        <f>Hoja1!H19</f>
        <v>603</v>
      </c>
      <c r="I19" t="str">
        <f>Hoja1!I19</f>
        <v>N8 836</v>
      </c>
      <c r="J19" t="str">
        <f>VLOOKUP(Hoja1!J19,Data!$G$1:$H$505,2,0)</f>
        <v>Incheon Intl Apt/Seoul</v>
      </c>
      <c r="K19" s="18">
        <f>IF(Hoja1!M19=2,Hoja1!K19,0)</f>
        <v>45995.149305555555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4</v>
      </c>
    </row>
    <row r="20" spans="1:15" x14ac:dyDescent="0.25">
      <c r="A20" t="str">
        <f>IF(Hoja1!M20=2,Hoja1!A20,0)</f>
        <v>Departed from previous airport</v>
      </c>
      <c r="B20" s="23" t="str">
        <f>VLOOKUP(Hoja1!B20,Data!$A$1:$B$504,2,0)</f>
        <v>Atlas Air</v>
      </c>
      <c r="C20" s="23" t="str">
        <f>Hoja1!C20</f>
        <v>748/74N</v>
      </c>
      <c r="D20" t="str">
        <f>Hoja1!D20</f>
        <v>5Y 562</v>
      </c>
      <c r="E20" s="24">
        <f>IF(Hoja1!M20=2,Hoja1!E20,0)</f>
        <v>45995.069444444445</v>
      </c>
      <c r="F20" s="23" t="str">
        <f>VLOOKUP(Hoja1!F20,Data!$D$1:$E$5004,2,0)</f>
        <v>Zaragoza</v>
      </c>
      <c r="G20" s="23" t="str">
        <f>Hoja1!G20</f>
        <v>---</v>
      </c>
      <c r="H20" s="23">
        <f>Hoja1!H20</f>
        <v>604</v>
      </c>
      <c r="I20" t="str">
        <f>Hoja1!I20</f>
        <v>5Y 563</v>
      </c>
      <c r="J20" t="str">
        <f>VLOOKUP(Hoja1!J20,Data!$G$1:$H$505,2,0)</f>
        <v>Los Angeles</v>
      </c>
      <c r="K20" s="18">
        <f>IF(Hoja1!M20=2,Hoja1!K20,0)</f>
        <v>45995.152777777781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5</v>
      </c>
    </row>
    <row r="21" spans="1:15" x14ac:dyDescent="0.25">
      <c r="A21" t="str">
        <f>IF(Hoja1!M21=2,Hoja1!A21,0)</f>
        <v>Flight activated</v>
      </c>
      <c r="B21" s="23" t="str">
        <f>VLOOKUP(Hoja1!B21,Data!$A$1:$B$504,2,0)</f>
        <v>Emirates Airlines</v>
      </c>
      <c r="C21" s="23" t="str">
        <f>Hoja1!C21</f>
        <v>77F</v>
      </c>
      <c r="D21" t="str">
        <f>Hoja1!D21</f>
        <v>EK 9919</v>
      </c>
      <c r="E21" s="24">
        <f>IF(Hoja1!M21=2,Hoja1!E21,0)</f>
        <v>45995.086805555555</v>
      </c>
      <c r="F21" s="23" t="str">
        <f>VLOOKUP(Hoja1!F21,Data!$D$1:$E$5004,2,0)</f>
        <v>Zaragoza</v>
      </c>
      <c r="G21" s="23" t="str">
        <f>Hoja1!G21</f>
        <v>---</v>
      </c>
      <c r="H21" s="23">
        <f>Hoja1!H21</f>
        <v>602</v>
      </c>
      <c r="I21" t="str">
        <f>Hoja1!I21</f>
        <v>EK 9919</v>
      </c>
      <c r="J21" t="str">
        <f>VLOOKUP(Hoja1!J21,Data!$G$1:$H$505,2,0)</f>
        <v>Quito</v>
      </c>
      <c r="K21" s="18">
        <f>IF(Hoja1!M21=2,Hoja1!K21,0)</f>
        <v>45995.222222222219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6</v>
      </c>
    </row>
    <row r="22" spans="1:15" x14ac:dyDescent="0.25">
      <c r="A22">
        <f>IF(Hoja1!M22=2,Hoja1!A22,0)</f>
        <v>0</v>
      </c>
      <c r="B22" s="23" t="str">
        <f>VLOOKUP(Hoja1!B22,Data!$A$1:$B$504,2,0)</f>
        <v>Mexicana de Aviación</v>
      </c>
      <c r="C22" s="23">
        <f>Hoja1!C22</f>
        <v>738</v>
      </c>
      <c r="D22" t="str">
        <f>Hoja1!D22</f>
        <v>XN 1205</v>
      </c>
      <c r="E22" s="24">
        <f>IF(Hoja1!M22=2,Hoja1!E22,0)</f>
        <v>0</v>
      </c>
      <c r="F22" s="23" t="str">
        <f>VLOOKUP(Hoja1!F22,Data!$D$1:$E$5004,2,0)</f>
        <v>Tijuana</v>
      </c>
      <c r="G22" s="23">
        <f>Hoja1!G22</f>
        <v>3</v>
      </c>
      <c r="H22" s="23" t="str">
        <f>Hoja1!H22</f>
        <v>108B</v>
      </c>
      <c r="I22" t="str">
        <f>Hoja1!I22</f>
        <v>XN 1432</v>
      </c>
      <c r="J22" t="str">
        <f>VLOOKUP(Hoja1!J22,Data!$G$1:$H$505,2,0)</f>
        <v>Guadalajara</v>
      </c>
      <c r="K22" s="18">
        <f>IF(Hoja1!M22=2,Hoja1!K22,0)</f>
        <v>0</v>
      </c>
      <c r="L22">
        <f>IF(Hoja1!M22=2,Hoja1!L22:$N23,0)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 t="str">
        <f>IF(Hoja1!M23=2,Hoja1!A23,0)</f>
        <v>Departed from previous airport</v>
      </c>
      <c r="B23" s="23" t="str">
        <f>VLOOKUP(Hoja1!B23,Data!$A$1:$B$504,2,0)</f>
        <v>Cathay Pacific</v>
      </c>
      <c r="C23" s="23" t="str">
        <f>Hoja1!C23</f>
        <v>748/74N</v>
      </c>
      <c r="D23" t="str">
        <f>Hoja1!D23</f>
        <v>CX 076</v>
      </c>
      <c r="E23" s="24">
        <f>IF(Hoja1!M23=2,Hoja1!E23,0)</f>
        <v>45995.145833333336</v>
      </c>
      <c r="F23" s="23" t="str">
        <f>VLOOKUP(Hoja1!F23,Data!$D$1:$E$5004,2,0)</f>
        <v>Anchorage</v>
      </c>
      <c r="G23" s="23" t="str">
        <f>Hoja1!G23</f>
        <v>---</v>
      </c>
      <c r="H23" s="23" t="str">
        <f>Hoja1!H23</f>
        <v>605A</v>
      </c>
      <c r="I23" t="str">
        <f>Hoja1!I23</f>
        <v>CX 077</v>
      </c>
      <c r="J23" t="str">
        <f>VLOOKUP(Hoja1!J23,Data!$G$1:$H$505,2,0)</f>
        <v>Guadalajara</v>
      </c>
      <c r="K23" s="18">
        <f>IF(Hoja1!M23=2,Hoja1!K23,0)</f>
        <v>45995.229166666664</v>
      </c>
      <c r="L23" t="str">
        <f>IF(Hoja1!M23=2,Hoja1!L23:$N24,0)</f>
        <v>F</v>
      </c>
      <c r="M23">
        <f t="shared" si="0"/>
        <v>1</v>
      </c>
      <c r="N23">
        <f t="shared" si="1"/>
        <v>1</v>
      </c>
      <c r="O23">
        <f>IF(N23="","",MAX(O$1:O22)+1)</f>
        <v>7</v>
      </c>
    </row>
    <row r="24" spans="1:15" x14ac:dyDescent="0.25">
      <c r="A24" t="str">
        <f>IF(Hoja1!M24=2,Hoja1!A24,0)</f>
        <v>Flight scheduled</v>
      </c>
      <c r="B24" s="23" t="str">
        <f>VLOOKUP(Hoja1!B24,Data!$A$1:$B$504,2,0)</f>
        <v>Estafeta</v>
      </c>
      <c r="C24" s="23">
        <f>Hoja1!C24</f>
        <v>734</v>
      </c>
      <c r="D24" t="str">
        <f>Hoja1!D24</f>
        <v>E7 615</v>
      </c>
      <c r="E24" s="24">
        <f>IF(Hoja1!M24=2,Hoja1!E24,0)</f>
        <v>45995.208333333336</v>
      </c>
      <c r="F24" s="23" t="str">
        <f>VLOOKUP(Hoja1!F24,Data!$D$1:$E$5004,2,0)</f>
        <v>San Luis Potosí</v>
      </c>
      <c r="G24" s="23" t="str">
        <f>Hoja1!G24</f>
        <v>---</v>
      </c>
      <c r="H24" s="23" t="str">
        <f>Hoja1!H24</f>
        <v>601A</v>
      </c>
      <c r="I24" t="str">
        <f>Hoja1!I24</f>
        <v>E7 615</v>
      </c>
      <c r="J24" t="str">
        <f>VLOOKUP(Hoja1!J24,Data!$G$1:$H$505,2,0)</f>
        <v>Mérida</v>
      </c>
      <c r="K24" s="18">
        <f>IF(Hoja1!M24=2,Hoja1!K24,0)</f>
        <v>45995.229166666664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8</v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 t="str">
        <f>Hoja1!C25</f>
        <v>32N</v>
      </c>
      <c r="D25" t="str">
        <f>Hoja1!D25</f>
        <v>VB 771</v>
      </c>
      <c r="E25" s="24">
        <f>IF(Hoja1!M25=2,Hoja1!E25,0)</f>
        <v>0</v>
      </c>
      <c r="F25" s="23" t="str">
        <f>VLOOKUP(Hoja1!F25,Data!$D$1:$E$5004,2,0)</f>
        <v>Bogotá</v>
      </c>
      <c r="G25" s="23">
        <f>Hoja1!G25</f>
        <v>6</v>
      </c>
      <c r="H25" s="23" t="str">
        <f>Hoja1!H25</f>
        <v>114A</v>
      </c>
      <c r="I25" t="str">
        <f>Hoja1!I25</f>
        <v>VB 5069</v>
      </c>
      <c r="J25" t="str">
        <f>VLOOKUP(Hoja1!J25,Data!$G$1:$H$505,2,0)</f>
        <v>Tijuana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3" t="str">
        <f>VLOOKUP(Hoja1!B26,Data!$A$1:$B$504,2,0)</f>
        <v>AeroUnión</v>
      </c>
      <c r="C26" s="23">
        <f>Hoja1!C26</f>
        <v>333</v>
      </c>
      <c r="D26" t="str">
        <f>Hoja1!D26</f>
        <v>6R 4276</v>
      </c>
      <c r="E26" s="24">
        <f>IF(Hoja1!M26=2,Hoja1!E26,0)</f>
        <v>45995.220833333333</v>
      </c>
      <c r="F26" s="23" t="str">
        <f>VLOOKUP(Hoja1!F26,Data!$D$1:$E$5004,2,0)</f>
        <v>Bogotá</v>
      </c>
      <c r="G26" s="23" t="str">
        <f>Hoja1!G26</f>
        <v>---</v>
      </c>
      <c r="H26" s="23">
        <f>Hoja1!H26</f>
        <v>603</v>
      </c>
      <c r="I26" t="str">
        <f>Hoja1!I26</f>
        <v>6R 4276</v>
      </c>
      <c r="J26" t="str">
        <f>VLOOKUP(Hoja1!J26,Data!$G$1:$H$505,2,0)</f>
        <v>Miami</v>
      </c>
      <c r="K26" s="18">
        <f>IF(Hoja1!M26=2,Hoja1!K26,0)</f>
        <v>45995.283333333333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9</v>
      </c>
    </row>
    <row r="27" spans="1:15" x14ac:dyDescent="0.25">
      <c r="A27" t="str">
        <f>IF(Hoja1!M27=2,Hoja1!A27,0)</f>
        <v>Flight scheduled</v>
      </c>
      <c r="B27" s="23" t="str">
        <f>VLOOKUP(Hoja1!B27,Data!$A$1:$B$504,2,0)</f>
        <v>Estafeta</v>
      </c>
      <c r="C27" s="23">
        <f>Hoja1!C27</f>
        <v>734</v>
      </c>
      <c r="D27" t="str">
        <f>Hoja1!D27</f>
        <v>E7 711</v>
      </c>
      <c r="E27" s="24">
        <f>IF(Hoja1!M27=2,Hoja1!E27,0)</f>
        <v>45995.232638888891</v>
      </c>
      <c r="F27" s="23" t="str">
        <f>VLOOKUP(Hoja1!F27,Data!$D$1:$E$5004,2,0)</f>
        <v>San Luis Potosí</v>
      </c>
      <c r="G27" s="23" t="str">
        <f>Hoja1!G27</f>
        <v>---</v>
      </c>
      <c r="H27" s="23" t="str">
        <f>Hoja1!H27</f>
        <v>601B</v>
      </c>
      <c r="I27" t="str">
        <f>Hoja1!I27</f>
        <v>E7 711</v>
      </c>
      <c r="J27" t="str">
        <f>VLOOKUP(Hoja1!J27,Data!$G$1:$H$505,2,0)</f>
        <v>Villahermosa</v>
      </c>
      <c r="K27" s="18">
        <f>IF(Hoja1!M27=2,Hoja1!K27,0)</f>
        <v>45995.253472222219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10</v>
      </c>
    </row>
    <row r="28" spans="1:15" x14ac:dyDescent="0.25">
      <c r="A28" t="str">
        <f>IF(Hoja1!M28=2,Hoja1!A28,0)</f>
        <v>Flight activated</v>
      </c>
      <c r="B28" s="23" t="str">
        <f>VLOOKUP(Hoja1!B28,Data!$A$1:$B$504,2,0)</f>
        <v>Ethiopian Airlines</v>
      </c>
      <c r="C28" s="23" t="str">
        <f>Hoja1!C28</f>
        <v>77X</v>
      </c>
      <c r="D28" t="str">
        <f>Hoja1!D28</f>
        <v>ET 3516</v>
      </c>
      <c r="E28" s="24">
        <f>IF(Hoja1!M28=2,Hoja1!E28,0)</f>
        <v>45995.263888888891</v>
      </c>
      <c r="F28" s="23" t="str">
        <f>VLOOKUP(Hoja1!F28,Data!$D$1:$E$5004,2,0)</f>
        <v>Zaragoza</v>
      </c>
      <c r="G28" s="23" t="str">
        <f>Hoja1!G28</f>
        <v>---</v>
      </c>
      <c r="H28" s="23">
        <f>Hoja1!H28</f>
        <v>604</v>
      </c>
      <c r="I28" t="str">
        <f>Hoja1!I28</f>
        <v>ET 3516</v>
      </c>
      <c r="J28" t="str">
        <f>VLOOKUP(Hoja1!J28,Data!$G$1:$H$505,2,0)</f>
        <v>Bogotá</v>
      </c>
      <c r="K28" s="18">
        <f>IF(Hoja1!M28=2,Hoja1!K28,0)</f>
        <v>45995.347222222219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11</v>
      </c>
    </row>
    <row r="29" spans="1:15" x14ac:dyDescent="0.25">
      <c r="A29" t="str">
        <f>IF(Hoja1!M29=2,Hoja1!A29,0)</f>
        <v>Flight scheduled</v>
      </c>
      <c r="B29" s="23" t="str">
        <f>VLOOKUP(Hoja1!B29,Data!$A$1:$B$504,2,0)</f>
        <v>Cargojet Airways</v>
      </c>
      <c r="C29" s="23" t="str">
        <f>Hoja1!C29</f>
        <v>75F</v>
      </c>
      <c r="D29" t="str">
        <f>Hoja1!D29</f>
        <v>W8 905</v>
      </c>
      <c r="E29" s="24">
        <f>IF(Hoja1!M29=2,Hoja1!E29,0)</f>
        <v>45995.288194444445</v>
      </c>
      <c r="F29" s="23" t="str">
        <f>VLOOKUP(Hoja1!F29,Data!$D$1:$E$5004,2,0)</f>
        <v>Cincinnati</v>
      </c>
      <c r="G29" s="23" t="str">
        <f>Hoja1!G29</f>
        <v>---</v>
      </c>
      <c r="H29" s="23" t="str">
        <f>Hoja1!H29</f>
        <v>601A</v>
      </c>
      <c r="I29" t="str">
        <f>Hoja1!I29</f>
        <v>W8 906</v>
      </c>
      <c r="J29" t="str">
        <f>VLOOKUP(Hoja1!J29,Data!$G$1:$H$505,2,0)</f>
        <v>Cincinnati</v>
      </c>
      <c r="K29" s="18">
        <f>IF(Hoja1!M29=2,Hoja1!K29,0)</f>
        <v>45995.798611111109</v>
      </c>
      <c r="L29" t="str">
        <f>IF(Hoja1!M29=2,Hoja1!L29:$N30,0)</f>
        <v>F</v>
      </c>
      <c r="M29">
        <f t="shared" si="0"/>
        <v>1</v>
      </c>
      <c r="N29">
        <f t="shared" si="1"/>
        <v>1</v>
      </c>
      <c r="O29">
        <f>IF(N29="","",MAX(O$1:O28)+1)</f>
        <v>12</v>
      </c>
    </row>
    <row r="30" spans="1:15" x14ac:dyDescent="0.25">
      <c r="A30" t="str">
        <f>IF(Hoja1!M30=2,Hoja1!A30,0)</f>
        <v>Flight scheduled</v>
      </c>
      <c r="B30" s="23" t="str">
        <f>VLOOKUP(Hoja1!B30,Data!$A$1:$B$504,2,0)</f>
        <v>United Parcel Service</v>
      </c>
      <c r="C30" s="23">
        <f>Hoja1!C30</f>
        <v>763</v>
      </c>
      <c r="D30" t="str">
        <f>Hoja1!D30</f>
        <v>5X 320</v>
      </c>
      <c r="E30" s="24">
        <f>IF(Hoja1!M30=2,Hoja1!E30,0)</f>
        <v>45995.302083333336</v>
      </c>
      <c r="F30" s="23" t="str">
        <f>VLOOKUP(Hoja1!F30,Data!$D$1:$E$5004,2,0)</f>
        <v>Louisville</v>
      </c>
      <c r="G30" s="23" t="str">
        <f>Hoja1!G30</f>
        <v>---</v>
      </c>
      <c r="H30" s="23" t="str">
        <f>Hoja1!H30</f>
        <v>602A</v>
      </c>
      <c r="I30" t="str">
        <f>Hoja1!I30</f>
        <v>5X 321</v>
      </c>
      <c r="J30" t="str">
        <f>VLOOKUP(Hoja1!J30,Data!$G$1:$H$505,2,0)</f>
        <v>Louisville</v>
      </c>
      <c r="K30" s="18">
        <f>IF(Hoja1!M30=2,Hoja1!K30,0)</f>
        <v>45995.853472222225</v>
      </c>
      <c r="L30" t="str">
        <f>IF(Hoja1!M30=2,Hoja1!L30:$N31,0)</f>
        <v>F</v>
      </c>
      <c r="M30">
        <f t="shared" si="0"/>
        <v>1</v>
      </c>
      <c r="N30">
        <f t="shared" si="1"/>
        <v>1</v>
      </c>
      <c r="O30">
        <f>IF(N30="","",MAX(O$1:O29)+1)</f>
        <v>13</v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 t="str">
        <f>Hoja1!C31</f>
        <v>32A</v>
      </c>
      <c r="D31" t="str">
        <f>Hoja1!D31</f>
        <v>VB 7240</v>
      </c>
      <c r="E31" s="24">
        <f>IF(Hoja1!M31=2,Hoja1!E31,0)</f>
        <v>0</v>
      </c>
      <c r="F31" s="23" t="str">
        <f>VLOOKUP(Hoja1!F31,Data!$D$1:$E$5004,2,0)</f>
        <v>Guadalajara</v>
      </c>
      <c r="G31" s="23">
        <f>Hoja1!G31</f>
        <v>2</v>
      </c>
      <c r="H31" s="23">
        <f>Hoja1!H31</f>
        <v>502</v>
      </c>
      <c r="I31" t="str">
        <f>Hoja1!I31</f>
        <v>VB 7240</v>
      </c>
      <c r="J31" t="str">
        <f>VLOOKUP(Hoja1!J31,Data!$G$1:$H$505,2,0)</f>
        <v>Tulum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Aerus</v>
      </c>
      <c r="C32" s="23" t="str">
        <f>Hoja1!C32</f>
        <v>CNF</v>
      </c>
      <c r="D32" t="str">
        <f>Hoja1!D32</f>
        <v>ZV 341</v>
      </c>
      <c r="E32" s="24">
        <f>IF(Hoja1!M32=2,Hoja1!E32,0)</f>
        <v>0</v>
      </c>
      <c r="F32" s="23" t="str">
        <f>VLOOKUP(Hoja1!F32,Data!$D$1:$E$5004,2,0)</f>
        <v>San Luis Potosí</v>
      </c>
      <c r="G32" s="23">
        <f>Hoja1!G32</f>
        <v>1</v>
      </c>
      <c r="H32" s="23">
        <f>Hoja1!H32</f>
        <v>501</v>
      </c>
      <c r="I32" t="str">
        <f>Hoja1!I32</f>
        <v>ZV 342</v>
      </c>
      <c r="J32" t="str">
        <f>VLOOKUP(Hoja1!J32,Data!$G$1:$H$505,2,0)</f>
        <v>San Luis Potosí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7344</v>
      </c>
      <c r="E33" s="24">
        <f>IF(Hoja1!M33=2,Hoja1!E33,0)</f>
        <v>0</v>
      </c>
      <c r="F33" s="23" t="str">
        <f>VLOOKUP(Hoja1!F33,Data!$D$1:$E$5004,2,0)</f>
        <v xml:space="preserve">Bajío </v>
      </c>
      <c r="G33" s="23">
        <f>Hoja1!G33</f>
        <v>1</v>
      </c>
      <c r="H33" s="23">
        <f>Hoja1!H33</f>
        <v>505</v>
      </c>
      <c r="I33" t="str">
        <f>Hoja1!I33</f>
        <v>VB 7344</v>
      </c>
      <c r="J33" t="str">
        <f>VLOOKUP(Hoja1!J33,Data!$G$1:$H$505,2,0)</f>
        <v>Chihuahua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 t="str">
        <f>Hoja1!C34</f>
        <v>32A</v>
      </c>
      <c r="D34" t="str">
        <f>Hoja1!D34</f>
        <v>VB 2272</v>
      </c>
      <c r="E34" s="24">
        <f>IF(Hoja1!M34=2,Hoja1!E34,0)</f>
        <v>0</v>
      </c>
      <c r="F34" s="23" t="str">
        <f>VLOOKUP(Hoja1!F34,Data!$D$1:$E$5004,2,0)</f>
        <v>Cancún</v>
      </c>
      <c r="G34" s="23">
        <f>Hoja1!G34</f>
        <v>2</v>
      </c>
      <c r="H34" s="23" t="str">
        <f>Hoja1!H34</f>
        <v>107B</v>
      </c>
      <c r="I34" t="str">
        <f>Hoja1!I34</f>
        <v>VB 2273</v>
      </c>
      <c r="J34" t="str">
        <f>VLOOKUP(Hoja1!J34,Data!$G$1:$H$505,2,0)</f>
        <v>Cancún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3" t="str">
        <f>VLOOKUP(Hoja1!B35,Data!$A$1:$B$504,2,0)</f>
        <v>Viva</v>
      </c>
      <c r="C35" s="23" t="str">
        <f>Hoja1!C35</f>
        <v>32A</v>
      </c>
      <c r="D35" t="str">
        <f>Hoja1!D35</f>
        <v>VB 7332</v>
      </c>
      <c r="E35" s="24">
        <f>IF(Hoja1!M35=2,Hoja1!E35,0)</f>
        <v>0</v>
      </c>
      <c r="F35" s="23" t="str">
        <f>VLOOKUP(Hoja1!F35,Data!$D$1:$E$5004,2,0)</f>
        <v>Monterrey</v>
      </c>
      <c r="G35" s="23">
        <f>Hoja1!G35</f>
        <v>2</v>
      </c>
      <c r="H35" s="23" t="str">
        <f>Hoja1!H35</f>
        <v>106A</v>
      </c>
      <c r="I35" t="str">
        <f>Hoja1!I35</f>
        <v>VB 7332</v>
      </c>
      <c r="J35" t="str">
        <f>VLOOKUP(Hoja1!J35,Data!$G$1:$H$505,2,0)</f>
        <v>Villahermosa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>
        <f>Hoja1!C36</f>
        <v>321</v>
      </c>
      <c r="D36" t="str">
        <f>Hoja1!D36</f>
        <v>VB 7350</v>
      </c>
      <c r="E36" s="24">
        <f>IF(Hoja1!M36=2,Hoja1!E36,0)</f>
        <v>0</v>
      </c>
      <c r="F36" s="23" t="str">
        <f>VLOOKUP(Hoja1!F36,Data!$D$1:$E$5004,2,0)</f>
        <v>Mérida</v>
      </c>
      <c r="G36" s="23">
        <f>Hoja1!G36</f>
        <v>1</v>
      </c>
      <c r="H36" s="23" t="str">
        <f>Hoja1!H36</f>
        <v>107A</v>
      </c>
      <c r="I36" t="str">
        <f>Hoja1!I36</f>
        <v>VB 7350</v>
      </c>
      <c r="J36" t="str">
        <f>VLOOKUP(Hoja1!J36,Data!$G$1:$H$505,2,0)</f>
        <v>Puerto Vallarta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 t="str">
        <f>IF(Hoja1!M37=2,Hoja1!A37,0)</f>
        <v>Flight scheduled</v>
      </c>
      <c r="B37" s="23" t="str">
        <f>VLOOKUP(Hoja1!B37,Data!$A$1:$B$504,2,0)</f>
        <v>Air China</v>
      </c>
      <c r="C37" s="23" t="str">
        <f>Hoja1!C37</f>
        <v>77X</v>
      </c>
      <c r="D37" t="str">
        <f>Hoja1!D37</f>
        <v>CA 3125</v>
      </c>
      <c r="E37" s="24">
        <f>IF(Hoja1!M37=2,Hoja1!E37,0)</f>
        <v>45995.368055555555</v>
      </c>
      <c r="F37" s="23" t="str">
        <f>VLOOKUP(Hoja1!F37,Data!$D$1:$E$5004,2,0)</f>
        <v>Anchorage</v>
      </c>
      <c r="G37" s="23" t="str">
        <f>Hoja1!G37</f>
        <v>---</v>
      </c>
      <c r="H37" s="23" t="str">
        <f>Hoja1!H37</f>
        <v>605A</v>
      </c>
      <c r="I37" t="str">
        <f>Hoja1!I37</f>
        <v>CA 3126</v>
      </c>
      <c r="J37" t="str">
        <f>VLOOKUP(Hoja1!J37,Data!$G$1:$H$505,2,0)</f>
        <v>Los Angeles</v>
      </c>
      <c r="K37" s="18">
        <f>IF(Hoja1!M37=2,Hoja1!K37,0)</f>
        <v>45995.472222222219</v>
      </c>
      <c r="L37" t="str">
        <f>IF(Hoja1!M37=2,Hoja1!L37:$N38,0)</f>
        <v>F</v>
      </c>
      <c r="M37">
        <f t="shared" si="0"/>
        <v>1</v>
      </c>
      <c r="N37">
        <f t="shared" si="1"/>
        <v>1</v>
      </c>
      <c r="O37">
        <f>IF(N37="","",MAX(O$1:O36)+1)</f>
        <v>14</v>
      </c>
    </row>
    <row r="38" spans="1:15" x14ac:dyDescent="0.25">
      <c r="A38">
        <f>IF(Hoja1!M38=2,Hoja1!A38,0)</f>
        <v>0</v>
      </c>
      <c r="B38" s="23" t="str">
        <f>VLOOKUP(Hoja1!B38,Data!$A$1:$B$504,2,0)</f>
        <v>Aeromexico</v>
      </c>
      <c r="C38" s="23" t="str">
        <f>Hoja1!C38</f>
        <v>E90</v>
      </c>
      <c r="D38" t="str">
        <f>Hoja1!D38</f>
        <v>AM 287</v>
      </c>
      <c r="E38" s="24">
        <f>IF(Hoja1!M38=2,Hoja1!E38,0)</f>
        <v>0</v>
      </c>
      <c r="F38" s="23" t="str">
        <f>VLOOKUP(Hoja1!F38,Data!$D$1:$E$5004,2,0)</f>
        <v>Guadalajara</v>
      </c>
      <c r="G38" s="23">
        <f>Hoja1!G38</f>
        <v>3</v>
      </c>
      <c r="H38" s="23" t="str">
        <f>Hoja1!H38</f>
        <v>110A</v>
      </c>
      <c r="I38" t="str">
        <f>Hoja1!I38</f>
        <v>AM 2436</v>
      </c>
      <c r="J38" t="str">
        <f>VLOOKUP(Hoja1!J38,Data!$G$1:$H$505,2,0)</f>
        <v>Colima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3" t="str">
        <f>VLOOKUP(Hoja1!B39,Data!$A$1:$B$504,2,0)</f>
        <v xml:space="preserve">Arajet </v>
      </c>
      <c r="C39" s="23" t="str">
        <f>Hoja1!C39</f>
        <v>7M8</v>
      </c>
      <c r="D39" t="str">
        <f>Hoja1!D39</f>
        <v>DM 7106</v>
      </c>
      <c r="E39" s="24">
        <f>IF(Hoja1!M39=2,Hoja1!E39,0)</f>
        <v>0</v>
      </c>
      <c r="F39" s="23" t="str">
        <f>VLOOKUP(Hoja1!F39,Data!$D$1:$E$5004,2,0)</f>
        <v>Punta Cana</v>
      </c>
      <c r="G39" s="23">
        <f>Hoja1!G39</f>
        <v>6</v>
      </c>
      <c r="H39" s="23" t="str">
        <f>Hoja1!H39</f>
        <v>114A</v>
      </c>
      <c r="I39" t="str">
        <f>Hoja1!I39</f>
        <v>DM 7107</v>
      </c>
      <c r="J39" t="str">
        <f>VLOOKUP(Hoja1!J39,Data!$G$1:$H$505,2,0)</f>
        <v>Punta Cana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>
        <f>IF(Hoja1!M40=2,Hoja1!A40,0)</f>
        <v>0</v>
      </c>
      <c r="B40" s="23" t="str">
        <f>VLOOKUP(Hoja1!B40,Data!$A$1:$B$504,2,0)</f>
        <v>Viva</v>
      </c>
      <c r="C40" s="23" t="str">
        <f>Hoja1!C40</f>
        <v>32Q</v>
      </c>
      <c r="D40" t="str">
        <f>Hoja1!D40</f>
        <v>VB 9521</v>
      </c>
      <c r="E40" s="24">
        <f>IF(Hoja1!M40=2,Hoja1!E40,0)</f>
        <v>0</v>
      </c>
      <c r="F40" s="23" t="str">
        <f>VLOOKUP(Hoja1!F40,Data!$D$1:$E$5004,2,0)</f>
        <v>Guadalajara</v>
      </c>
      <c r="G40" s="23">
        <f>Hoja1!G40</f>
        <v>1</v>
      </c>
      <c r="H40" s="23" t="str">
        <f>Hoja1!H40</f>
        <v>115B</v>
      </c>
      <c r="I40" t="str">
        <f>Hoja1!I40</f>
        <v>VB 9312</v>
      </c>
      <c r="J40" t="str">
        <f>VLOOKUP(Hoja1!J40,Data!$G$1:$H$505,2,0)</f>
        <v>Ixtapa Zihuatanejo</v>
      </c>
      <c r="K40" s="18">
        <f>IF(Hoja1!M40=2,Hoja1!K40,0)</f>
        <v>0</v>
      </c>
      <c r="L40">
        <f>IF(Hoja1!M40=2,Hoja1!L40:$N41,0)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 t="str">
        <f>IF(Hoja1!M41=2,Hoja1!A41,0)</f>
        <v>Flight scheduled</v>
      </c>
      <c r="B41" s="23" t="str">
        <f>VLOOKUP(Hoja1!B41,Data!$A$1:$B$504,2,0)</f>
        <v>Cargolux</v>
      </c>
      <c r="C41" s="23" t="str">
        <f>Hoja1!C41</f>
        <v>74N</v>
      </c>
      <c r="D41" t="str">
        <f>Hoja1!D41</f>
        <v>CV 5163</v>
      </c>
      <c r="E41" s="24">
        <f>IF(Hoja1!M41=2,Hoja1!E41,0)</f>
        <v>45995.385416666664</v>
      </c>
      <c r="F41" s="23" t="str">
        <f>VLOOKUP(Hoja1!F41,Data!$D$1:$E$5004,2,0)</f>
        <v>Anchorage</v>
      </c>
      <c r="G41" s="23" t="str">
        <f>Hoja1!G41</f>
        <v>---</v>
      </c>
      <c r="H41" s="23">
        <f>Hoja1!H41</f>
        <v>604</v>
      </c>
      <c r="I41" t="str">
        <f>Hoja1!I41</f>
        <v>CV 5164</v>
      </c>
      <c r="J41" t="str">
        <f>VLOOKUP(Hoja1!J41,Data!$G$1:$H$505,2,0)</f>
        <v>Guadalajara</v>
      </c>
      <c r="K41" s="18">
        <f>IF(Hoja1!M41=2,Hoja1!K41,0)</f>
        <v>45995.46875</v>
      </c>
      <c r="L41" t="str">
        <f>IF(Hoja1!M41=2,Hoja1!L41:$N42,0)</f>
        <v>F</v>
      </c>
      <c r="M41">
        <f t="shared" si="0"/>
        <v>1</v>
      </c>
      <c r="N41">
        <f t="shared" si="1"/>
        <v>1</v>
      </c>
      <c r="O41">
        <f>IF(N41="","",MAX(O$1:O40)+1)</f>
        <v>15</v>
      </c>
    </row>
    <row r="42" spans="1:15" x14ac:dyDescent="0.25">
      <c r="A42">
        <f>IF(Hoja1!M42=2,Hoja1!A42,0)</f>
        <v>0</v>
      </c>
      <c r="B42" s="23" t="str">
        <f>VLOOKUP(Hoja1!B42,Data!$A$1:$B$504,2,0)</f>
        <v>Volaris</v>
      </c>
      <c r="C42" s="23">
        <f>Hoja1!C42</f>
        <v>320</v>
      </c>
      <c r="D42" t="str">
        <f>Hoja1!D42</f>
        <v>Y4 1290</v>
      </c>
      <c r="E42" s="24">
        <f>IF(Hoja1!M42=2,Hoja1!E42,0)</f>
        <v>0</v>
      </c>
      <c r="F42" s="23" t="str">
        <f>VLOOKUP(Hoja1!F42,Data!$D$1:$E$5004,2,0)</f>
        <v>Guadalajara</v>
      </c>
      <c r="G42" s="23">
        <f>Hoja1!G42</f>
        <v>1</v>
      </c>
      <c r="H42" s="23" t="str">
        <f>Hoja1!H42</f>
        <v>109A</v>
      </c>
      <c r="I42" t="str">
        <f>Hoja1!I42</f>
        <v>Y4 3533</v>
      </c>
      <c r="J42" t="str">
        <f>VLOOKUP(Hoja1!J42,Data!$G$1:$H$505,2,0)</f>
        <v>Cancún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 t="str">
        <f>IF(Hoja1!M43=2,Hoja1!A43,0)</f>
        <v>Flight scheduled</v>
      </c>
      <c r="B43" s="23" t="str">
        <f>VLOOKUP(Hoja1!B43,Data!$A$1:$B$504,2,0)</f>
        <v>Cargojet Airways</v>
      </c>
      <c r="C43" s="23" t="str">
        <f>Hoja1!C43</f>
        <v>76Y</v>
      </c>
      <c r="D43" t="str">
        <f>Hoja1!D43</f>
        <v>W8 952</v>
      </c>
      <c r="E43" s="24">
        <f>IF(Hoja1!M43=2,Hoja1!E43,0)</f>
        <v>45995.40625</v>
      </c>
      <c r="F43" s="23" t="str">
        <f>VLOOKUP(Hoja1!F43,Data!$D$1:$E$5004,2,0)</f>
        <v>Cincinnati</v>
      </c>
      <c r="G43" s="23" t="str">
        <f>Hoja1!G43</f>
        <v>---</v>
      </c>
      <c r="H43" s="23" t="str">
        <f>Hoja1!H43</f>
        <v>601A</v>
      </c>
      <c r="I43" t="str">
        <f>Hoja1!I43</f>
        <v>W8 919</v>
      </c>
      <c r="J43" t="str">
        <f>VLOOKUP(Hoja1!J43,Data!$G$1:$H$505,2,0)</f>
        <v>Guadalajara</v>
      </c>
      <c r="K43" s="18">
        <f>IF(Hoja1!M43=2,Hoja1!K43,0)</f>
        <v>45995.736111111109</v>
      </c>
      <c r="L43" t="str">
        <f>IF(Hoja1!M43=2,Hoja1!L43:$N44,0)</f>
        <v>F</v>
      </c>
      <c r="M43">
        <f t="shared" si="0"/>
        <v>1</v>
      </c>
      <c r="N43">
        <f t="shared" si="1"/>
        <v>1</v>
      </c>
      <c r="O43">
        <f>IF(N43="","",MAX(O$1:O42)+1)</f>
        <v>16</v>
      </c>
    </row>
    <row r="44" spans="1:15" x14ac:dyDescent="0.25">
      <c r="A44">
        <f>IF(Hoja1!M44=2,Hoja1!A44,0)</f>
        <v>0</v>
      </c>
      <c r="B44" s="23" t="str">
        <f>VLOOKUP(Hoja1!B44,Data!$A$1:$B$504,2,0)</f>
        <v>Viva</v>
      </c>
      <c r="C44" s="23" t="str">
        <f>Hoja1!C44</f>
        <v>32N</v>
      </c>
      <c r="D44" t="str">
        <f>Hoja1!D44</f>
        <v>VB 9401</v>
      </c>
      <c r="E44" s="24">
        <f>IF(Hoja1!M44=2,Hoja1!E44,0)</f>
        <v>0</v>
      </c>
      <c r="F44" s="23" t="str">
        <f>VLOOKUP(Hoja1!F44,Data!$D$1:$E$5004,2,0)</f>
        <v>Monterrey</v>
      </c>
      <c r="G44" s="23">
        <f>Hoja1!G44</f>
        <v>2</v>
      </c>
      <c r="H44" s="23" t="str">
        <f>Hoja1!H44</f>
        <v>106B</v>
      </c>
      <c r="I44" t="str">
        <f>Hoja1!I44</f>
        <v>VB 9402</v>
      </c>
      <c r="J44" t="str">
        <f>VLOOKUP(Hoja1!J44,Data!$G$1:$H$505,2,0)</f>
        <v>Monterrey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3" t="str">
        <f>VLOOKUP(Hoja1!B45,Data!$A$1:$B$504,2,0)</f>
        <v>Viva</v>
      </c>
      <c r="C45" s="23">
        <f>Hoja1!C45</f>
        <v>321</v>
      </c>
      <c r="D45" t="str">
        <f>Hoja1!D45</f>
        <v>VB 9223</v>
      </c>
      <c r="E45" s="24">
        <f>IF(Hoja1!M45=2,Hoja1!E45,0)</f>
        <v>0</v>
      </c>
      <c r="F45" s="23" t="str">
        <f>VLOOKUP(Hoja1!F45,Data!$D$1:$E$5004,2,0)</f>
        <v>Puerto Escondido</v>
      </c>
      <c r="G45" s="23">
        <f>Hoja1!G45</f>
        <v>2</v>
      </c>
      <c r="H45" s="23" t="str">
        <f>Hoja1!H45</f>
        <v>107B</v>
      </c>
      <c r="I45" t="str">
        <f>Hoja1!I45</f>
        <v>VB 9294</v>
      </c>
      <c r="J45" t="str">
        <f>VLOOKUP(Hoja1!J45,Data!$G$1:$H$505,2,0)</f>
        <v>Huatulco</v>
      </c>
      <c r="K45" s="18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Mexicana de Aviación</v>
      </c>
      <c r="C46" s="23">
        <f>Hoja1!C46</f>
        <v>738</v>
      </c>
      <c r="D46" t="str">
        <f>Hoja1!D46</f>
        <v>XN 1141</v>
      </c>
      <c r="E46" s="24">
        <f>IF(Hoja1!M46=2,Hoja1!E46,0)</f>
        <v>0</v>
      </c>
      <c r="F46" s="23" t="str">
        <f>VLOOKUP(Hoja1!F46,Data!$D$1:$E$5004,2,0)</f>
        <v>Ciudad Victoria</v>
      </c>
      <c r="G46" s="23">
        <f>Hoja1!G46</f>
        <v>3</v>
      </c>
      <c r="H46" s="23" t="str">
        <f>Hoja1!H46</f>
        <v>108A</v>
      </c>
      <c r="I46" t="str">
        <f>Hoja1!I46</f>
        <v>XN 1922</v>
      </c>
      <c r="J46" t="str">
        <f>VLOOKUP(Hoja1!J46,Data!$G$1:$H$505,2,0)</f>
        <v>Palenque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 t="str">
        <f>Hoja1!C47</f>
        <v>32Q</v>
      </c>
      <c r="D47" t="str">
        <f>Hoja1!D47</f>
        <v>VB 7428</v>
      </c>
      <c r="E47" s="24">
        <f>IF(Hoja1!M47=2,Hoja1!E47,0)</f>
        <v>0</v>
      </c>
      <c r="F47" s="23" t="str">
        <f>VLOOKUP(Hoja1!F47,Data!$D$1:$E$5004,2,0)</f>
        <v>Tijuana</v>
      </c>
      <c r="G47" s="23">
        <f>Hoja1!G47</f>
        <v>2</v>
      </c>
      <c r="H47" s="23" t="str">
        <f>Hoja1!H47</f>
        <v>115B</v>
      </c>
      <c r="I47" t="str">
        <f>Hoja1!I47</f>
        <v>VB 7428</v>
      </c>
      <c r="J47" t="str">
        <f>VLOOKUP(Hoja1!J47,Data!$G$1:$H$505,2,0)</f>
        <v>Tuxtla Gutiérrez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Aeromexico</v>
      </c>
      <c r="C48" s="23" t="str">
        <f>Hoja1!C48</f>
        <v>7M8</v>
      </c>
      <c r="D48" t="str">
        <f>Hoja1!D48</f>
        <v>AM 591</v>
      </c>
      <c r="E48" s="24">
        <f>IF(Hoja1!M48=2,Hoja1!E48,0)</f>
        <v>0</v>
      </c>
      <c r="F48" s="23" t="str">
        <f>VLOOKUP(Hoja1!F48,Data!$D$1:$E$5004,2,0)</f>
        <v>Cancún</v>
      </c>
      <c r="G48" s="23">
        <f>Hoja1!G48</f>
        <v>3</v>
      </c>
      <c r="H48" s="23" t="str">
        <f>Hoja1!H48</f>
        <v>111B</v>
      </c>
      <c r="I48" t="str">
        <f>Hoja1!I48</f>
        <v>AM 596</v>
      </c>
      <c r="J48" t="str">
        <f>VLOOKUP(Hoja1!J48,Data!$G$1:$H$505,2,0)</f>
        <v>Cancún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Aerus</v>
      </c>
      <c r="C49" s="23" t="str">
        <f>Hoja1!C49</f>
        <v>CNF</v>
      </c>
      <c r="D49" t="str">
        <f>Hoja1!D49</f>
        <v>ZV 343</v>
      </c>
      <c r="E49" s="24">
        <f>IF(Hoja1!M49=2,Hoja1!E49,0)</f>
        <v>0</v>
      </c>
      <c r="F49" s="23" t="str">
        <f>VLOOKUP(Hoja1!F49,Data!$D$1:$E$5004,2,0)</f>
        <v>San Luis Potosí</v>
      </c>
      <c r="G49" s="23">
        <f>Hoja1!G49</f>
        <v>1</v>
      </c>
      <c r="H49" s="23">
        <f>Hoja1!H49</f>
        <v>501</v>
      </c>
      <c r="I49" t="str">
        <f>Hoja1!I49</f>
        <v>ZV 360</v>
      </c>
      <c r="J49" t="str">
        <f>VLOOKUP(Hoja1!J49,Data!$G$1:$H$505,2,0)</f>
        <v>Ciudad Victoria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 t="str">
        <f>Hoja1!C50</f>
        <v>32A</v>
      </c>
      <c r="D50" t="str">
        <f>Hoja1!D50</f>
        <v>VB 7333</v>
      </c>
      <c r="E50" s="24">
        <f>IF(Hoja1!M50=2,Hoja1!E50,0)</f>
        <v>0</v>
      </c>
      <c r="F50" s="23" t="str">
        <f>VLOOKUP(Hoja1!F50,Data!$D$1:$E$5004,2,0)</f>
        <v>Villahermosa</v>
      </c>
      <c r="G50" s="23">
        <f>Hoja1!G50</f>
        <v>2</v>
      </c>
      <c r="H50" s="23">
        <f>Hoja1!H50</f>
        <v>502</v>
      </c>
      <c r="I50" t="str">
        <f>Hoja1!I50</f>
        <v>VB 7333</v>
      </c>
      <c r="J50" t="str">
        <f>VLOOKUP(Hoja1!J50,Data!$G$1:$H$505,2,0)</f>
        <v>Monterrey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 t="str">
        <f>IF(Hoja1!M51=2,Hoja1!A51,0)</f>
        <v>Flight scheduled</v>
      </c>
      <c r="B51" s="23" t="str">
        <f>VLOOKUP(Hoja1!B51,Data!$A$1:$B$504,2,0)</f>
        <v>Cargojet Airways</v>
      </c>
      <c r="C51" s="23" t="str">
        <f>Hoja1!C51</f>
        <v>76Y</v>
      </c>
      <c r="D51" t="str">
        <f>Hoja1!D51</f>
        <v>W8 920</v>
      </c>
      <c r="E51" s="24">
        <f>IF(Hoja1!M51=2,Hoja1!E51,0)</f>
        <v>45995.498611111114</v>
      </c>
      <c r="F51" s="23" t="str">
        <f>VLOOKUP(Hoja1!F51,Data!$D$1:$E$5004,2,0)</f>
        <v>Guadalajara</v>
      </c>
      <c r="G51" s="23" t="str">
        <f>Hoja1!G51</f>
        <v>---</v>
      </c>
      <c r="H51" s="23" t="str">
        <f>Hoja1!H51</f>
        <v>601B</v>
      </c>
      <c r="I51" t="str">
        <f>Hoja1!I51</f>
        <v>W8 951</v>
      </c>
      <c r="J51" t="str">
        <f>VLOOKUP(Hoja1!J51,Data!$G$1:$H$505,2,0)</f>
        <v>Cincinnati</v>
      </c>
      <c r="K51" s="18">
        <f>IF(Hoja1!M51=2,Hoja1!K51,0)</f>
        <v>45995.875</v>
      </c>
      <c r="L51" t="str">
        <f>IF(Hoja1!M51=2,Hoja1!L51:$N52,0)</f>
        <v>F</v>
      </c>
      <c r="M51">
        <f t="shared" si="0"/>
        <v>1</v>
      </c>
      <c r="N51">
        <f t="shared" si="1"/>
        <v>1</v>
      </c>
      <c r="O51">
        <f>IF(N51="","",MAX(O$1:O50)+1)</f>
        <v>17</v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 t="str">
        <f>Hoja1!C52</f>
        <v>32Q</v>
      </c>
      <c r="D52" t="str">
        <f>Hoja1!D52</f>
        <v>VB 7416</v>
      </c>
      <c r="E52" s="24">
        <f>IF(Hoja1!M52=2,Hoja1!E52,0)</f>
        <v>0</v>
      </c>
      <c r="F52" s="23" t="str">
        <f>VLOOKUP(Hoja1!F52,Data!$D$1:$E$5004,2,0)</f>
        <v>Cancún</v>
      </c>
      <c r="G52" s="23">
        <f>Hoja1!G52</f>
        <v>1</v>
      </c>
      <c r="H52" s="23" t="str">
        <f>Hoja1!H52</f>
        <v>112A</v>
      </c>
      <c r="I52" t="str">
        <f>Hoja1!I52</f>
        <v>VB 7416</v>
      </c>
      <c r="J52" t="str">
        <f>VLOOKUP(Hoja1!J52,Data!$G$1:$H$505,2,0)</f>
        <v>Culiacán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 t="str">
        <f>Hoja1!C53</f>
        <v>32N</v>
      </c>
      <c r="D53" t="str">
        <f>Hoja1!D53</f>
        <v>VB 9429</v>
      </c>
      <c r="E53" s="24">
        <f>IF(Hoja1!M53=2,Hoja1!E53,0)</f>
        <v>0</v>
      </c>
      <c r="F53" s="23" t="str">
        <f>VLOOKUP(Hoja1!F53,Data!$D$1:$E$5004,2,0)</f>
        <v>Tepic</v>
      </c>
      <c r="G53" s="23">
        <f>Hoja1!G53</f>
        <v>1</v>
      </c>
      <c r="H53" s="23" t="str">
        <f>Hoja1!H53</f>
        <v>107B</v>
      </c>
      <c r="I53" t="str">
        <f>Hoja1!I53</f>
        <v>VB 9394</v>
      </c>
      <c r="J53" t="str">
        <f>VLOOKUP(Hoja1!J53,Data!$G$1:$H$505,2,0)</f>
        <v>Saltillo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>
        <f>Hoja1!C54</f>
        <v>321</v>
      </c>
      <c r="D54" t="str">
        <f>Hoja1!D54</f>
        <v>VB 7351</v>
      </c>
      <c r="E54" s="24">
        <f>IF(Hoja1!M54=2,Hoja1!E54,0)</f>
        <v>0</v>
      </c>
      <c r="F54" s="23" t="str">
        <f>VLOOKUP(Hoja1!F54,Data!$D$1:$E$5004,2,0)</f>
        <v>Puerto Vallarta</v>
      </c>
      <c r="G54" s="23">
        <f>Hoja1!G54</f>
        <v>2</v>
      </c>
      <c r="H54" s="23" t="str">
        <f>Hoja1!H54</f>
        <v>106A</v>
      </c>
      <c r="I54" t="str">
        <f>Hoja1!I54</f>
        <v>VB 7351</v>
      </c>
      <c r="J54" t="str">
        <f>VLOOKUP(Hoja1!J54,Data!$G$1:$H$505,2,0)</f>
        <v>Mérida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 t="str">
        <f>Hoja1!C55</f>
        <v>32A</v>
      </c>
      <c r="D55" t="str">
        <f>Hoja1!D55</f>
        <v>VB 7241</v>
      </c>
      <c r="E55" s="24">
        <f>IF(Hoja1!M55=2,Hoja1!E55,0)</f>
        <v>0</v>
      </c>
      <c r="F55" s="23" t="str">
        <f>VLOOKUP(Hoja1!F55,Data!$D$1:$E$5004,2,0)</f>
        <v>Tulum</v>
      </c>
      <c r="G55" s="23">
        <f>Hoja1!G55</f>
        <v>2</v>
      </c>
      <c r="H55" s="23">
        <f>Hoja1!H55</f>
        <v>505</v>
      </c>
      <c r="I55" t="str">
        <f>Hoja1!I55</f>
        <v>VB 7241</v>
      </c>
      <c r="J55" t="str">
        <f>VLOOKUP(Hoja1!J55,Data!$G$1:$H$505,2,0)</f>
        <v>Guadalajara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9313</v>
      </c>
      <c r="E56" s="24">
        <f>IF(Hoja1!M56=2,Hoja1!E56,0)</f>
        <v>0</v>
      </c>
      <c r="F56" s="23" t="str">
        <f>VLOOKUP(Hoja1!F56,Data!$D$1:$E$5004,2,0)</f>
        <v>Ixtapa Zihuatanejo</v>
      </c>
      <c r="G56" s="23">
        <f>Hoja1!G56</f>
        <v>1</v>
      </c>
      <c r="H56" s="23" t="str">
        <f>Hoja1!H56</f>
        <v>115B</v>
      </c>
      <c r="I56" t="str">
        <f>Hoja1!I56</f>
        <v>VB 9234</v>
      </c>
      <c r="J56" t="str">
        <f>VLOOKUP(Hoja1!J56,Data!$G$1:$H$505,2,0)</f>
        <v>Mazatlán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 t="str">
        <f>Hoja1!C57</f>
        <v>32N</v>
      </c>
      <c r="D57" t="str">
        <f>Hoja1!D57</f>
        <v>VB 843</v>
      </c>
      <c r="E57" s="24">
        <f>IF(Hoja1!M57=2,Hoja1!E57,0)</f>
        <v>0</v>
      </c>
      <c r="F57" s="23" t="str">
        <f>VLOOKUP(Hoja1!F57,Data!$D$1:$E$5004,2,0)</f>
        <v>La Habana</v>
      </c>
      <c r="G57" s="23">
        <f>Hoja1!G57</f>
        <v>6</v>
      </c>
      <c r="H57" s="23" t="str">
        <f>Hoja1!H57</f>
        <v>114A</v>
      </c>
      <c r="I57" t="str">
        <f>Hoja1!I57</f>
        <v>VB 9386</v>
      </c>
      <c r="J57" t="str">
        <f>VLOOKUP(Hoja1!J57,Data!$G$1:$H$505,2,0)</f>
        <v>Reynosa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Aeromexico</v>
      </c>
      <c r="C58" s="23" t="str">
        <f>Hoja1!C58</f>
        <v>E90</v>
      </c>
      <c r="D58" t="str">
        <f>Hoja1!D58</f>
        <v>AM 2437</v>
      </c>
      <c r="E58" s="24">
        <f>IF(Hoja1!M58=2,Hoja1!E58,0)</f>
        <v>0</v>
      </c>
      <c r="F58" s="23" t="str">
        <f>VLOOKUP(Hoja1!F58,Data!$D$1:$E$5004,2,0)</f>
        <v>Colima</v>
      </c>
      <c r="G58" s="23">
        <f>Hoja1!G58</f>
        <v>3</v>
      </c>
      <c r="H58" s="23" t="str">
        <f>Hoja1!H58</f>
        <v>110A</v>
      </c>
      <c r="I58" t="str">
        <f>Hoja1!I58</f>
        <v>AM 2600</v>
      </c>
      <c r="J58" t="str">
        <f>VLOOKUP(Hoja1!J58,Data!$G$1:$H$505,2,0)</f>
        <v>Durango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Conviasa</v>
      </c>
      <c r="C59" s="23">
        <f>Hoja1!C59</f>
        <v>346</v>
      </c>
      <c r="D59" t="str">
        <f>Hoja1!D59</f>
        <v>V0 3726</v>
      </c>
      <c r="E59" s="24">
        <f>IF(Hoja1!M59=2,Hoja1!E59,0)</f>
        <v>0</v>
      </c>
      <c r="F59" s="23" t="str">
        <f>VLOOKUP(Hoja1!F59,Data!$D$1:$E$5004,2,0)</f>
        <v>Caracas</v>
      </c>
      <c r="G59" s="23">
        <f>Hoja1!G59</f>
        <v>7</v>
      </c>
      <c r="H59" s="23">
        <f>Hoja1!H59</f>
        <v>116</v>
      </c>
      <c r="I59" t="str">
        <f>Hoja1!I59</f>
        <v>V0 3727</v>
      </c>
      <c r="J59" t="str">
        <f>VLOOKUP(Hoja1!J59,Data!$G$1:$H$505,2,0)</f>
        <v>Caracas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7345</v>
      </c>
      <c r="E60" s="24">
        <f>IF(Hoja1!M60=2,Hoja1!E60,0)</f>
        <v>0</v>
      </c>
      <c r="F60" s="23" t="str">
        <f>VLOOKUP(Hoja1!F60,Data!$D$1:$E$5004,2,0)</f>
        <v>Chihuahua</v>
      </c>
      <c r="G60" s="23">
        <f>Hoja1!G60</f>
        <v>1</v>
      </c>
      <c r="H60" s="23">
        <f>Hoja1!H60</f>
        <v>502</v>
      </c>
      <c r="I60" t="str">
        <f>Hoja1!I60</f>
        <v>VB 7345</v>
      </c>
      <c r="J60" t="str">
        <f>VLOOKUP(Hoja1!J60,Data!$G$1:$H$505,2,0)</f>
        <v xml:space="preserve">Bajío 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 t="str">
        <f>IF(Hoja1!M61=2,Hoja1!A61,0)</f>
        <v>Flight scheduled</v>
      </c>
      <c r="B61" s="23" t="str">
        <f>VLOOKUP(Hoja1!B61,Data!$A$1:$B$504,2,0)</f>
        <v>Awesome Cargo</v>
      </c>
      <c r="C61" s="23">
        <f>Hoja1!C61</f>
        <v>332</v>
      </c>
      <c r="D61" t="str">
        <f>Hoja1!D61</f>
        <v>A7 902</v>
      </c>
      <c r="E61" s="24">
        <f>IF(Hoja1!M61=2,Hoja1!E61,0)</f>
        <v>45995.5625</v>
      </c>
      <c r="F61" s="23" t="str">
        <f>VLOOKUP(Hoja1!F61,Data!$D$1:$E$5004,2,0)</f>
        <v>Anchorage</v>
      </c>
      <c r="G61" s="23" t="str">
        <f>Hoja1!G61</f>
        <v>---</v>
      </c>
      <c r="H61" s="23">
        <f>Hoja1!H61</f>
        <v>602</v>
      </c>
      <c r="I61" t="str">
        <f>Hoja1!I61</f>
        <v>A7 442</v>
      </c>
      <c r="J61" t="str">
        <f>VLOOKUP(Hoja1!J61,Data!$G$1:$H$505,2,0)</f>
        <v>Santiago</v>
      </c>
      <c r="K61" s="18">
        <f>IF(Hoja1!M61=2,Hoja1!K61,0)</f>
        <v>45995.881944444445</v>
      </c>
      <c r="L61" t="str">
        <f>IF(Hoja1!M61=2,Hoja1!L61:$N62,0)</f>
        <v>F</v>
      </c>
      <c r="M61">
        <f t="shared" si="0"/>
        <v>1</v>
      </c>
      <c r="N61">
        <f t="shared" si="1"/>
        <v>1</v>
      </c>
      <c r="O61">
        <f>IF(N61="","",MAX(O$1:O60)+1)</f>
        <v>18</v>
      </c>
    </row>
    <row r="62" spans="1:15" x14ac:dyDescent="0.25">
      <c r="A62">
        <f>IF(Hoja1!M62=2,Hoja1!A62,0)</f>
        <v>0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593</v>
      </c>
      <c r="E62" s="24">
        <f>IF(Hoja1!M62=2,Hoja1!E62,0)</f>
        <v>0</v>
      </c>
      <c r="F62" s="23" t="str">
        <f>VLOOKUP(Hoja1!F62,Data!$D$1:$E$5004,2,0)</f>
        <v>Tulum</v>
      </c>
      <c r="G62" s="23">
        <f>Hoja1!G62</f>
        <v>3</v>
      </c>
      <c r="H62" s="23" t="str">
        <f>Hoja1!H62</f>
        <v>111A</v>
      </c>
      <c r="I62" t="str">
        <f>Hoja1!I62</f>
        <v>AM 880</v>
      </c>
      <c r="J62" t="str">
        <f>VLOOKUP(Hoja1!J62,Data!$G$1:$H$505,2,0)</f>
        <v>Puerto Vallarta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 t="str">
        <f>IF(Hoja1!M63=2,Hoja1!A63,0)</f>
        <v>Flight activated</v>
      </c>
      <c r="B63" s="23" t="str">
        <f>VLOOKUP(Hoja1!B63,Data!$A$1:$B$504,2,0)</f>
        <v>Air Canada</v>
      </c>
      <c r="C63" s="23">
        <f>Hoja1!C63</f>
        <v>763</v>
      </c>
      <c r="D63" t="str">
        <f>Hoja1!D63</f>
        <v>AC 7248</v>
      </c>
      <c r="E63" s="24">
        <f>IF(Hoja1!M63=2,Hoja1!E63,0)</f>
        <v>45995.569444444445</v>
      </c>
      <c r="F63" s="23" t="str">
        <f>VLOOKUP(Hoja1!F63,Data!$D$1:$E$5004,2,0)</f>
        <v>Toronto</v>
      </c>
      <c r="G63" s="23" t="str">
        <f>Hoja1!G63</f>
        <v>---</v>
      </c>
      <c r="H63" s="23" t="str">
        <f>Hoja1!H63</f>
        <v>603B</v>
      </c>
      <c r="I63" t="str">
        <f>Hoja1!I63</f>
        <v>AC 7248</v>
      </c>
      <c r="J63" t="str">
        <f>VLOOKUP(Hoja1!J63,Data!$G$1:$H$505,2,0)</f>
        <v>Dallas Fort Worth</v>
      </c>
      <c r="K63" s="18">
        <f>IF(Hoja1!M63=2,Hoja1!K63,0)</f>
        <v>45995.620833333334</v>
      </c>
      <c r="L63" t="str">
        <f>IF(Hoja1!M63=2,Hoja1!L63:$N64,0)</f>
        <v>F</v>
      </c>
      <c r="M63">
        <f t="shared" si="0"/>
        <v>1</v>
      </c>
      <c r="N63">
        <f t="shared" si="1"/>
        <v>1</v>
      </c>
      <c r="O63">
        <f>IF(N63="","",MAX(O$1:O62)+1)</f>
        <v>19</v>
      </c>
    </row>
    <row r="64" spans="1:15" x14ac:dyDescent="0.25">
      <c r="A64">
        <f>IF(Hoja1!M64=2,Hoja1!A64,0)</f>
        <v>0</v>
      </c>
      <c r="B64" s="23" t="str">
        <f>VLOOKUP(Hoja1!B64,Data!$A$1:$B$504,2,0)</f>
        <v>Viva</v>
      </c>
      <c r="C64" s="23" t="str">
        <f>Hoja1!C64</f>
        <v>32N</v>
      </c>
      <c r="D64" t="str">
        <f>Hoja1!D64</f>
        <v>VB 5070</v>
      </c>
      <c r="E64" s="24">
        <f>IF(Hoja1!M64=2,Hoja1!E64,0)</f>
        <v>0</v>
      </c>
      <c r="F64" s="23" t="str">
        <f>VLOOKUP(Hoja1!F64,Data!$D$1:$E$5004,2,0)</f>
        <v>Tijuana</v>
      </c>
      <c r="G64" s="23">
        <f>Hoja1!G64</f>
        <v>1</v>
      </c>
      <c r="H64" s="23" t="str">
        <f>Hoja1!H64</f>
        <v>106A</v>
      </c>
      <c r="I64" t="str">
        <f>Hoja1!I64</f>
        <v>VB 9532</v>
      </c>
      <c r="J64" t="str">
        <f>VLOOKUP(Hoja1!J64,Data!$G$1:$H$505,2,0)</f>
        <v>Matamoros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9295</v>
      </c>
      <c r="E65" s="24">
        <f>IF(Hoja1!M65=2,Hoja1!E65,0)</f>
        <v>0</v>
      </c>
      <c r="F65" s="23" t="str">
        <f>VLOOKUP(Hoja1!F65,Data!$D$1:$E$5004,2,0)</f>
        <v>Huatulco</v>
      </c>
      <c r="G65" s="23">
        <f>Hoja1!G65</f>
        <v>2</v>
      </c>
      <c r="H65" s="23" t="str">
        <f>Hoja1!H65</f>
        <v>107B</v>
      </c>
      <c r="I65" t="str">
        <f>Hoja1!I65</f>
        <v>VB 9362</v>
      </c>
      <c r="J65" t="str">
        <f>VLOOKUP(Hoja1!J65,Data!$G$1:$H$505,2,0)</f>
        <v>Tulum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 t="str">
        <f>IF(Hoja1!M66=2,Hoja1!A66,0)</f>
        <v>Flight scheduled</v>
      </c>
      <c r="B66" s="23" t="str">
        <f>VLOOKUP(Hoja1!B66,Data!$A$1:$B$504,2,0)</f>
        <v>Cathay Pacific</v>
      </c>
      <c r="C66" s="23" t="str">
        <f>Hoja1!C66</f>
        <v>74N</v>
      </c>
      <c r="D66" t="str">
        <f>Hoja1!D66</f>
        <v>CX 086</v>
      </c>
      <c r="E66" s="24">
        <f>IF(Hoja1!M66=2,Hoja1!E66,0)</f>
        <v>45995.59375</v>
      </c>
      <c r="F66" s="23" t="str">
        <f>VLOOKUP(Hoja1!F66,Data!$D$1:$E$5004,2,0)</f>
        <v>Anchorage</v>
      </c>
      <c r="G66" s="23" t="str">
        <f>Hoja1!G66</f>
        <v>---</v>
      </c>
      <c r="H66" s="23" t="str">
        <f>Hoja1!H66</f>
        <v>605A</v>
      </c>
      <c r="I66" t="str">
        <f>Hoja1!I66</f>
        <v>CX 083</v>
      </c>
      <c r="J66" t="str">
        <f>VLOOKUP(Hoja1!J66,Data!$G$1:$H$505,2,0)</f>
        <v>Los Angeles</v>
      </c>
      <c r="K66" s="18">
        <f>IF(Hoja1!M66=2,Hoja1!K66,0)</f>
        <v>45995.684027777781</v>
      </c>
      <c r="L66" t="str">
        <f>IF(Hoja1!M66=2,Hoja1!L66:$N67,0)</f>
        <v>F</v>
      </c>
      <c r="M66">
        <f t="shared" si="0"/>
        <v>1</v>
      </c>
      <c r="N66">
        <f t="shared" si="1"/>
        <v>1</v>
      </c>
      <c r="O66">
        <f>IF(N66="","",MAX(O$1:O65)+1)</f>
        <v>20</v>
      </c>
    </row>
    <row r="67" spans="1:15" x14ac:dyDescent="0.25">
      <c r="A67">
        <f>IF(Hoja1!M67=2,Hoja1!A67,0)</f>
        <v>0</v>
      </c>
      <c r="B67" s="23" t="str">
        <f>VLOOKUP(Hoja1!B67,Data!$A$1:$B$504,2,0)</f>
        <v>Volaris</v>
      </c>
      <c r="C67" s="23">
        <f>Hoja1!C67</f>
        <v>320</v>
      </c>
      <c r="D67" t="str">
        <f>Hoja1!D67</f>
        <v>Y4 7113</v>
      </c>
      <c r="E67" s="24">
        <f>IF(Hoja1!M67=2,Hoja1!E67,0)</f>
        <v>0</v>
      </c>
      <c r="F67" s="23" t="str">
        <f>VLOOKUP(Hoja1!F67,Data!$D$1:$E$5004,2,0)</f>
        <v>Mérida</v>
      </c>
      <c r="G67" s="23">
        <f>Hoja1!G67</f>
        <v>2</v>
      </c>
      <c r="H67" s="23" t="str">
        <f>Hoja1!H67</f>
        <v>109A</v>
      </c>
      <c r="I67" t="str">
        <f>Hoja1!I67</f>
        <v>Y4 7170</v>
      </c>
      <c r="J67" t="str">
        <f>VLOOKUP(Hoja1!J67,Data!$G$1:$H$505,2,0)</f>
        <v>La Paz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Mexicana de Aviación</v>
      </c>
      <c r="C68" s="23">
        <f>Hoja1!C68</f>
        <v>738</v>
      </c>
      <c r="D68" t="str">
        <f>Hoja1!D68</f>
        <v>XN 1781</v>
      </c>
      <c r="E68" s="24">
        <f>IF(Hoja1!M68=2,Hoja1!E68,0)</f>
        <v>0</v>
      </c>
      <c r="F68" s="23" t="str">
        <f>VLOOKUP(Hoja1!F68,Data!$D$1:$E$5004,2,0)</f>
        <v>Tulum</v>
      </c>
      <c r="G68" s="23">
        <f>Hoja1!G68</f>
        <v>3</v>
      </c>
      <c r="H68" s="23" t="str">
        <f>Hoja1!H68</f>
        <v>108A</v>
      </c>
      <c r="I68" t="str">
        <f>Hoja1!I68</f>
        <v>XN 1762</v>
      </c>
      <c r="J68" t="str">
        <f>VLOOKUP(Hoja1!J68,Data!$G$1:$H$505,2,0)</f>
        <v>Mérida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Viva</v>
      </c>
      <c r="C69" s="23" t="str">
        <f>Hoja1!C69</f>
        <v>32Q</v>
      </c>
      <c r="D69" t="str">
        <f>Hoja1!D69</f>
        <v>VB 7379</v>
      </c>
      <c r="E69" s="24">
        <f>IF(Hoja1!M69=2,Hoja1!E69,0)</f>
        <v>0</v>
      </c>
      <c r="F69" s="23" t="str">
        <f>VLOOKUP(Hoja1!F69,Data!$D$1:$E$5004,2,0)</f>
        <v>Monterrey</v>
      </c>
      <c r="G69" s="23">
        <f>Hoja1!G69</f>
        <v>2</v>
      </c>
      <c r="H69" s="23" t="str">
        <f>Hoja1!H69</f>
        <v>112A</v>
      </c>
      <c r="I69" t="str">
        <f>Hoja1!I69</f>
        <v>VB 7820</v>
      </c>
      <c r="J69" t="str">
        <f>VLOOKUP(Hoja1!J69,Data!$G$1:$H$505,2,0)</f>
        <v>Monterrey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 t="str">
        <f>IF(Hoja1!M70=2,Hoja1!A70,0)</f>
        <v>Flight scheduled</v>
      </c>
      <c r="B70" s="23" t="str">
        <f>VLOOKUP(Hoja1!B70,Data!$A$1:$B$504,2,0)</f>
        <v>Surpana Airlines</v>
      </c>
      <c r="C70" s="23">
        <f>Hoja1!C70</f>
        <v>747</v>
      </c>
      <c r="D70" t="str">
        <f>Hoja1!D70</f>
        <v>Y8 7461</v>
      </c>
      <c r="E70" s="24">
        <f>IF(Hoja1!M70=2,Hoja1!E70,0)</f>
        <v>45995.621527777781</v>
      </c>
      <c r="F70" s="23" t="str">
        <f>VLOOKUP(Hoja1!F70,Data!$D$1:$E$5004,2,0)</f>
        <v>Anchorage</v>
      </c>
      <c r="G70" s="23" t="str">
        <f>Hoja1!G70</f>
        <v>---</v>
      </c>
      <c r="H70" s="23">
        <f>Hoja1!H70</f>
        <v>604</v>
      </c>
      <c r="I70" t="str">
        <f>Hoja1!I70</f>
        <v>Y8 7462</v>
      </c>
      <c r="J70" t="str">
        <f>VLOOKUP(Hoja1!J70,Data!$G$1:$H$505,2,0)</f>
        <v>Anchorage</v>
      </c>
      <c r="K70" s="18">
        <f>IF(Hoja1!M70=2,Hoja1!K70,0)</f>
        <v>45995.725694444445</v>
      </c>
      <c r="L70" t="str">
        <f>IF(Hoja1!M70=2,Hoja1!L70:$N71,0)</f>
        <v>F</v>
      </c>
      <c r="M70">
        <f t="shared" si="2"/>
        <v>1</v>
      </c>
      <c r="N70">
        <f t="shared" si="3"/>
        <v>1</v>
      </c>
      <c r="O70">
        <f>IF(N70="","",MAX(O$1:O69)+1)</f>
        <v>21</v>
      </c>
    </row>
    <row r="71" spans="1:15" x14ac:dyDescent="0.25">
      <c r="A71" t="str">
        <f>IF(Hoja1!M71=2,Hoja1!A71,0)</f>
        <v>Flight scheduled</v>
      </c>
      <c r="B71" s="23" t="str">
        <f>VLOOKUP(Hoja1!B71,Data!$A$1:$B$504,2,0)</f>
        <v>Ukraine International Airlines</v>
      </c>
      <c r="C71" s="23" t="str">
        <f>Hoja1!C71</f>
        <v>ANF</v>
      </c>
      <c r="D71" t="str">
        <f>Hoja1!D71</f>
        <v>UKL 5007</v>
      </c>
      <c r="E71" s="24">
        <f>IF(Hoja1!M71=2,Hoja1!E71,0)</f>
        <v>45995.625</v>
      </c>
      <c r="F71" s="23" t="str">
        <f>VLOOKUP(Hoja1!F71,Data!$D$1:$E$5004,2,0)</f>
        <v>Laredo</v>
      </c>
      <c r="G71" s="23">
        <f>Hoja1!G71</f>
        <v>4</v>
      </c>
      <c r="H71" s="23" t="str">
        <f>Hoja1!H71</f>
        <v>603A</v>
      </c>
      <c r="I71" t="str">
        <f>Hoja1!I71</f>
        <v>UKL 5008</v>
      </c>
      <c r="J71" t="str">
        <f>VLOOKUP(Hoja1!J71,Data!$G$1:$H$505,2,0)</f>
        <v>Kingston</v>
      </c>
      <c r="K71" s="18">
        <f>IF(Hoja1!M71=2,Hoja1!K71,0)</f>
        <v>45995.708333333336</v>
      </c>
      <c r="L71" t="str">
        <f>IF(Hoja1!M71=2,Hoja1!L71:$N72,0)</f>
        <v>F</v>
      </c>
      <c r="M71">
        <f t="shared" si="2"/>
        <v>1</v>
      </c>
      <c r="N71">
        <f t="shared" si="3"/>
        <v>1</v>
      </c>
      <c r="O71">
        <f>IF(N71="","",MAX(O$1:O70)+1)</f>
        <v>22</v>
      </c>
    </row>
    <row r="72" spans="1:15" x14ac:dyDescent="0.25">
      <c r="A72">
        <f>IF(Hoja1!M72=2,Hoja1!A72,0)</f>
        <v>0</v>
      </c>
      <c r="B72" s="23" t="str">
        <f>VLOOKUP(Hoja1!B72,Data!$A$1:$B$504,2,0)</f>
        <v>Viva</v>
      </c>
      <c r="C72" s="23">
        <f>Hoja1!C72</f>
        <v>320</v>
      </c>
      <c r="D72" t="str">
        <f>Hoja1!D72</f>
        <v>VB 7008</v>
      </c>
      <c r="E72" s="24">
        <f>IF(Hoja1!M72=2,Hoja1!E72,0)</f>
        <v>0</v>
      </c>
      <c r="F72" s="23" t="str">
        <f>VLOOKUP(Hoja1!F72,Data!$D$1:$E$5004,2,0)</f>
        <v>Cancún</v>
      </c>
      <c r="G72" s="23">
        <f>Hoja1!G72</f>
        <v>1</v>
      </c>
      <c r="H72" s="23">
        <f>Hoja1!H72</f>
        <v>503</v>
      </c>
      <c r="I72" t="str">
        <f>Hoja1!I72</f>
        <v>VB 7008</v>
      </c>
      <c r="J72" t="str">
        <f>VLOOKUP(Hoja1!J72,Data!$G$1:$H$505,2,0)</f>
        <v>Oaxaca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 t="str">
        <f>IF(Hoja1!M73=2,Hoja1!A73,0)</f>
        <v>Flight scheduled</v>
      </c>
      <c r="B73" s="23" t="str">
        <f>VLOOKUP(Hoja1!B73,Data!$A$1:$B$504,2,0)</f>
        <v>DHL Guatemala</v>
      </c>
      <c r="C73" s="23" t="str">
        <f>Hoja1!C73</f>
        <v>75F</v>
      </c>
      <c r="D73" t="str">
        <f>Hoja1!D73</f>
        <v>L3 5218</v>
      </c>
      <c r="E73" s="24">
        <f>IF(Hoja1!M73=2,Hoja1!E73,0)</f>
        <v>45995.631944444445</v>
      </c>
      <c r="F73" s="23" t="str">
        <f>VLOOKUP(Hoja1!F73,Data!$D$1:$E$5004,2,0)</f>
        <v>Guatemala City</v>
      </c>
      <c r="G73" s="23" t="str">
        <f>Hoja1!G73</f>
        <v>---</v>
      </c>
      <c r="H73" s="23" t="str">
        <f>Hoja1!H73</f>
        <v>601B</v>
      </c>
      <c r="I73" t="str">
        <f>Hoja1!I73</f>
        <v>L3 5217</v>
      </c>
      <c r="J73" t="str">
        <f>VLOOKUP(Hoja1!J73,Data!$G$1:$H$505,2,0)</f>
        <v>Guatemala City</v>
      </c>
      <c r="K73" s="18">
        <f>IF(Hoja1!M73=2,Hoja1!K73,0)</f>
        <v>45995.694444444445</v>
      </c>
      <c r="L73" t="str">
        <f>IF(Hoja1!M73=2,Hoja1!L73:$N74,0)</f>
        <v>F</v>
      </c>
      <c r="M73">
        <f t="shared" si="2"/>
        <v>1</v>
      </c>
      <c r="N73">
        <f t="shared" si="3"/>
        <v>1</v>
      </c>
      <c r="O73">
        <f>IF(N73="","",MAX(O$1:O72)+1)</f>
        <v>23</v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 t="str">
        <f>Hoja1!C74</f>
        <v>32A</v>
      </c>
      <c r="D74" t="str">
        <f>Hoja1!D74</f>
        <v>VB 2286</v>
      </c>
      <c r="E74" s="24">
        <f>IF(Hoja1!M74=2,Hoja1!E74,0)</f>
        <v>0</v>
      </c>
      <c r="F74" s="23" t="str">
        <f>VLOOKUP(Hoja1!F74,Data!$D$1:$E$5004,2,0)</f>
        <v>Cancún</v>
      </c>
      <c r="G74" s="23">
        <f>Hoja1!G74</f>
        <v>1</v>
      </c>
      <c r="H74" s="23">
        <f>Hoja1!H74</f>
        <v>505</v>
      </c>
      <c r="I74" t="str">
        <f>Hoja1!I74</f>
        <v>VB 9452</v>
      </c>
      <c r="J74" t="str">
        <f>VLOOKUP(Hoja1!J74,Data!$G$1:$H$505,2,0)</f>
        <v>Nuevo Laredo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Mexicana de Aviación</v>
      </c>
      <c r="C75" s="23">
        <f>Hoja1!C75</f>
        <v>738</v>
      </c>
      <c r="D75" t="str">
        <f>Hoja1!D75</f>
        <v>XN 1923</v>
      </c>
      <c r="E75" s="24">
        <f>IF(Hoja1!M75=2,Hoja1!E75,0)</f>
        <v>0</v>
      </c>
      <c r="F75" s="23" t="str">
        <f>VLOOKUP(Hoja1!F75,Data!$D$1:$E$5004,2,0)</f>
        <v>Palenque</v>
      </c>
      <c r="G75" s="23">
        <f>Hoja1!G75</f>
        <v>3</v>
      </c>
      <c r="H75" s="23" t="str">
        <f>Hoja1!H75</f>
        <v>108B</v>
      </c>
      <c r="I75" t="str">
        <f>Hoja1!I75</f>
        <v>XN 1204</v>
      </c>
      <c r="J75" t="str">
        <f>VLOOKUP(Hoja1!J75,Data!$G$1:$H$505,2,0)</f>
        <v>Tijuana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Viva</v>
      </c>
      <c r="C76" s="23" t="str">
        <f>Hoja1!C76</f>
        <v>32Q</v>
      </c>
      <c r="D76" t="str">
        <f>Hoja1!D76</f>
        <v>VB 7429</v>
      </c>
      <c r="E76" s="24">
        <f>IF(Hoja1!M76=2,Hoja1!E76,0)</f>
        <v>0</v>
      </c>
      <c r="F76" s="23" t="str">
        <f>VLOOKUP(Hoja1!F76,Data!$D$1:$E$5004,2,0)</f>
        <v>Tuxtla Gutiérrez</v>
      </c>
      <c r="G76" s="23">
        <f>Hoja1!G76</f>
        <v>2</v>
      </c>
      <c r="H76" s="23" t="str">
        <f>Hoja1!H76</f>
        <v>106A</v>
      </c>
      <c r="I76" t="str">
        <f>Hoja1!I76</f>
        <v>VB 7429</v>
      </c>
      <c r="J76" t="str">
        <f>VLOOKUP(Hoja1!J76,Data!$G$1:$H$505,2,0)</f>
        <v>Tijuana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 t="str">
        <f>IF(Hoja1!M77=2,Hoja1!A77,0)</f>
        <v>Flight scheduled</v>
      </c>
      <c r="B77" s="23" t="str">
        <f>VLOOKUP(Hoja1!B77,Data!$A$1:$B$504,2,0)</f>
        <v>MasAir</v>
      </c>
      <c r="C77" s="23">
        <f>Hoja1!C77</f>
        <v>332</v>
      </c>
      <c r="D77" t="str">
        <f>Hoja1!D77</f>
        <v>M7 3629</v>
      </c>
      <c r="E77" s="24">
        <f>IF(Hoja1!M77=2,Hoja1!E77,0)</f>
        <v>45995.666666666664</v>
      </c>
      <c r="F77" s="23" t="str">
        <f>VLOOKUP(Hoja1!F77,Data!$D$1:$E$5004,2,0)</f>
        <v>Anchorage</v>
      </c>
      <c r="G77" s="23" t="str">
        <f>Hoja1!G77</f>
        <v>---</v>
      </c>
      <c r="H77" s="23">
        <f>Hoja1!H77</f>
        <v>602</v>
      </c>
      <c r="I77" t="str">
        <f>Hoja1!I77</f>
        <v>M7 8741</v>
      </c>
      <c r="J77" t="str">
        <f>VLOOKUP(Hoja1!J77,Data!$G$1:$H$505,2,0)</f>
        <v>Quito</v>
      </c>
      <c r="K77" s="18">
        <f>IF(Hoja1!M77=2,Hoja1!K77,0)</f>
        <v>45995.75</v>
      </c>
      <c r="L77" t="str">
        <f>IF(Hoja1!M77=2,Hoja1!L77:$N78,0)</f>
        <v>F</v>
      </c>
      <c r="M77">
        <f t="shared" si="2"/>
        <v>1</v>
      </c>
      <c r="N77">
        <f t="shared" si="3"/>
        <v>1</v>
      </c>
      <c r="O77">
        <f>IF(N77="","",MAX(O$1:O76)+1)</f>
        <v>24</v>
      </c>
    </row>
    <row r="78" spans="1:15" x14ac:dyDescent="0.25">
      <c r="A78">
        <f>IF(Hoja1!M78=2,Hoja1!A78,0)</f>
        <v>0</v>
      </c>
      <c r="B78" s="23" t="str">
        <f>VLOOKUP(Hoja1!B78,Data!$A$1:$B$504,2,0)</f>
        <v>Volaris</v>
      </c>
      <c r="C78" s="23">
        <f>Hoja1!C78</f>
        <v>320</v>
      </c>
      <c r="D78" t="str">
        <f>Hoja1!D78</f>
        <v>Y4 3532</v>
      </c>
      <c r="E78" s="24">
        <f>IF(Hoja1!M78=2,Hoja1!E78,0)</f>
        <v>0</v>
      </c>
      <c r="F78" s="23" t="str">
        <f>VLOOKUP(Hoja1!F78,Data!$D$1:$E$5004,2,0)</f>
        <v>Cancún</v>
      </c>
      <c r="G78" s="23">
        <f>Hoja1!G78</f>
        <v>1</v>
      </c>
      <c r="H78" s="23" t="str">
        <f>Hoja1!H78</f>
        <v>109A</v>
      </c>
      <c r="I78" t="str">
        <f>Hoja1!I78</f>
        <v>Y4 1293</v>
      </c>
      <c r="J78" t="str">
        <f>VLOOKUP(Hoja1!J78,Data!$G$1:$H$505,2,0)</f>
        <v>Guadalajara</v>
      </c>
      <c r="K78" s="18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3" t="str">
        <f>VLOOKUP(Hoja1!B79,Data!$A$1:$B$504,2,0)</f>
        <v>Aerus</v>
      </c>
      <c r="C79" s="23" t="str">
        <f>Hoja1!C79</f>
        <v>CNF</v>
      </c>
      <c r="D79" t="str">
        <f>Hoja1!D79</f>
        <v>ZV 361</v>
      </c>
      <c r="E79" s="24">
        <f>IF(Hoja1!M79=2,Hoja1!E79,0)</f>
        <v>0</v>
      </c>
      <c r="F79" s="23" t="str">
        <f>VLOOKUP(Hoja1!F79,Data!$D$1:$E$5004,2,0)</f>
        <v>Ciudad Victoria</v>
      </c>
      <c r="G79" s="23">
        <f>Hoja1!G79</f>
        <v>1</v>
      </c>
      <c r="H79" s="23">
        <f>Hoja1!H79</f>
        <v>501</v>
      </c>
      <c r="I79" t="str">
        <f>Hoja1!I79</f>
        <v>ZV 340</v>
      </c>
      <c r="J79" t="str">
        <f>VLOOKUP(Hoja1!J79,Data!$G$1:$H$505,2,0)</f>
        <v>San Luis Potosí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Aeromexico</v>
      </c>
      <c r="C80" s="23" t="str">
        <f>Hoja1!C80</f>
        <v>E90</v>
      </c>
      <c r="D80" t="str">
        <f>Hoja1!D80</f>
        <v>AM 875</v>
      </c>
      <c r="E80" s="24">
        <f>IF(Hoja1!M80=2,Hoja1!E80,0)</f>
        <v>0</v>
      </c>
      <c r="F80" s="23" t="str">
        <f>VLOOKUP(Hoja1!F80,Data!$D$1:$E$5004,2,0)</f>
        <v>Mérida</v>
      </c>
      <c r="G80" s="23">
        <f>Hoja1!G80</f>
        <v>3</v>
      </c>
      <c r="H80" s="23" t="str">
        <f>Hoja1!H80</f>
        <v>110B</v>
      </c>
      <c r="I80" t="str">
        <f>Hoja1!I80</f>
        <v>AM 2042</v>
      </c>
      <c r="J80" t="str">
        <f>VLOOKUP(Hoja1!J80,Data!$G$1:$H$505,2,0)</f>
        <v>Oaxaca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 t="str">
        <f>Hoja1!C81</f>
        <v>32N</v>
      </c>
      <c r="D81" t="str">
        <f>Hoja1!D81</f>
        <v>VB 9395</v>
      </c>
      <c r="E81" s="24">
        <f>IF(Hoja1!M81=2,Hoja1!E81,0)</f>
        <v>0</v>
      </c>
      <c r="F81" s="23" t="str">
        <f>VLOOKUP(Hoja1!F81,Data!$D$1:$E$5004,2,0)</f>
        <v>Saltillo</v>
      </c>
      <c r="G81" s="23">
        <f>Hoja1!G81</f>
        <v>1</v>
      </c>
      <c r="H81" s="23" t="str">
        <f>Hoja1!H81</f>
        <v>112A</v>
      </c>
      <c r="I81" t="str">
        <f>Hoja1!I81</f>
        <v>VB 770</v>
      </c>
      <c r="J81" t="str">
        <f>VLOOKUP(Hoja1!J81,Data!$G$1:$H$505,2,0)</f>
        <v>Bogotá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IF(Hoja1!M82=2,Hoja1!E82,0)</f>
        <v>0</v>
      </c>
      <c r="F82" s="23" t="str">
        <f>VLOOKUP(Hoja1!F82,Data!$D$1:$E$5004,2,0)</f>
        <v>Durango</v>
      </c>
      <c r="G82" s="23">
        <f>Hoja1!G82</f>
        <v>3</v>
      </c>
      <c r="H82" s="23" t="str">
        <f>Hoja1!H82</f>
        <v>110A</v>
      </c>
      <c r="I82" t="str">
        <f>Hoja1!I82</f>
        <v>AM 872</v>
      </c>
      <c r="J82" t="str">
        <f>VLOOKUP(Hoja1!J82,Data!$G$1:$H$505,2,0)</f>
        <v>Veracruz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 t="str">
        <f>IF(Hoja1!M83=2,Hoja1!A83,0)</f>
        <v>Flight scheduled</v>
      </c>
      <c r="B83" s="23" t="str">
        <f>VLOOKUP(Hoja1!B83,Data!$A$1:$B$504,2,0)</f>
        <v>China Southerrn</v>
      </c>
      <c r="C83" s="23" t="str">
        <f>Hoja1!C83</f>
        <v>77F</v>
      </c>
      <c r="D83" t="str">
        <f>Hoja1!D83</f>
        <v>CZ 2521</v>
      </c>
      <c r="E83" s="24">
        <f>IF(Hoja1!M83=2,Hoja1!E83,0)</f>
        <v>45995.711805555555</v>
      </c>
      <c r="F83" s="23" t="str">
        <f>VLOOKUP(Hoja1!F83,Data!$D$1:$E$5004,2,0)</f>
        <v>Anchorage</v>
      </c>
      <c r="G83" s="23" t="str">
        <f>Hoja1!G83</f>
        <v>---</v>
      </c>
      <c r="H83" s="23" t="str">
        <f>Hoja1!H83</f>
        <v>605A</v>
      </c>
      <c r="I83" t="str">
        <f>Hoja1!I83</f>
        <v>CZ 2585</v>
      </c>
      <c r="J83" t="str">
        <f>VLOOKUP(Hoja1!J83,Data!$G$1:$H$505,2,0)</f>
        <v>Los Angeles</v>
      </c>
      <c r="K83" s="18">
        <f>IF(Hoja1!M83=2,Hoja1!K83,0)</f>
        <v>45995.837500000001</v>
      </c>
      <c r="L83" t="str">
        <f>IF(Hoja1!M83=2,Hoja1!L83:$N84,0)</f>
        <v>F</v>
      </c>
      <c r="M83">
        <f t="shared" si="2"/>
        <v>1</v>
      </c>
      <c r="N83">
        <f t="shared" si="3"/>
        <v>1</v>
      </c>
      <c r="O83">
        <f>IF(N83="","",MAX(O$1:O82)+1)</f>
        <v>25</v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 t="str">
        <f>Hoja1!C84</f>
        <v>32Q</v>
      </c>
      <c r="D84" t="str">
        <f>Hoja1!D84</f>
        <v>VB 7417</v>
      </c>
      <c r="E84" s="24">
        <f>IF(Hoja1!M84=2,Hoja1!E84,0)</f>
        <v>0</v>
      </c>
      <c r="F84" s="23" t="str">
        <f>VLOOKUP(Hoja1!F84,Data!$D$1:$E$5004,2,0)</f>
        <v>Culiacán</v>
      </c>
      <c r="G84" s="23">
        <f>Hoja1!G84</f>
        <v>2</v>
      </c>
      <c r="H84" s="23" t="str">
        <f>Hoja1!H84</f>
        <v>106B</v>
      </c>
      <c r="I84" t="str">
        <f>Hoja1!I84</f>
        <v>VB 7417</v>
      </c>
      <c r="J84" t="str">
        <f>VLOOKUP(Hoja1!J84,Data!$G$1:$H$505,2,0)</f>
        <v>Cancún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 t="str">
        <f>Hoja1!C85</f>
        <v>32N</v>
      </c>
      <c r="D85" t="str">
        <f>Hoja1!D85</f>
        <v>VB 9387</v>
      </c>
      <c r="E85" s="24">
        <f>IF(Hoja1!M85=2,Hoja1!E85,0)</f>
        <v>0</v>
      </c>
      <c r="F85" s="23" t="str">
        <f>VLOOKUP(Hoja1!F85,Data!$D$1:$E$5004,2,0)</f>
        <v>Reynosa</v>
      </c>
      <c r="G85" s="23">
        <f>Hoja1!G85</f>
        <v>2</v>
      </c>
      <c r="H85" s="23" t="str">
        <f>Hoja1!H85</f>
        <v>107B</v>
      </c>
      <c r="I85" t="str">
        <f>Hoja1!I85</f>
        <v>VB 9304</v>
      </c>
      <c r="J85" t="str">
        <f>VLOOKUP(Hoja1!J85,Data!$G$1:$H$505,2,0)</f>
        <v>Hermosillo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 t="str">
        <f>Hoja1!C86</f>
        <v>32N</v>
      </c>
      <c r="D86" t="str">
        <f>Hoja1!D86</f>
        <v>VB 7016</v>
      </c>
      <c r="E86" s="24">
        <f>IF(Hoja1!M86=2,Hoja1!E86,0)</f>
        <v>0</v>
      </c>
      <c r="F86" s="23" t="str">
        <f>VLOOKUP(Hoja1!F86,Data!$D$1:$E$5004,2,0)</f>
        <v>Monterrey</v>
      </c>
      <c r="G86" s="23">
        <f>Hoja1!G86</f>
        <v>1</v>
      </c>
      <c r="H86" s="23">
        <f>Hoja1!H86</f>
        <v>502</v>
      </c>
      <c r="I86" t="str">
        <f>Hoja1!I86</f>
        <v>VB 7016</v>
      </c>
      <c r="J86" t="str">
        <f>VLOOKUP(Hoja1!J86,Data!$G$1:$H$505,2,0)</f>
        <v>Acapulco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Mexicana de Aviación</v>
      </c>
      <c r="C87" s="23">
        <f>Hoja1!C87</f>
        <v>738</v>
      </c>
      <c r="D87" t="str">
        <f>Hoja1!D87</f>
        <v>XN 1433</v>
      </c>
      <c r="E87" s="24">
        <f>IF(Hoja1!M87=2,Hoja1!E87,0)</f>
        <v>0</v>
      </c>
      <c r="F87" s="23" t="str">
        <f>VLOOKUP(Hoja1!F87,Data!$D$1:$E$5004,2,0)</f>
        <v>Guadalajara</v>
      </c>
      <c r="G87" s="23">
        <f>Hoja1!G87</f>
        <v>3</v>
      </c>
      <c r="H87" s="23" t="str">
        <f>Hoja1!H87</f>
        <v>109B</v>
      </c>
      <c r="I87" t="str">
        <f>Hoja1!I87</f>
        <v>XN 1260</v>
      </c>
      <c r="J87" t="str">
        <f>VLOOKUP(Hoja1!J87,Data!$G$1:$H$505,2,0)</f>
        <v>Mazatlán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 t="str">
        <f>Hoja1!C88</f>
        <v>32A</v>
      </c>
      <c r="D88" t="str">
        <f>Hoja1!D88</f>
        <v>VB 7304</v>
      </c>
      <c r="E88" s="24">
        <f>IF(Hoja1!M88=2,Hoja1!E88,0)</f>
        <v>0</v>
      </c>
      <c r="F88" s="23" t="str">
        <f>VLOOKUP(Hoja1!F88,Data!$D$1:$E$5004,2,0)</f>
        <v>Guadalajara</v>
      </c>
      <c r="G88" s="23">
        <f>Hoja1!G88</f>
        <v>1</v>
      </c>
      <c r="H88" s="23">
        <f>Hoja1!H88</f>
        <v>504</v>
      </c>
      <c r="I88" t="str">
        <f>Hoja1!I88</f>
        <v>VB 7304</v>
      </c>
      <c r="J88" t="str">
        <f>VLOOKUP(Hoja1!J88,Data!$G$1:$H$505,2,0)</f>
        <v>Tampico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 t="str">
        <f>Hoja1!C89</f>
        <v>32Q</v>
      </c>
      <c r="D89" t="str">
        <f>Hoja1!D89</f>
        <v>VB 9235</v>
      </c>
      <c r="E89" s="24">
        <f>IF(Hoja1!M89=2,Hoja1!E89,0)</f>
        <v>0</v>
      </c>
      <c r="F89" s="23" t="str">
        <f>VLOOKUP(Hoja1!F89,Data!$D$1:$E$5004,2,0)</f>
        <v>Mazatlán</v>
      </c>
      <c r="G89" s="23">
        <f>Hoja1!G89</f>
        <v>2</v>
      </c>
      <c r="H89" s="23" t="str">
        <f>Hoja1!H89</f>
        <v>106A</v>
      </c>
      <c r="I89" t="str">
        <f>Hoja1!I89</f>
        <v>VB 9496</v>
      </c>
      <c r="J89" t="str">
        <f>VLOOKUP(Hoja1!J89,Data!$G$1:$H$505,2,0)</f>
        <v>Los Cabos</v>
      </c>
      <c r="K89" s="18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 t="str">
        <f>IF(Hoja1!M90=2,Hoja1!A90,0)</f>
        <v>Flight scheduled</v>
      </c>
      <c r="B90" s="23" t="str">
        <f>VLOOKUP(Hoja1!B90,Data!$A$1:$B$504,2,0)</f>
        <v>Atlas Air</v>
      </c>
      <c r="C90" s="23" t="str">
        <f>Hoja1!C90</f>
        <v>77F</v>
      </c>
      <c r="D90" t="str">
        <f>Hoja1!D90</f>
        <v>5Y 346</v>
      </c>
      <c r="E90" s="24">
        <f>IF(Hoja1!M90=2,Hoja1!E90,0)</f>
        <v>45995.753472222219</v>
      </c>
      <c r="F90" s="23" t="str">
        <f>VLOOKUP(Hoja1!F90,Data!$D$1:$E$5004,2,0)</f>
        <v>Anchorage</v>
      </c>
      <c r="G90" s="23" t="str">
        <f>Hoja1!G90</f>
        <v>---</v>
      </c>
      <c r="H90" s="23">
        <f>Hoja1!H90</f>
        <v>604</v>
      </c>
      <c r="I90" t="str">
        <f>Hoja1!I90</f>
        <v>5Y 346</v>
      </c>
      <c r="J90" t="str">
        <f>VLOOKUP(Hoja1!J90,Data!$G$1:$H$505,2,0)</f>
        <v>Quito</v>
      </c>
      <c r="K90" s="18">
        <f>IF(Hoja1!M90=2,Hoja1!K90,0)</f>
        <v>45995.982638888891</v>
      </c>
      <c r="L90" t="str">
        <f>IF(Hoja1!M90=2,Hoja1!L90:$N91,0)</f>
        <v>F</v>
      </c>
      <c r="M90">
        <f t="shared" si="2"/>
        <v>1</v>
      </c>
      <c r="N90">
        <f t="shared" si="3"/>
        <v>1</v>
      </c>
      <c r="O90">
        <f>IF(N90="","",MAX(O$1:O89)+1)</f>
        <v>26</v>
      </c>
    </row>
    <row r="91" spans="1:15" x14ac:dyDescent="0.25">
      <c r="A91">
        <f>IF(Hoja1!M91=2,Hoja1!A91,0)</f>
        <v>0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7282</v>
      </c>
      <c r="E91" s="24">
        <f>IF(Hoja1!M91=2,Hoja1!E91,0)</f>
        <v>0</v>
      </c>
      <c r="F91" s="23" t="str">
        <f>VLOOKUP(Hoja1!F91,Data!$D$1:$E$5004,2,0)</f>
        <v>Mérida</v>
      </c>
      <c r="G91" s="23">
        <f>Hoja1!G91</f>
        <v>1</v>
      </c>
      <c r="H91" s="23" t="str">
        <f>Hoja1!H91</f>
        <v>108A</v>
      </c>
      <c r="I91" t="str">
        <f>Hoja1!I91</f>
        <v>VB 7282</v>
      </c>
      <c r="J91" t="str">
        <f>VLOOKUP(Hoja1!J91,Data!$G$1:$H$505,2,0)</f>
        <v>Puerto Escondido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Aeromexico</v>
      </c>
      <c r="C92" s="23" t="str">
        <f>Hoja1!C92</f>
        <v>E90</v>
      </c>
      <c r="D92" t="str">
        <f>Hoja1!D92</f>
        <v>AM 881</v>
      </c>
      <c r="E92" s="24">
        <f>IF(Hoja1!M92=2,Hoja1!E92,0)</f>
        <v>0</v>
      </c>
      <c r="F92" s="23" t="str">
        <f>VLOOKUP(Hoja1!F92,Data!$D$1:$E$5004,2,0)</f>
        <v>Puerto Vallarta</v>
      </c>
      <c r="G92" s="23">
        <f>Hoja1!G92</f>
        <v>3</v>
      </c>
      <c r="H92" s="23" t="str">
        <f>Hoja1!H92</f>
        <v>111A</v>
      </c>
      <c r="I92" t="str">
        <f>Hoja1!I92</f>
        <v>AM 284</v>
      </c>
      <c r="J92" t="str">
        <f>VLOOKUP(Hoja1!J92,Data!$G$1:$H$505,2,0)</f>
        <v>Guadalajara</v>
      </c>
      <c r="K92" s="18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 t="str">
        <f>Hoja1!C93</f>
        <v>32N</v>
      </c>
      <c r="D93" t="str">
        <f>Hoja1!D93</f>
        <v>VB 9533</v>
      </c>
      <c r="E93" s="24">
        <f>IF(Hoja1!M93=2,Hoja1!E93,0)</f>
        <v>0</v>
      </c>
      <c r="F93" s="23" t="str">
        <f>VLOOKUP(Hoja1!F93,Data!$D$1:$E$5004,2,0)</f>
        <v>Matamoros</v>
      </c>
      <c r="G93" s="23">
        <f>Hoja1!G93</f>
        <v>1</v>
      </c>
      <c r="H93" s="23" t="str">
        <f>Hoja1!H93</f>
        <v>112B</v>
      </c>
      <c r="I93" t="str">
        <f>Hoja1!I93</f>
        <v>VB 9410</v>
      </c>
      <c r="J93" t="str">
        <f>VLOOKUP(Hoja1!J93,Data!$G$1:$H$505,2,0)</f>
        <v>Mérida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7009</v>
      </c>
      <c r="E94" s="24">
        <f>IF(Hoja1!M94=2,Hoja1!E94,0)</f>
        <v>0</v>
      </c>
      <c r="F94" s="23" t="str">
        <f>VLOOKUP(Hoja1!F94,Data!$D$1:$E$5004,2,0)</f>
        <v>Oaxaca</v>
      </c>
      <c r="G94" s="23">
        <f>Hoja1!G94</f>
        <v>2</v>
      </c>
      <c r="H94" s="23">
        <f>Hoja1!H94</f>
        <v>502</v>
      </c>
      <c r="I94" t="str">
        <f>Hoja1!I94</f>
        <v>VB 7009</v>
      </c>
      <c r="J94" t="str">
        <f>VLOOKUP(Hoja1!J94,Data!$G$1:$H$505,2,0)</f>
        <v>Cancún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7434</v>
      </c>
      <c r="E95" s="24">
        <f>IF(Hoja1!M95=2,Hoja1!E95,0)</f>
        <v>0</v>
      </c>
      <c r="F95" s="23" t="str">
        <f>VLOOKUP(Hoja1!F95,Data!$D$1:$E$5004,2,0)</f>
        <v>Ciudad Juárez</v>
      </c>
      <c r="G95" s="23">
        <f>Hoja1!G95</f>
        <v>2</v>
      </c>
      <c r="H95" s="23">
        <f>Hoja1!H95</f>
        <v>505</v>
      </c>
      <c r="I95" t="str">
        <f>Hoja1!I95</f>
        <v>VB 7434</v>
      </c>
      <c r="J95" t="str">
        <f>VLOOKUP(Hoja1!J95,Data!$G$1:$H$505,2,0)</f>
        <v>Veracruz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 t="str">
        <f>IF(Hoja1!M96=2,Hoja1!A96,0)</f>
        <v>Flight scheduled</v>
      </c>
      <c r="B96" s="23" t="str">
        <f>VLOOKUP(Hoja1!B96,Data!$A$1:$B$504,2,0)</f>
        <v>AeroUnión</v>
      </c>
      <c r="C96" s="23">
        <f>Hoja1!C96</f>
        <v>332</v>
      </c>
      <c r="D96" t="str">
        <f>Hoja1!D96</f>
        <v>6R 4270</v>
      </c>
      <c r="E96" s="24">
        <f>IF(Hoja1!M96=2,Hoja1!E96,0)</f>
        <v>45995.788194444445</v>
      </c>
      <c r="F96" s="23" t="str">
        <f>VLOOKUP(Hoja1!F96,Data!$D$1:$E$5004,2,0)</f>
        <v>Bogotá</v>
      </c>
      <c r="G96" s="23" t="str">
        <f>Hoja1!G96</f>
        <v>---</v>
      </c>
      <c r="H96" s="23">
        <f>Hoja1!H96</f>
        <v>602</v>
      </c>
      <c r="I96" t="str">
        <f>Hoja1!I96</f>
        <v>6R 4270</v>
      </c>
      <c r="J96" t="str">
        <f>VLOOKUP(Hoja1!J96,Data!$G$1:$H$505,2,0)</f>
        <v>San José</v>
      </c>
      <c r="K96" s="18">
        <f>IF(Hoja1!M96=2,Hoja1!K96,0)</f>
        <v>45995.850694444445</v>
      </c>
      <c r="L96" t="str">
        <f>IF(Hoja1!M96=2,Hoja1!L96:$N97,0)</f>
        <v>F</v>
      </c>
      <c r="M96">
        <f t="shared" si="2"/>
        <v>1</v>
      </c>
      <c r="N96">
        <f t="shared" si="3"/>
        <v>1</v>
      </c>
      <c r="O96">
        <f>IF(N96="","",MAX(O$1:O95)+1)</f>
        <v>27</v>
      </c>
    </row>
    <row r="97" spans="1:15" x14ac:dyDescent="0.25">
      <c r="A97">
        <f>IF(Hoja1!M97=2,Hoja1!A97,0)</f>
        <v>0</v>
      </c>
      <c r="B97" s="23" t="str">
        <f>VLOOKUP(Hoja1!B97,Data!$A$1:$B$504,2,0)</f>
        <v>Viva</v>
      </c>
      <c r="C97" s="23">
        <f>Hoja1!C97</f>
        <v>321</v>
      </c>
      <c r="D97" t="str">
        <f>Hoja1!D97</f>
        <v>VB 3280</v>
      </c>
      <c r="E97" s="24">
        <f>IF(Hoja1!M97=2,Hoja1!E97,0)</f>
        <v>0</v>
      </c>
      <c r="F97" s="23" t="str">
        <f>VLOOKUP(Hoja1!F97,Data!$D$1:$E$5004,2,0)</f>
        <v>Guadalajara</v>
      </c>
      <c r="G97" s="23">
        <f>Hoja1!G97</f>
        <v>2</v>
      </c>
      <c r="H97" s="23" t="str">
        <f>Hoja1!H97</f>
        <v>106A</v>
      </c>
      <c r="I97" t="str">
        <f>Hoja1!I97</f>
        <v>VB 9522</v>
      </c>
      <c r="J97" t="str">
        <f>VLOOKUP(Hoja1!J97,Data!$G$1:$H$505,2,0)</f>
        <v>Guadalajara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3" t="str">
        <f>VLOOKUP(Hoja1!B98,Data!$A$1:$B$504,2,0)</f>
        <v>Viva</v>
      </c>
      <c r="C98" s="23" t="str">
        <f>Hoja1!C98</f>
        <v>32A</v>
      </c>
      <c r="D98" t="str">
        <f>Hoja1!D98</f>
        <v>VB 9453</v>
      </c>
      <c r="E98" s="24">
        <f>IF(Hoja1!M98=2,Hoja1!E98,0)</f>
        <v>0</v>
      </c>
      <c r="F98" s="23" t="str">
        <f>VLOOKUP(Hoja1!F98,Data!$D$1:$E$5004,2,0)</f>
        <v>Nuevo Laredo</v>
      </c>
      <c r="G98" s="23">
        <f>Hoja1!G98</f>
        <v>1</v>
      </c>
      <c r="H98" s="23" t="str">
        <f>Hoja1!H98</f>
        <v>112B</v>
      </c>
      <c r="I98" t="str">
        <f>Hoja1!I98</f>
        <v>VB 9462</v>
      </c>
      <c r="J98" t="str">
        <f>VLOOKUP(Hoja1!J98,Data!$G$1:$H$505,2,0)</f>
        <v>Chetumal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Viva</v>
      </c>
      <c r="C99" s="23">
        <f>Hoja1!C99</f>
        <v>321</v>
      </c>
      <c r="D99" t="str">
        <f>Hoja1!D99</f>
        <v>VB 9363</v>
      </c>
      <c r="E99" s="24">
        <f>IF(Hoja1!M99=2,Hoja1!E99,0)</f>
        <v>0</v>
      </c>
      <c r="F99" s="23" t="str">
        <f>VLOOKUP(Hoja1!F99,Data!$D$1:$E$5004,2,0)</f>
        <v>Tulum</v>
      </c>
      <c r="G99" s="23">
        <f>Hoja1!G99</f>
        <v>1</v>
      </c>
      <c r="H99" s="23" t="str">
        <f>Hoja1!H99</f>
        <v>107B</v>
      </c>
      <c r="I99" t="str">
        <f>Hoja1!I99</f>
        <v>VB 5067</v>
      </c>
      <c r="J99" t="str">
        <f>VLOOKUP(Hoja1!J99,Data!$G$1:$H$505,2,0)</f>
        <v>Tijuana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>Aeromexico</v>
      </c>
      <c r="C100" s="23" t="str">
        <f>Hoja1!C100</f>
        <v>E90</v>
      </c>
      <c r="D100" t="str">
        <f>Hoja1!D100</f>
        <v>AM 995</v>
      </c>
      <c r="E100" s="24">
        <f>IF(Hoja1!M100=2,Hoja1!E100,0)</f>
        <v>0</v>
      </c>
      <c r="F100" s="23" t="str">
        <f>VLOOKUP(Hoja1!F100,Data!$D$1:$E$5004,2,0)</f>
        <v>Monterrey</v>
      </c>
      <c r="G100" s="23">
        <f>Hoja1!G100</f>
        <v>3</v>
      </c>
      <c r="H100" s="23" t="str">
        <f>Hoja1!H100</f>
        <v>110B</v>
      </c>
      <c r="I100" t="str">
        <f>Hoja1!I100</f>
        <v>AM 998</v>
      </c>
      <c r="J100" t="str">
        <f>VLOOKUP(Hoja1!J100,Data!$G$1:$H$505,2,0)</f>
        <v>Monterrey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3" t="str">
        <f>VLOOKUP(Hoja1!B101,Data!$A$1:$B$504,2,0)</f>
        <v>Mexicana de Aviación</v>
      </c>
      <c r="C101" s="23">
        <f>Hoja1!C101</f>
        <v>738</v>
      </c>
      <c r="D101" t="str">
        <f>Hoja1!D101</f>
        <v>XN 1763</v>
      </c>
      <c r="E101" s="24">
        <f>IF(Hoja1!M101=2,Hoja1!E101,0)</f>
        <v>0</v>
      </c>
      <c r="F101" s="23" t="str">
        <f>VLOOKUP(Hoja1!F101,Data!$D$1:$E$5004,2,0)</f>
        <v>Mérida</v>
      </c>
      <c r="G101" s="23">
        <f>Hoja1!G101</f>
        <v>3</v>
      </c>
      <c r="H101" s="23" t="str">
        <f>Hoja1!H101</f>
        <v>108A</v>
      </c>
      <c r="I101" t="str">
        <f>Hoja1!I101</f>
        <v>XN 1440</v>
      </c>
      <c r="J101" t="str">
        <f>VLOOKUP(Hoja1!J101,Data!$G$1:$H$505,2,0)</f>
        <v>Puerto Vallarta</v>
      </c>
      <c r="K101" s="18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 t="str">
        <f>Hoja1!C102</f>
        <v>32A</v>
      </c>
      <c r="D102" t="str">
        <f>Hoja1!D102</f>
        <v>VB 4412</v>
      </c>
      <c r="E102" s="24">
        <f>IF(Hoja1!M102=2,Hoja1!E102,0)</f>
        <v>0</v>
      </c>
      <c r="F102" s="23" t="str">
        <f>VLOOKUP(Hoja1!F102,Data!$D$1:$E$5004,2,0)</f>
        <v>Monterrey</v>
      </c>
      <c r="G102" s="23">
        <f>Hoja1!G102</f>
        <v>1</v>
      </c>
      <c r="H102" s="23" t="str">
        <f>Hoja1!H102</f>
        <v>106B</v>
      </c>
      <c r="I102" t="str">
        <f>Hoja1!I102</f>
        <v>VB 4413</v>
      </c>
      <c r="J102" t="str">
        <f>VLOOKUP(Hoja1!J102,Data!$G$1:$H$505,2,0)</f>
        <v>Monterrey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Volaris</v>
      </c>
      <c r="C103" s="23">
        <f>Hoja1!C103</f>
        <v>320</v>
      </c>
      <c r="D103" t="str">
        <f>Hoja1!D103</f>
        <v>Y4 7171</v>
      </c>
      <c r="E103" s="24">
        <f>IF(Hoja1!M103=2,Hoja1!E103,0)</f>
        <v>0</v>
      </c>
      <c r="F103" s="23" t="str">
        <f>VLOOKUP(Hoja1!F103,Data!$D$1:$E$5004,2,0)</f>
        <v>La Paz</v>
      </c>
      <c r="G103" s="23">
        <f>Hoja1!G103</f>
        <v>2</v>
      </c>
      <c r="H103" s="23" t="str">
        <f>Hoja1!H103</f>
        <v>109B</v>
      </c>
      <c r="I103" t="str">
        <f>Hoja1!I103</f>
        <v>Y4 1291</v>
      </c>
      <c r="J103" t="str">
        <f>VLOOKUP(Hoja1!J103,Data!$G$1:$H$505,2,0)</f>
        <v>Guadalajara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Volaris</v>
      </c>
      <c r="C104" s="23">
        <f>Hoja1!C104</f>
        <v>320</v>
      </c>
      <c r="D104" t="str">
        <f>Hoja1!D104</f>
        <v>Y4 1292</v>
      </c>
      <c r="E104" s="24">
        <f>IF(Hoja1!M104=2,Hoja1!E104,0)</f>
        <v>0</v>
      </c>
      <c r="F104" s="23" t="str">
        <f>VLOOKUP(Hoja1!F104,Data!$D$1:$E$5004,2,0)</f>
        <v>Guadalajara</v>
      </c>
      <c r="G104" s="23">
        <f>Hoja1!G104</f>
        <v>2</v>
      </c>
      <c r="H104" s="23" t="str">
        <f>Hoja1!H104</f>
        <v>109A</v>
      </c>
      <c r="I104" t="str">
        <f>Hoja1!I104</f>
        <v>Y4 3960</v>
      </c>
      <c r="J104" t="str">
        <f>VLOOKUP(Hoja1!J104,Data!$G$1:$H$505,2,0)</f>
        <v>Bogotá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2041</v>
      </c>
      <c r="E105" s="24">
        <f>IF(Hoja1!M105=2,Hoja1!E105,0)</f>
        <v>0</v>
      </c>
      <c r="F105" s="23" t="str">
        <f>VLOOKUP(Hoja1!F105,Data!$D$1:$E$5004,2,0)</f>
        <v>Oaxaca</v>
      </c>
      <c r="G105" s="23">
        <f>Hoja1!G105</f>
        <v>3</v>
      </c>
      <c r="H105" s="23" t="str">
        <f>Hoja1!H105</f>
        <v>111B</v>
      </c>
      <c r="I105" t="str">
        <f>Hoja1!I105</f>
        <v>AM 878</v>
      </c>
      <c r="J105" t="str">
        <f>VLOOKUP(Hoja1!J105,Data!$G$1:$H$505,2,0)</f>
        <v>Mérida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Viva</v>
      </c>
      <c r="C106" s="23" t="str">
        <f>Hoja1!C106</f>
        <v>32N</v>
      </c>
      <c r="D106" t="str">
        <f>Hoja1!D106</f>
        <v>VB 7017</v>
      </c>
      <c r="E106" s="24">
        <f>IF(Hoja1!M106=2,Hoja1!E106,0)</f>
        <v>0</v>
      </c>
      <c r="F106" s="23" t="str">
        <f>VLOOKUP(Hoja1!F106,Data!$D$1:$E$5004,2,0)</f>
        <v>Acapulco</v>
      </c>
      <c r="G106" s="23">
        <f>Hoja1!G106</f>
        <v>2</v>
      </c>
      <c r="H106" s="23">
        <f>Hoja1!H106</f>
        <v>502</v>
      </c>
      <c r="I106" t="str">
        <f>Hoja1!I106</f>
        <v>VB 7017</v>
      </c>
      <c r="J106" t="str">
        <f>VLOOKUP(Hoja1!J106,Data!$G$1:$H$505,2,0)</f>
        <v>Monterrey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Viva</v>
      </c>
      <c r="C107" s="23" t="str">
        <f>Hoja1!C107</f>
        <v>32A</v>
      </c>
      <c r="D107" t="str">
        <f>Hoja1!D107</f>
        <v>VB 7305</v>
      </c>
      <c r="E107" s="24">
        <f>IF(Hoja1!M107=2,Hoja1!E107,0)</f>
        <v>0</v>
      </c>
      <c r="F107" s="23" t="str">
        <f>VLOOKUP(Hoja1!F107,Data!$D$1:$E$5004,2,0)</f>
        <v>Tampico</v>
      </c>
      <c r="G107" s="23">
        <f>Hoja1!G107</f>
        <v>1</v>
      </c>
      <c r="H107" s="23">
        <f>Hoja1!H107</f>
        <v>505</v>
      </c>
      <c r="I107" t="str">
        <f>Hoja1!I107</f>
        <v>VB 7305</v>
      </c>
      <c r="J107" t="str">
        <f>VLOOKUP(Hoja1!J107,Data!$G$1:$H$505,2,0)</f>
        <v>Guadalajara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 t="str">
        <f>IF(Hoja1!M108=2,Hoja1!A108,0)</f>
        <v>Flight scheduled</v>
      </c>
      <c r="B108" s="23" t="str">
        <f>VLOOKUP(Hoja1!B108,Data!$A$1:$B$504,2,0)</f>
        <v>Lufthansa</v>
      </c>
      <c r="C108" s="23" t="str">
        <f>Hoja1!C108</f>
        <v>77X</v>
      </c>
      <c r="D108" t="str">
        <f>Hoja1!D108</f>
        <v>LH 8224</v>
      </c>
      <c r="E108" s="24">
        <f>IF(Hoja1!M108=2,Hoja1!E108,0)</f>
        <v>45995.881944444445</v>
      </c>
      <c r="F108" s="23" t="str">
        <f>VLOOKUP(Hoja1!F108,Data!$D$1:$E$5004,2,0)</f>
        <v>Frankfurt</v>
      </c>
      <c r="G108" s="23" t="str">
        <f>Hoja1!G108</f>
        <v>---</v>
      </c>
      <c r="H108" s="23">
        <f>Hoja1!H108</f>
        <v>602</v>
      </c>
      <c r="I108" t="str">
        <f>Hoja1!I108</f>
        <v>LH 8225</v>
      </c>
      <c r="J108" t="str">
        <f>VLOOKUP(Hoja1!J108,Data!$G$1:$H$505,2,0)</f>
        <v>Guadalajara</v>
      </c>
      <c r="K108" s="18">
        <f>IF(Hoja1!M108=2,Hoja1!K108,0)</f>
        <v>45996.010416666664</v>
      </c>
      <c r="L108" t="str">
        <f>IF(Hoja1!M108=2,Hoja1!L108:$N109,0)</f>
        <v>F</v>
      </c>
      <c r="M108">
        <f t="shared" si="2"/>
        <v>1</v>
      </c>
      <c r="N108">
        <f t="shared" si="3"/>
        <v>1</v>
      </c>
      <c r="O108">
        <f>IF(N108="","",MAX(O$1:O107)+1)</f>
        <v>28</v>
      </c>
    </row>
    <row r="109" spans="1:15" x14ac:dyDescent="0.25">
      <c r="A109" t="str">
        <f>IF(Hoja1!M109=2,Hoja1!A109,0)</f>
        <v>Flight scheduled</v>
      </c>
      <c r="B109" s="23" t="str">
        <f>VLOOKUP(Hoja1!B109,Data!$A$1:$B$504,2,0)</f>
        <v>Cargolux</v>
      </c>
      <c r="C109" s="23" t="str">
        <f>Hoja1!C109</f>
        <v>74Y</v>
      </c>
      <c r="D109" t="str">
        <f>Hoja1!D109</f>
        <v>CV 6684</v>
      </c>
      <c r="E109" s="24">
        <f>IF(Hoja1!M109=2,Hoja1!E109,0)</f>
        <v>45995.881944444445</v>
      </c>
      <c r="F109" s="23" t="str">
        <f>VLOOKUP(Hoja1!F109,Data!$D$1:$E$5004,2,0)</f>
        <v>Luxembourg</v>
      </c>
      <c r="G109" s="23" t="str">
        <f>Hoja1!G109</f>
        <v>---</v>
      </c>
      <c r="H109" s="23" t="str">
        <f>Hoja1!H109</f>
        <v>605A</v>
      </c>
      <c r="I109" t="str">
        <f>Hoja1!I109</f>
        <v>CV 6694</v>
      </c>
      <c r="J109" t="str">
        <f>VLOOKUP(Hoja1!J109,Data!$G$1:$H$505,2,0)</f>
        <v>Guadalajara</v>
      </c>
      <c r="K109" s="18">
        <f>IF(Hoja1!M109=2,Hoja1!K109,0)</f>
        <v>45995.972222222219</v>
      </c>
      <c r="L109" t="str">
        <f>IF(Hoja1!M109=2,Hoja1!L109:$N110,0)</f>
        <v>F</v>
      </c>
      <c r="M109">
        <f t="shared" si="2"/>
        <v>1</v>
      </c>
      <c r="N109">
        <f t="shared" si="3"/>
        <v>1</v>
      </c>
      <c r="O109">
        <f>IF(N109="","",MAX(O$1:O108)+1)</f>
        <v>29</v>
      </c>
    </row>
    <row r="110" spans="1:15" x14ac:dyDescent="0.25">
      <c r="A110">
        <f>IF(Hoja1!M110=2,Hoja1!A110,0)</f>
        <v>0</v>
      </c>
      <c r="B110" s="23" t="str">
        <f>VLOOKUP(Hoja1!B110,Data!$A$1:$B$504,2,0)</f>
        <v>Aeromexico</v>
      </c>
      <c r="C110" s="23" t="str">
        <f>Hoja1!C110</f>
        <v>E90</v>
      </c>
      <c r="D110" t="str">
        <f>Hoja1!D110</f>
        <v>AM 871</v>
      </c>
      <c r="E110" s="24">
        <f>IF(Hoja1!M110=2,Hoja1!E110,0)</f>
        <v>0</v>
      </c>
      <c r="F110" s="23" t="str">
        <f>VLOOKUP(Hoja1!F110,Data!$D$1:$E$5004,2,0)</f>
        <v>Veracruz</v>
      </c>
      <c r="G110" s="23">
        <f>Hoja1!G110</f>
        <v>3</v>
      </c>
      <c r="H110" s="23" t="str">
        <f>Hoja1!H110</f>
        <v>111A</v>
      </c>
      <c r="I110" t="str">
        <f>Hoja1!I110</f>
        <v>AM 592</v>
      </c>
      <c r="J110" t="str">
        <f>VLOOKUP(Hoja1!J110,Data!$G$1:$H$505,2,0)</f>
        <v>Tulum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Viva</v>
      </c>
      <c r="C111" s="23">
        <f>Hoja1!C111</f>
        <v>320</v>
      </c>
      <c r="D111" t="str">
        <f>Hoja1!D111</f>
        <v>VB 7435</v>
      </c>
      <c r="E111" s="24">
        <f>IF(Hoja1!M111=2,Hoja1!E111,0)</f>
        <v>0</v>
      </c>
      <c r="F111" s="23" t="str">
        <f>VLOOKUP(Hoja1!F111,Data!$D$1:$E$5004,2,0)</f>
        <v>Veracruz</v>
      </c>
      <c r="G111" s="23">
        <f>Hoja1!G111</f>
        <v>2</v>
      </c>
      <c r="H111" s="23">
        <f>Hoja1!H111</f>
        <v>503</v>
      </c>
      <c r="I111" t="str">
        <f>Hoja1!I111</f>
        <v>VB 7435</v>
      </c>
      <c r="J111" t="str">
        <f>VLOOKUP(Hoja1!J111,Data!$G$1:$H$505,2,0)</f>
        <v>Ciudad Juárez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Viva</v>
      </c>
      <c r="C112" s="23">
        <f>Hoja1!C112</f>
        <v>320</v>
      </c>
      <c r="D112" t="str">
        <f>Hoja1!D112</f>
        <v>VB 7283</v>
      </c>
      <c r="E112" s="24">
        <f>IF(Hoja1!M112=2,Hoja1!E112,0)</f>
        <v>0</v>
      </c>
      <c r="F112" s="23" t="str">
        <f>VLOOKUP(Hoja1!F112,Data!$D$1:$E$5004,2,0)</f>
        <v>Puerto Escondido</v>
      </c>
      <c r="G112" s="23">
        <f>Hoja1!G112</f>
        <v>3</v>
      </c>
      <c r="H112" s="23">
        <f>Hoja1!H112</f>
        <v>505</v>
      </c>
      <c r="I112" t="str">
        <f>Hoja1!I112</f>
        <v>VB 7283</v>
      </c>
      <c r="J112" t="str">
        <f>VLOOKUP(Hoja1!J112,Data!$G$1:$H$505,2,0)</f>
        <v>Mérida</v>
      </c>
      <c r="K112" s="18">
        <f>IF(Hoja1!M112=2,Hoja1!K112,0)</f>
        <v>0</v>
      </c>
      <c r="L112">
        <f>IF(Hoja1!M112=2,Hoja1!L112:$N113,0)</f>
        <v>0</v>
      </c>
      <c r="M112">
        <f t="shared" si="2"/>
        <v>0</v>
      </c>
      <c r="N112" t="str">
        <f t="shared" si="3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>Volaris</v>
      </c>
      <c r="C113" s="23">
        <f>Hoja1!C113</f>
        <v>321</v>
      </c>
      <c r="D113" t="str">
        <f>Hoja1!D113</f>
        <v>Y4 3296</v>
      </c>
      <c r="E113" s="24">
        <f>IF(Hoja1!M113=2,Hoja1!E113,0)</f>
        <v>0</v>
      </c>
      <c r="F113" s="23" t="str">
        <f>VLOOKUP(Hoja1!F113,Data!$D$1:$E$5004,2,0)</f>
        <v>Tijuana</v>
      </c>
      <c r="G113" s="23">
        <f>Hoja1!G113</f>
        <v>1</v>
      </c>
      <c r="H113" s="23" t="str">
        <f>Hoja1!H113</f>
        <v>108B</v>
      </c>
      <c r="I113" t="str">
        <f>Hoja1!I113</f>
        <v>Y4 3297</v>
      </c>
      <c r="J113" t="str">
        <f>VLOOKUP(Hoja1!J113,Data!$G$1:$H$505,2,0)</f>
        <v>Tijuana</v>
      </c>
      <c r="K113" s="18">
        <f>IF(Hoja1!M113=2,Hoja1!K113,0)</f>
        <v>0</v>
      </c>
      <c r="L113">
        <f>IF(Hoja1!M113=2,Hoja1!L113:$N114,0)</f>
        <v>0</v>
      </c>
      <c r="M113">
        <f t="shared" si="2"/>
        <v>0</v>
      </c>
      <c r="N113" t="str">
        <f t="shared" si="3"/>
        <v/>
      </c>
      <c r="O113" t="str">
        <f>IF(N113="","",MAX(O$1:O112)+1)</f>
        <v/>
      </c>
    </row>
    <row r="114" spans="1:15" x14ac:dyDescent="0.25">
      <c r="A114">
        <f>IF(Hoja1!M114=2,Hoja1!A114,0)</f>
        <v>0</v>
      </c>
      <c r="B114" s="23" t="str">
        <f>VLOOKUP(Hoja1!B114,Data!$A$1:$B$504,2,0)</f>
        <v xml:space="preserve">Arajet </v>
      </c>
      <c r="C114" s="23" t="str">
        <f>Hoja1!C114</f>
        <v>7M8</v>
      </c>
      <c r="D114" t="str">
        <f>Hoja1!D114</f>
        <v>DM 4100</v>
      </c>
      <c r="E114" s="24">
        <f>IF(Hoja1!M114=2,Hoja1!E114,0)</f>
        <v>0</v>
      </c>
      <c r="F114" s="23" t="str">
        <f>VLOOKUP(Hoja1!F114,Data!$D$1:$E$5004,2,0)</f>
        <v>Santo Domingo</v>
      </c>
      <c r="G114" s="23">
        <f>Hoja1!G114</f>
        <v>6</v>
      </c>
      <c r="H114" s="23" t="str">
        <f>Hoja1!H114</f>
        <v>114A</v>
      </c>
      <c r="I114" t="str">
        <f>Hoja1!I114</f>
        <v>DM 4101</v>
      </c>
      <c r="J114" t="str">
        <f>VLOOKUP(Hoja1!J114,Data!$G$1:$H$505,2,0)</f>
        <v>Santo Domingo</v>
      </c>
      <c r="K114" s="18">
        <f>IF(Hoja1!M114=2,Hoja1!K114,0)</f>
        <v>0</v>
      </c>
      <c r="L114">
        <f>IF(Hoja1!M114=2,Hoja1!L114:$N115,0)</f>
        <v>0</v>
      </c>
      <c r="M114">
        <f t="shared" si="2"/>
        <v>0</v>
      </c>
      <c r="N114" t="str">
        <f t="shared" si="3"/>
        <v/>
      </c>
      <c r="O114" t="str">
        <f>IF(N114="","",MAX(O$1:O113)+1)</f>
        <v/>
      </c>
    </row>
    <row r="115" spans="1:15" x14ac:dyDescent="0.25">
      <c r="A115" t="str">
        <f>IF(Hoja1!M115=2,Hoja1!A115,0)</f>
        <v>Flight scheduled</v>
      </c>
      <c r="B115" s="23" t="str">
        <f>VLOOKUP(Hoja1!B115,Data!$A$1:$B$504,2,0)</f>
        <v>MasAir</v>
      </c>
      <c r="C115" s="23">
        <f>Hoja1!C115</f>
        <v>333</v>
      </c>
      <c r="D115" t="str">
        <f>Hoja1!D115</f>
        <v>M7 6845</v>
      </c>
      <c r="E115" s="24">
        <f>IF(Hoja1!M115=2,Hoja1!E115,0)</f>
        <v>45995.951388888891</v>
      </c>
      <c r="F115" s="23" t="str">
        <f>VLOOKUP(Hoja1!F115,Data!$D$1:$E$5004,2,0)</f>
        <v>Guadalajara</v>
      </c>
      <c r="G115" s="23" t="str">
        <f>Hoja1!G115</f>
        <v>---</v>
      </c>
      <c r="H115" s="23">
        <f>Hoja1!H115</f>
        <v>603</v>
      </c>
      <c r="I115" t="str">
        <f>Hoja1!I115</f>
        <v>M7 6441</v>
      </c>
      <c r="J115" t="str">
        <f>VLOOKUP(Hoja1!J115,Data!$G$1:$H$505,2,0)</f>
        <v>Campinas</v>
      </c>
      <c r="K115" s="18">
        <f>IF(Hoja1!M115=2,Hoja1!K115,0)</f>
        <v>45996.034722222219</v>
      </c>
      <c r="L115" t="str">
        <f>IF(Hoja1!M115=2,Hoja1!L115:$N116,0)</f>
        <v>F</v>
      </c>
      <c r="M115">
        <f t="shared" si="2"/>
        <v>1</v>
      </c>
      <c r="N115">
        <f t="shared" si="3"/>
        <v>1</v>
      </c>
      <c r="O115">
        <f>IF(N115="","",MAX(O$1:O114)+1)</f>
        <v>30</v>
      </c>
    </row>
    <row r="116" spans="1:15" x14ac:dyDescent="0.25">
      <c r="A116" t="str">
        <f>IF(Hoja1!M116=2,Hoja1!A116,0)</f>
        <v>Flight scheduled</v>
      </c>
      <c r="B116" s="23" t="str">
        <f>VLOOKUP(Hoja1!B116,Data!$A$1:$B$504,2,0)</f>
        <v>Estafeta</v>
      </c>
      <c r="C116" s="23">
        <f>Hoja1!C116</f>
        <v>734</v>
      </c>
      <c r="D116" t="str">
        <f>Hoja1!D116</f>
        <v>E7 610</v>
      </c>
      <c r="E116" s="24">
        <f>IF(Hoja1!M116=2,Hoja1!E116,0)</f>
        <v>45995.96875</v>
      </c>
      <c r="F116" s="23" t="str">
        <f>VLOOKUP(Hoja1!F116,Data!$D$1:$E$5004,2,0)</f>
        <v>Mérida</v>
      </c>
      <c r="G116" s="23" t="str">
        <f>Hoja1!G116</f>
        <v>---</v>
      </c>
      <c r="H116" s="23" t="str">
        <f>Hoja1!H116</f>
        <v>601B</v>
      </c>
      <c r="I116" t="str">
        <f>Hoja1!I116</f>
        <v>E7 610</v>
      </c>
      <c r="J116" t="str">
        <f>VLOOKUP(Hoja1!J116,Data!$G$1:$H$505,2,0)</f>
        <v>San Luis Potosí</v>
      </c>
      <c r="K116" s="18">
        <f>IF(Hoja1!M116=2,Hoja1!K116,0)</f>
        <v>45996.041666666664</v>
      </c>
      <c r="L116" t="str">
        <f>IF(Hoja1!M116=2,Hoja1!L116:$N117,0)</f>
        <v>F</v>
      </c>
      <c r="M116">
        <f t="shared" si="2"/>
        <v>1</v>
      </c>
      <c r="N116">
        <f t="shared" si="3"/>
        <v>1</v>
      </c>
      <c r="O116">
        <f>IF(N116="","",MAX(O$1:O115)+1)</f>
        <v>31</v>
      </c>
    </row>
    <row r="117" spans="1:15" x14ac:dyDescent="0.25">
      <c r="A117">
        <f>IF(Hoja1!M117=2,Hoja1!A117,0)</f>
        <v>0</v>
      </c>
      <c r="B117" s="23" t="str">
        <f>VLOOKUP(Hoja1!B117,Data!$A$1:$B$504,2,0)</f>
        <v>Viva</v>
      </c>
      <c r="C117" s="23" t="str">
        <f>Hoja1!C117</f>
        <v>32Q</v>
      </c>
      <c r="D117" t="str">
        <f>Hoja1!D117</f>
        <v>VB 9497</v>
      </c>
      <c r="E117" s="24">
        <f>IF(Hoja1!M117=2,Hoja1!E117,0)</f>
        <v>0</v>
      </c>
      <c r="F117" s="23" t="str">
        <f>VLOOKUP(Hoja1!F117,Data!$D$1:$E$5004,2,0)</f>
        <v>Los Cabos</v>
      </c>
      <c r="G117" s="23">
        <f>Hoja1!G117</f>
        <v>1</v>
      </c>
      <c r="H117" s="23" t="str">
        <f>Hoja1!H117</f>
        <v>106A</v>
      </c>
      <c r="I117" t="str">
        <f>Hoja1!I117</f>
        <v>VB 9520</v>
      </c>
      <c r="J117" t="str">
        <f>VLOOKUP(Hoja1!J117,Data!$G$1:$H$505,2,0)</f>
        <v>Guadalajara</v>
      </c>
      <c r="K117" s="18">
        <f>IF(Hoja1!M117=2,Hoja1!K117,0)</f>
        <v>0</v>
      </c>
      <c r="L117">
        <f>IF(Hoja1!M117=2,Hoja1!L117:$N118,0)</f>
        <v>0</v>
      </c>
      <c r="M117">
        <f t="shared" si="2"/>
        <v>0</v>
      </c>
      <c r="N117" t="str">
        <f t="shared" si="3"/>
        <v/>
      </c>
      <c r="O117" t="str">
        <f>IF(N117="","",MAX(O$1:O116)+1)</f>
        <v/>
      </c>
    </row>
    <row r="118" spans="1:15" x14ac:dyDescent="0.25">
      <c r="A118">
        <f>IF(Hoja1!M118=2,Hoja1!A118,0)</f>
        <v>0</v>
      </c>
      <c r="B118" s="23" t="str">
        <f>VLOOKUP(Hoja1!B118,Data!$A$1:$B$504,2,0)</f>
        <v>Viva</v>
      </c>
      <c r="C118" s="23">
        <f>Hoja1!C118</f>
        <v>321</v>
      </c>
      <c r="D118" t="str">
        <f>Hoja1!D118</f>
        <v>VB 9523</v>
      </c>
      <c r="E118" s="24">
        <f>IF(Hoja1!M118=2,Hoja1!E118,0)</f>
        <v>0</v>
      </c>
      <c r="F118" s="23" t="str">
        <f>VLOOKUP(Hoja1!F118,Data!$D$1:$E$5004,2,0)</f>
        <v>Guadalajara</v>
      </c>
      <c r="G118" s="23">
        <f>Hoja1!G118</f>
        <v>1</v>
      </c>
      <c r="H118" s="23">
        <f>Hoja1!H118</f>
        <v>503</v>
      </c>
      <c r="I118" t="str">
        <f>Hoja1!I118</f>
        <v>VB 2281</v>
      </c>
      <c r="J118" t="str">
        <f>VLOOKUP(Hoja1!J118,Data!$G$1:$H$505,2,0)</f>
        <v>Cancún</v>
      </c>
      <c r="K118" s="18">
        <f>IF(Hoja1!M118=2,Hoja1!K118,0)</f>
        <v>0</v>
      </c>
      <c r="L118">
        <f>IF(Hoja1!M118=2,Hoja1!L118:$N119,0)</f>
        <v>0</v>
      </c>
      <c r="M118">
        <f t="shared" si="2"/>
        <v>0</v>
      </c>
      <c r="N118" t="str">
        <f t="shared" si="3"/>
        <v/>
      </c>
      <c r="O118" t="str">
        <f>IF(N118="","",MAX(O$1:O117)+1)</f>
        <v/>
      </c>
    </row>
    <row r="119" spans="1:15" x14ac:dyDescent="0.25">
      <c r="A119">
        <f>IF(Hoja1!M119=2,Hoja1!A119,0)</f>
        <v>0</v>
      </c>
      <c r="B119" s="23" t="str">
        <f>VLOOKUP(Hoja1!B119,Data!$A$1:$B$504,2,0)</f>
        <v>Viva</v>
      </c>
      <c r="C119" s="23" t="str">
        <f>Hoja1!C119</f>
        <v>32N</v>
      </c>
      <c r="D119" t="str">
        <f>Hoja1!D119</f>
        <v>VB 9411</v>
      </c>
      <c r="E119" s="24">
        <f>IF(Hoja1!M119=2,Hoja1!E119,0)</f>
        <v>0</v>
      </c>
      <c r="F119" s="23" t="str">
        <f>VLOOKUP(Hoja1!F119,Data!$D$1:$E$5004,2,0)</f>
        <v>Mérida</v>
      </c>
      <c r="G119" s="23">
        <f>Hoja1!G119</f>
        <v>2</v>
      </c>
      <c r="H119" s="23" t="str">
        <f>Hoja1!H119</f>
        <v>107B</v>
      </c>
      <c r="I119" t="str">
        <f>Hoja1!I119</f>
        <v>VB 5069</v>
      </c>
      <c r="J119" t="str">
        <f>VLOOKUP(Hoja1!J119,Data!$G$1:$H$505,2,0)</f>
        <v>Tijuana</v>
      </c>
      <c r="K119" s="18">
        <f>IF(Hoja1!M119=2,Hoja1!K119,0)</f>
        <v>0</v>
      </c>
      <c r="L119">
        <f>IF(Hoja1!M119=2,Hoja1!L119:$N120,0)</f>
        <v>0</v>
      </c>
      <c r="M119">
        <f t="shared" si="2"/>
        <v>0</v>
      </c>
      <c r="N119" t="str">
        <f t="shared" si="3"/>
        <v/>
      </c>
      <c r="O119" t="str">
        <f>IF(N119="","",MAX(O$1:O118)+1)</f>
        <v/>
      </c>
    </row>
    <row r="120" spans="1:15" x14ac:dyDescent="0.25">
      <c r="A120">
        <f>IF(Hoja1!M120=2,Hoja1!A120,0)</f>
        <v>0</v>
      </c>
      <c r="B120" s="23" t="str">
        <f>VLOOKUP(Hoja1!B120,Data!$A$1:$B$504,2,0)</f>
        <v>Viva</v>
      </c>
      <c r="C120" s="23" t="str">
        <f>Hoja1!C120</f>
        <v>32Q</v>
      </c>
      <c r="D120" t="str">
        <f>Hoja1!D120</f>
        <v>VB 2288</v>
      </c>
      <c r="E120" s="24">
        <f>IF(Hoja1!M120=2,Hoja1!E120,0)</f>
        <v>0</v>
      </c>
      <c r="F120" s="23" t="str">
        <f>VLOOKUP(Hoja1!F120,Data!$D$1:$E$5004,2,0)</f>
        <v>Cancún</v>
      </c>
      <c r="G120" s="23">
        <f>Hoja1!G120</f>
        <v>2</v>
      </c>
      <c r="H120" s="23">
        <f>Hoja1!H120</f>
        <v>505</v>
      </c>
      <c r="I120" t="str">
        <f>Hoja1!I120</f>
        <v>VB 7382</v>
      </c>
      <c r="J120" t="str">
        <f>VLOOKUP(Hoja1!J120,Data!$G$1:$H$505,2,0)</f>
        <v>Monterrey</v>
      </c>
      <c r="K120" s="18">
        <f>IF(Hoja1!M120=2,Hoja1!K120,0)</f>
        <v>0</v>
      </c>
      <c r="L120">
        <f>IF(Hoja1!M120=2,Hoja1!L120:$N121,0)</f>
        <v>0</v>
      </c>
      <c r="M120">
        <f t="shared" si="2"/>
        <v>0</v>
      </c>
      <c r="N120" t="str">
        <f t="shared" si="3"/>
        <v/>
      </c>
      <c r="O120" t="str">
        <f>IF(N120="","",MAX(O$1:O119)+1)</f>
        <v/>
      </c>
    </row>
    <row r="121" spans="1:15" x14ac:dyDescent="0.25">
      <c r="A121">
        <f>IF(Hoja1!M121=2,Hoja1!A121,0)</f>
        <v>0</v>
      </c>
      <c r="B121" s="23" t="str">
        <f>VLOOKUP(Hoja1!B121,Data!$A$1:$B$504,2,0)</f>
        <v>Viva</v>
      </c>
      <c r="C121" s="23" t="str">
        <f>Hoja1!C121</f>
        <v>32N</v>
      </c>
      <c r="D121" t="str">
        <f>Hoja1!D121</f>
        <v>VB 9305</v>
      </c>
      <c r="E121" s="24">
        <f>IF(Hoja1!M121=2,Hoja1!E121,0)</f>
        <v>0</v>
      </c>
      <c r="F121" s="23" t="str">
        <f>VLOOKUP(Hoja1!F121,Data!$D$1:$E$5004,2,0)</f>
        <v>Hermosillo</v>
      </c>
      <c r="G121" s="23">
        <f>Hoja1!G121</f>
        <v>1</v>
      </c>
      <c r="H121" s="23" t="str">
        <f>Hoja1!H121</f>
        <v>106B</v>
      </c>
      <c r="I121" t="str">
        <f>Hoja1!I121</f>
        <v>VB 9390</v>
      </c>
      <c r="J121" t="str">
        <f>VLOOKUP(Hoja1!J121,Data!$G$1:$H$505,2,0)</f>
        <v>Tuxtla Gutiérrez</v>
      </c>
      <c r="K121" s="18">
        <f>IF(Hoja1!M121=2,Hoja1!K121,0)</f>
        <v>0</v>
      </c>
      <c r="L121">
        <f>IF(Hoja1!M121=2,Hoja1!L121:$N122,0)</f>
        <v>0</v>
      </c>
      <c r="M121">
        <f t="shared" si="2"/>
        <v>0</v>
      </c>
      <c r="N121" t="str">
        <f t="shared" si="3"/>
        <v/>
      </c>
      <c r="O121" t="str">
        <f>IF(N121="","",MAX(O$1:O120)+1)</f>
        <v/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>
        <f>IF(Hoja1!M307=2,Hoja1!A307,0)</f>
        <v>0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>
        <f>IF(Hoja1!M307=2,Hoja1!E307,0)</f>
        <v>0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>
        <f>IF(Hoja1!M307=2,Hoja1!K307,0)</f>
        <v>0</v>
      </c>
      <c r="L307">
        <f>IF(Hoja1!M307=2,Hoja1!L307:$N308,0)</f>
        <v>0</v>
      </c>
      <c r="M307">
        <f t="shared" si="8"/>
        <v>0</v>
      </c>
      <c r="N307" t="str">
        <f t="shared" si="9"/>
        <v/>
      </c>
      <c r="O307" t="str">
        <f>IF(N307="","",MAX(O$1:O306)+1)</f>
        <v/>
      </c>
    </row>
    <row r="308" spans="1:15" x14ac:dyDescent="0.25">
      <c r="A308">
        <f>IF(Hoja1!M308=2,Hoja1!A308,0)</f>
        <v>0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>
        <f>IF(Hoja1!M308=2,Hoja1!E308,0)</f>
        <v>0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>
        <f>IF(Hoja1!M308=2,Hoja1!K308,0)</f>
        <v>0</v>
      </c>
      <c r="L308">
        <f>IF(Hoja1!M308=2,Hoja1!L308:$N309,0)</f>
        <v>0</v>
      </c>
      <c r="M308">
        <f t="shared" si="8"/>
        <v>0</v>
      </c>
      <c r="N308" t="str">
        <f t="shared" si="9"/>
        <v/>
      </c>
      <c r="O308" t="str">
        <f>IF(N308="","",MAX(O$1:O307)+1)</f>
        <v/>
      </c>
    </row>
    <row r="309" spans="1:15" x14ac:dyDescent="0.25">
      <c r="A309">
        <f>IF(Hoja1!M309=2,Hoja1!A309,0)</f>
        <v>0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>
        <f>IF(Hoja1!M309=2,Hoja1!E309,0)</f>
        <v>0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>
        <f>IF(Hoja1!M309=2,Hoja1!K309,0)</f>
        <v>0</v>
      </c>
      <c r="L309">
        <f>IF(Hoja1!M309=2,Hoja1!L309:$N310,0)</f>
        <v>0</v>
      </c>
      <c r="M309">
        <f t="shared" si="8"/>
        <v>0</v>
      </c>
      <c r="N309" t="str">
        <f t="shared" si="9"/>
        <v/>
      </c>
      <c r="O309" t="str">
        <f>IF(N309="","",MAX(O$1:O308)+1)</f>
        <v/>
      </c>
    </row>
    <row r="310" spans="1:15" x14ac:dyDescent="0.25">
      <c r="A310">
        <f>IF(Hoja1!M310=2,Hoja1!A310,0)</f>
        <v>0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>
        <f>IF(Hoja1!M310=2,Hoja1!E310,0)</f>
        <v>0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>
        <f>IF(Hoja1!M310=2,Hoja1!K310,0)</f>
        <v>0</v>
      </c>
      <c r="L310">
        <f>IF(Hoja1!M310=2,Hoja1!L310:$N311,0)</f>
        <v>0</v>
      </c>
      <c r="M310">
        <f t="shared" si="8"/>
        <v>0</v>
      </c>
      <c r="N310" t="str">
        <f t="shared" si="9"/>
        <v/>
      </c>
      <c r="O310" t="str">
        <f>IF(N310="","",MAX(O$1:O309)+1)</f>
        <v/>
      </c>
    </row>
    <row r="311" spans="1:15" x14ac:dyDescent="0.25">
      <c r="A311">
        <f>IF(Hoja1!M311=2,Hoja1!A311,0)</f>
        <v>0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>
        <f>IF(Hoja1!M311=2,Hoja1!E311,0)</f>
        <v>0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>
        <f>IF(Hoja1!M311=2,Hoja1!K311,0)</f>
        <v>0</v>
      </c>
      <c r="L311">
        <f>IF(Hoja1!M311=2,Hoja1!L311:$N312,0)</f>
        <v>0</v>
      </c>
      <c r="M311">
        <f t="shared" si="8"/>
        <v>0</v>
      </c>
      <c r="N311" t="str">
        <f t="shared" si="9"/>
        <v/>
      </c>
      <c r="O311" t="str">
        <f>IF(N311="","",MAX(O$1:O310)+1)</f>
        <v/>
      </c>
    </row>
    <row r="312" spans="1:15" x14ac:dyDescent="0.25">
      <c r="A312">
        <f>IF(Hoja1!M312=2,Hoja1!A312,0)</f>
        <v>0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>
        <f>IF(Hoja1!M312=2,Hoja1!E312,0)</f>
        <v>0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>
        <f>IF(Hoja1!M312=2,Hoja1!K312,0)</f>
        <v>0</v>
      </c>
      <c r="L312">
        <f>IF(Hoja1!M312=2,Hoja1!L312:$N313,0)</f>
        <v>0</v>
      </c>
      <c r="M312">
        <f t="shared" si="8"/>
        <v>0</v>
      </c>
      <c r="N312" t="str">
        <f t="shared" si="9"/>
        <v/>
      </c>
      <c r="O312" t="str">
        <f>IF(N312="","",MAX(O$1:O311)+1)</f>
        <v/>
      </c>
    </row>
    <row r="313" spans="1:15" x14ac:dyDescent="0.25">
      <c r="A313">
        <f>IF(Hoja1!M313=2,Hoja1!A313,0)</f>
        <v>0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>
        <f>IF(Hoja1!M313=2,Hoja1!E313,0)</f>
        <v>0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>
        <f>IF(Hoja1!M313=2,Hoja1!K313,0)</f>
        <v>0</v>
      </c>
      <c r="L313">
        <f>IF(Hoja1!M313=2,Hoja1!L313:$N314,0)</f>
        <v>0</v>
      </c>
      <c r="M313">
        <f t="shared" si="8"/>
        <v>0</v>
      </c>
      <c r="N313" t="str">
        <f t="shared" si="9"/>
        <v/>
      </c>
      <c r="O313" t="str">
        <f>IF(N313="","",MAX(O$1:O312)+1)</f>
        <v/>
      </c>
    </row>
    <row r="314" spans="1:15" x14ac:dyDescent="0.25">
      <c r="A314">
        <f>IF(Hoja1!M314=2,Hoja1!A314,0)</f>
        <v>0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>
        <f>IF(Hoja1!M314=2,Hoja1!E314,0)</f>
        <v>0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>
        <f>IF(Hoja1!M314=2,Hoja1!K314,0)</f>
        <v>0</v>
      </c>
      <c r="L314">
        <f>IF(Hoja1!M314=2,Hoja1!L314:$N315,0)</f>
        <v>0</v>
      </c>
      <c r="M314">
        <f t="shared" si="8"/>
        <v>0</v>
      </c>
      <c r="N314" t="str">
        <f t="shared" si="9"/>
        <v/>
      </c>
      <c r="O314" t="str">
        <f>IF(N314="","",MAX(O$1:O313)+1)</f>
        <v/>
      </c>
    </row>
    <row r="315" spans="1:15" x14ac:dyDescent="0.25">
      <c r="A315">
        <f>IF(Hoja1!M315=2,Hoja1!A315,0)</f>
        <v>0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>
        <f>IF(Hoja1!M315=2,Hoja1!E315,0)</f>
        <v>0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>
        <f>IF(Hoja1!M315=2,Hoja1!K315,0)</f>
        <v>0</v>
      </c>
      <c r="L315">
        <f>IF(Hoja1!M315=2,Hoja1!L315:$N316,0)</f>
        <v>0</v>
      </c>
      <c r="M315">
        <f t="shared" si="8"/>
        <v>0</v>
      </c>
      <c r="N315" t="str">
        <f t="shared" si="9"/>
        <v/>
      </c>
      <c r="O315" t="str">
        <f>IF(N315="","",MAX(O$1:O314)+1)</f>
        <v/>
      </c>
    </row>
    <row r="316" spans="1:15" x14ac:dyDescent="0.25">
      <c r="A316">
        <f>IF(Hoja1!M316=2,Hoja1!A316,0)</f>
        <v>0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>
        <f>IF(Hoja1!M316=2,Hoja1!E316,0)</f>
        <v>0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>
        <f>IF(Hoja1!M316=2,Hoja1!K316,0)</f>
        <v>0</v>
      </c>
      <c r="L316">
        <f>IF(Hoja1!M316=2,Hoja1!L316:$N317,0)</f>
        <v>0</v>
      </c>
      <c r="M316">
        <f t="shared" si="8"/>
        <v>0</v>
      </c>
      <c r="N316" t="str">
        <f t="shared" si="9"/>
        <v/>
      </c>
      <c r="O316" t="str">
        <f>IF(N316="","",MAX(O$1:O315)+1)</f>
        <v/>
      </c>
    </row>
    <row r="317" spans="1:15" x14ac:dyDescent="0.25">
      <c r="A317">
        <f>IF(Hoja1!M317=2,Hoja1!A317,0)</f>
        <v>0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>
        <f>IF(Hoja1!M317=2,Hoja1!E317,0)</f>
        <v>0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>
        <f>IF(Hoja1!M317=2,Hoja1!K317,0)</f>
        <v>0</v>
      </c>
      <c r="L317">
        <f>IF(Hoja1!M317=2,Hoja1!L317:$N318,0)</f>
        <v>0</v>
      </c>
      <c r="M317">
        <f t="shared" si="8"/>
        <v>0</v>
      </c>
      <c r="N317" t="str">
        <f t="shared" si="9"/>
        <v/>
      </c>
      <c r="O317" t="str">
        <f>IF(N317="","",MAX(O$1:O316)+1)</f>
        <v/>
      </c>
    </row>
    <row r="318" spans="1:15" x14ac:dyDescent="0.25">
      <c r="A318">
        <f>IF(Hoja1!M318=2,Hoja1!A318,0)</f>
        <v>0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>
        <f>IF(Hoja1!M318=2,Hoja1!E318,0)</f>
        <v>0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>
        <f>IF(Hoja1!M318=2,Hoja1!K318,0)</f>
        <v>0</v>
      </c>
      <c r="L318">
        <f>IF(Hoja1!M318=2,Hoja1!L318:$N319,0)</f>
        <v>0</v>
      </c>
      <c r="M318">
        <f t="shared" si="8"/>
        <v>0</v>
      </c>
      <c r="N318" t="str">
        <f t="shared" si="9"/>
        <v/>
      </c>
      <c r="O318" t="str">
        <f>IF(N318="","",MAX(O$1:O317)+1)</f>
        <v/>
      </c>
    </row>
    <row r="319" spans="1:15" x14ac:dyDescent="0.25">
      <c r="A319">
        <f>IF(Hoja1!M319=2,Hoja1!A319,0)</f>
        <v>0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>
        <f>IF(Hoja1!M319=2,Hoja1!E319,0)</f>
        <v>0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>
        <f>IF(Hoja1!M319=2,Hoja1!K319,0)</f>
        <v>0</v>
      </c>
      <c r="L319">
        <f>IF(Hoja1!M319=2,Hoja1!L319:$N320,0)</f>
        <v>0</v>
      </c>
      <c r="M319">
        <f t="shared" si="8"/>
        <v>0</v>
      </c>
      <c r="N319" t="str">
        <f t="shared" si="9"/>
        <v/>
      </c>
      <c r="O319" t="str">
        <f>IF(N319="","",MAX(O$1:O318)+1)</f>
        <v/>
      </c>
    </row>
    <row r="320" spans="1:15" x14ac:dyDescent="0.25">
      <c r="A320">
        <f>IF(Hoja1!M320=2,Hoja1!A320,0)</f>
        <v>0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>
        <f>IF(Hoja1!M320=2,Hoja1!E320,0)</f>
        <v>0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>
        <f>IF(Hoja1!M320=2,Hoja1!K320,0)</f>
        <v>0</v>
      </c>
      <c r="L320">
        <f>IF(Hoja1!M320=2,Hoja1!L320:$N321,0)</f>
        <v>0</v>
      </c>
      <c r="M320">
        <f t="shared" si="8"/>
        <v>0</v>
      </c>
      <c r="N320" t="str">
        <f t="shared" si="9"/>
        <v/>
      </c>
      <c r="O320" t="str">
        <f>IF(N320="","",MAX(O$1:O319)+1)</f>
        <v/>
      </c>
    </row>
    <row r="321" spans="1:15" x14ac:dyDescent="0.25">
      <c r="A321">
        <f>IF(Hoja1!M321=2,Hoja1!A321,0)</f>
        <v>0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>
        <f>IF(Hoja1!M321=2,Hoja1!E321,0)</f>
        <v>0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>
        <f>IF(Hoja1!M321=2,Hoja1!K321,0)</f>
        <v>0</v>
      </c>
      <c r="L321">
        <f>IF(Hoja1!M321=2,Hoja1!L321:$N322,0)</f>
        <v>0</v>
      </c>
      <c r="M321">
        <f t="shared" si="8"/>
        <v>0</v>
      </c>
      <c r="N321" t="str">
        <f t="shared" si="9"/>
        <v/>
      </c>
      <c r="O321" t="str">
        <f>IF(N321="","",MAX(O$1:O320)+1)</f>
        <v/>
      </c>
    </row>
    <row r="322" spans="1:15" x14ac:dyDescent="0.25">
      <c r="A322">
        <f>IF(Hoja1!M322=2,Hoja1!A322,0)</f>
        <v>0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>
        <f>IF(Hoja1!M322=2,Hoja1!E322,0)</f>
        <v>0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>
        <f>IF(Hoja1!M322=2,Hoja1!K322,0)</f>
        <v>0</v>
      </c>
      <c r="L322">
        <f>IF(Hoja1!M322=2,Hoja1!L322:$N323,0)</f>
        <v>0</v>
      </c>
      <c r="M322">
        <f t="shared" si="8"/>
        <v>0</v>
      </c>
      <c r="N322" t="str">
        <f t="shared" si="9"/>
        <v/>
      </c>
      <c r="O322" t="str">
        <f>IF(N322="","",MAX(O$1:O321)+1)</f>
        <v/>
      </c>
    </row>
    <row r="323" spans="1:15" x14ac:dyDescent="0.25">
      <c r="A323">
        <f>IF(Hoja1!M323=2,Hoja1!A323,0)</f>
        <v>0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>
        <f>IF(Hoja1!M323=2,Hoja1!E323,0)</f>
        <v>0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>
        <f>IF(Hoja1!M323=2,Hoja1!K323,0)</f>
        <v>0</v>
      </c>
      <c r="L323">
        <f>IF(Hoja1!M323=2,Hoja1!L323:$N324,0)</f>
        <v>0</v>
      </c>
      <c r="M323">
        <f t="shared" ref="M323:M345" si="10">IF(A323&gt;0,1,0)</f>
        <v>0</v>
      </c>
      <c r="N323" t="str">
        <f t="shared" ref="N323:N345" si="11">IF(M323=0,"",M323)</f>
        <v/>
      </c>
      <c r="O323" t="str">
        <f>IF(N323="","",MAX(O$1:O322)+1)</f>
        <v/>
      </c>
    </row>
    <row r="324" spans="1:15" x14ac:dyDescent="0.25">
      <c r="A324">
        <f>IF(Hoja1!M324=2,Hoja1!A324,0)</f>
        <v>0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>
        <f>IF(Hoja1!M324=2,Hoja1!E324,0)</f>
        <v>0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>
        <f>IF(Hoja1!M324=2,Hoja1!K324,0)</f>
        <v>0</v>
      </c>
      <c r="L324">
        <f>IF(Hoja1!M324=2,Hoja1!L324:$N325,0)</f>
        <v>0</v>
      </c>
      <c r="M324">
        <f t="shared" si="10"/>
        <v>0</v>
      </c>
      <c r="N324" t="str">
        <f t="shared" si="11"/>
        <v/>
      </c>
      <c r="O324" t="str">
        <f>IF(N324="","",MAX(O$1:O323)+1)</f>
        <v/>
      </c>
    </row>
    <row r="325" spans="1:15" x14ac:dyDescent="0.25">
      <c r="A325">
        <f>IF(Hoja1!M325=2,Hoja1!A325,0)</f>
        <v>0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>
        <f>IF(Hoja1!M325=2,Hoja1!E325,0)</f>
        <v>0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>
        <f>IF(Hoja1!M325=2,Hoja1!K325,0)</f>
        <v>0</v>
      </c>
      <c r="L325">
        <f>IF(Hoja1!M325=2,Hoja1!L325:$N326,0)</f>
        <v>0</v>
      </c>
      <c r="M325">
        <f t="shared" si="10"/>
        <v>0</v>
      </c>
      <c r="N325" t="str">
        <f t="shared" si="11"/>
        <v/>
      </c>
      <c r="O325" t="str">
        <f>IF(N325="","",MAX(O$1:O324)+1)</f>
        <v/>
      </c>
    </row>
    <row r="326" spans="1:15" x14ac:dyDescent="0.25">
      <c r="A326">
        <f>IF(Hoja1!M326=2,Hoja1!A326,0)</f>
        <v>0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>
        <f>IF(Hoja1!M326=2,Hoja1!E326,0)</f>
        <v>0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>
        <f>IF(Hoja1!M326=2,Hoja1!K326,0)</f>
        <v>0</v>
      </c>
      <c r="L326">
        <f>IF(Hoja1!M326=2,Hoja1!L326:$N327,0)</f>
        <v>0</v>
      </c>
      <c r="M326">
        <f t="shared" si="10"/>
        <v>0</v>
      </c>
      <c r="N326" t="str">
        <f t="shared" si="11"/>
        <v/>
      </c>
      <c r="O326" t="str">
        <f>IF(N326="","",MAX(O$1:O325)+1)</f>
        <v/>
      </c>
    </row>
    <row r="327" spans="1:15" x14ac:dyDescent="0.25">
      <c r="A327">
        <f>IF(Hoja1!M327=2,Hoja1!A327,0)</f>
        <v>0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>
        <f>IF(Hoja1!M327=2,Hoja1!E327,0)</f>
        <v>0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>
        <f>IF(Hoja1!M327=2,Hoja1!K327,0)</f>
        <v>0</v>
      </c>
      <c r="L327">
        <f>IF(Hoja1!M327=2,Hoja1!L327:$N328,0)</f>
        <v>0</v>
      </c>
      <c r="M327">
        <f t="shared" si="10"/>
        <v>0</v>
      </c>
      <c r="N327" t="str">
        <f t="shared" si="11"/>
        <v/>
      </c>
      <c r="O327" t="str">
        <f>IF(N327="","",MAX(O$1:O326)+1)</f>
        <v/>
      </c>
    </row>
    <row r="328" spans="1:15" x14ac:dyDescent="0.25">
      <c r="A328">
        <f>IF(Hoja1!M328=2,Hoja1!A328,0)</f>
        <v>0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>
        <f>IF(Hoja1!M328=2,Hoja1!E328,0)</f>
        <v>0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>
        <f>IF(Hoja1!M328=2,Hoja1!K328,0)</f>
        <v>0</v>
      </c>
      <c r="L328">
        <f>IF(Hoja1!M328=2,Hoja1!L328:$N329,0)</f>
        <v>0</v>
      </c>
      <c r="M328">
        <f t="shared" si="10"/>
        <v>0</v>
      </c>
      <c r="N328" t="str">
        <f t="shared" si="11"/>
        <v/>
      </c>
      <c r="O328" t="str">
        <f>IF(N328="","",MAX(O$1:O327)+1)</f>
        <v/>
      </c>
    </row>
    <row r="329" spans="1:15" x14ac:dyDescent="0.25">
      <c r="A329">
        <f>IF(Hoja1!M329=2,Hoja1!A329,0)</f>
        <v>0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>
        <f>IF(Hoja1!M329=2,Hoja1!E329,0)</f>
        <v>0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>
        <f>IF(Hoja1!M329=2,Hoja1!K329,0)</f>
        <v>0</v>
      </c>
      <c r="L329">
        <f>IF(Hoja1!M329=2,Hoja1!L329:$N330,0)</f>
        <v>0</v>
      </c>
      <c r="M329">
        <f t="shared" si="10"/>
        <v>0</v>
      </c>
      <c r="N329" t="str">
        <f t="shared" si="11"/>
        <v/>
      </c>
      <c r="O329" t="str">
        <f>IF(N329="","",MAX(O$1:O328)+1)</f>
        <v/>
      </c>
    </row>
    <row r="330" spans="1:15" x14ac:dyDescent="0.25">
      <c r="A330">
        <f>IF(Hoja1!M330=2,Hoja1!A330,0)</f>
        <v>0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>
        <f>IF(Hoja1!M330=2,Hoja1!E330,0)</f>
        <v>0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>
        <f>IF(Hoja1!M330=2,Hoja1!K330,0)</f>
        <v>0</v>
      </c>
      <c r="L330">
        <f>IF(Hoja1!M330=2,Hoja1!L330:$N331,0)</f>
        <v>0</v>
      </c>
      <c r="M330">
        <f t="shared" si="10"/>
        <v>0</v>
      </c>
      <c r="N330" t="str">
        <f t="shared" si="11"/>
        <v/>
      </c>
      <c r="O330" t="str">
        <f>IF(N330="","",MAX(O$1:O329)+1)</f>
        <v/>
      </c>
    </row>
    <row r="331" spans="1:15" x14ac:dyDescent="0.25">
      <c r="A331">
        <f>IF(Hoja1!M331=2,Hoja1!A331,0)</f>
        <v>0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>
        <f>IF(Hoja1!M331=2,Hoja1!E331,0)</f>
        <v>0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>
        <f>IF(Hoja1!M331=2,Hoja1!K331,0)</f>
        <v>0</v>
      </c>
      <c r="L331">
        <f>IF(Hoja1!M331=2,Hoja1!L331:$N332,0)</f>
        <v>0</v>
      </c>
      <c r="M331">
        <f t="shared" si="10"/>
        <v>0</v>
      </c>
      <c r="N331" t="str">
        <f t="shared" si="11"/>
        <v/>
      </c>
      <c r="O331" t="str">
        <f>IF(N331="","",MAX(O$1:O330)+1)</f>
        <v/>
      </c>
    </row>
    <row r="332" spans="1:15" x14ac:dyDescent="0.25">
      <c r="A332">
        <f>IF(Hoja1!M332=2,Hoja1!A332,0)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IF(Hoja1!M332=2,Hoja1!E332,0)</f>
        <v>0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IF(Hoja1!M332=2,Hoja1!K332,0)</f>
        <v>0</v>
      </c>
      <c r="L332">
        <f>IF(Hoja1!M332=2,Hoja1!L332:$N333,0)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IF(Hoja1!M333=2,Hoja1!A333,0)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IF(Hoja1!M333=2,Hoja1!E333,0)</f>
        <v>0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IF(Hoja1!M333=2,Hoja1!K333,0)</f>
        <v>0</v>
      </c>
      <c r="L333">
        <f>IF(Hoja1!M333=2,Hoja1!L333:$N334,0)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IF(Hoja1!M334=2,Hoja1!A334,0)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IF(Hoja1!M334=2,Hoja1!E334,0)</f>
        <v>0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IF(Hoja1!M334=2,Hoja1!K334,0)</f>
        <v>0</v>
      </c>
      <c r="L334">
        <f>IF(Hoja1!M334=2,Hoja1!L334:$N335,0)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IF(Hoja1!M335=2,Hoja1!A335,0)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IF(Hoja1!M335=2,Hoja1!E335,0)</f>
        <v>0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IF(Hoja1!M335=2,Hoja1!K335,0)</f>
        <v>0</v>
      </c>
      <c r="L335">
        <f>IF(Hoja1!M335=2,Hoja1!L335:$N336,0)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IF(Hoja1!M336=2,Hoja1!A336,0)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IF(Hoja1!M336=2,Hoja1!E336,0)</f>
        <v>0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IF(Hoja1!M336=2,Hoja1!K336,0)</f>
        <v>0</v>
      </c>
      <c r="L336">
        <f>IF(Hoja1!M336=2,Hoja1!L336:$N337,0)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IF(Hoja1!M337=2,Hoja1!E337,0)</f>
        <v>0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IF(Hoja1!M337=2,Hoja1!K337,0)</f>
        <v>0</v>
      </c>
      <c r="L337">
        <f>IF(Hoja1!M337=2,Hoja1!L337:$N338,0)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IF(Hoja1!M338=2,Hoja1!E338,0)</f>
        <v>0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IF(Hoja1!M338=2,Hoja1!K338,0)</f>
        <v>0</v>
      </c>
      <c r="L338">
        <f>IF(Hoja1!M338=2,Hoja1!L338:$N339,0)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IF(Hoja1!M339=2,Hoja1!E339,0)</f>
        <v>0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IF(Hoja1!M339=2,Hoja1!K339,0)</f>
        <v>0</v>
      </c>
      <c r="L339">
        <f>IF(Hoja1!M339=2,Hoja1!L339:$N340,0)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IF(Hoja1!M340=2,Hoja1!E340,0)</f>
        <v>0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IF(Hoja1!M340=2,Hoja1!K340,0)</f>
        <v>0</v>
      </c>
      <c r="L340">
        <f>IF(Hoja1!M340=2,Hoja1!L340:$N341,0)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IF(Hoja1!M341=2,Hoja1!E341,0)</f>
        <v>0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IF(Hoja1!M341=2,Hoja1!K341,0)</f>
        <v>0</v>
      </c>
      <c r="L341">
        <f>IF(Hoja1!M341=2,Hoja1!L341:$N342,0)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IF(Hoja1!M342=2,Hoja1!E342,0)</f>
        <v>0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IF(Hoja1!M342=2,Hoja1!K342,0)</f>
        <v>0</v>
      </c>
      <c r="L342">
        <f>IF(Hoja1!M342=2,Hoja1!L342:$N343,0)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IF(Hoja1!M343=2,Hoja1!E343,0)</f>
        <v>0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IF(Hoja1!M343=2,Hoja1!K343,0)</f>
        <v>0</v>
      </c>
      <c r="L343">
        <f>IF(Hoja1!M343=2,Hoja1!L343:$N344,0)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IF(Hoja1!M344=2,Hoja1!E344,0)</f>
        <v>0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IF(Hoja1!M344=2,Hoja1!K344,0)</f>
        <v>0</v>
      </c>
      <c r="L344">
        <f>IF(Hoja1!M344=2,Hoja1!L344:$N345,0)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IF(Hoja1!M345=2,Hoja1!E345,0)</f>
        <v>0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IF(Hoja1!M345=2,Hoja1!K345,0)</f>
        <v>0</v>
      </c>
      <c r="L345">
        <f>IF(Hoja1!M345=2,Hoja1!L345:$N346,0)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909</v>
      </c>
      <c r="B1" t="s">
        <v>910</v>
      </c>
      <c r="C1" t="s">
        <v>911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912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854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913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872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914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871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874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855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856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857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858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859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860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861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862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863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864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865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866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867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868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875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869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834</v>
      </c>
      <c r="B1" s="14" t="s">
        <v>915</v>
      </c>
      <c r="C1" s="19" t="s">
        <v>916</v>
      </c>
      <c r="D1" s="20" t="s">
        <v>917</v>
      </c>
      <c r="E1" s="14" t="s">
        <v>918</v>
      </c>
      <c r="F1" s="14" t="s">
        <v>835</v>
      </c>
      <c r="G1" s="14" t="s">
        <v>919</v>
      </c>
      <c r="H1" s="14" t="s">
        <v>920</v>
      </c>
      <c r="I1" s="14" t="s">
        <v>921</v>
      </c>
      <c r="J1" s="14" t="s">
        <v>922</v>
      </c>
      <c r="K1" s="14" t="s">
        <v>923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3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8.28515625" bestFit="1" customWidth="1"/>
    <col min="3" max="3" width="9.42578125" bestFit="1" customWidth="1"/>
    <col min="4" max="4" width="8.7109375" bestFit="1" customWidth="1"/>
    <col min="5" max="5" width="9" bestFit="1" customWidth="1"/>
    <col min="6" max="7" width="9.140625" bestFit="1" customWidth="1"/>
    <col min="8" max="8" width="9.5703125" bestFit="1" customWidth="1"/>
    <col min="9" max="9" width="9.42578125" bestFit="1" customWidth="1"/>
    <col min="10" max="10" width="9.140625" bestFit="1" customWidth="1"/>
    <col min="11" max="11" width="7" bestFit="1" customWidth="1"/>
    <col min="12" max="12" width="9.140625" bestFit="1" customWidth="1"/>
    <col min="13" max="14" width="9" bestFit="1" customWidth="1"/>
    <col min="15" max="16" width="7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45994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3"/>
      <c r="N1" s="104"/>
      <c r="O1" s="39"/>
    </row>
    <row r="2" spans="1:15" x14ac:dyDescent="0.25">
      <c r="A2" s="71" t="s">
        <v>932</v>
      </c>
      <c r="B2" s="27" t="s">
        <v>1207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924</v>
      </c>
      <c r="B4" s="28" t="s">
        <v>852</v>
      </c>
    </row>
    <row r="5" spans="1:15" x14ac:dyDescent="0.25">
      <c r="A5" s="30" t="s">
        <v>853</v>
      </c>
      <c r="B5" s="31" t="s">
        <v>925</v>
      </c>
    </row>
    <row r="6" spans="1:15" x14ac:dyDescent="0.25">
      <c r="A6" s="9" t="s">
        <v>925</v>
      </c>
      <c r="B6" s="106"/>
    </row>
    <row r="26" spans="1:15" ht="15.75" thickBot="1" x14ac:dyDescent="0.3">
      <c r="A26" s="71" t="s">
        <v>934</v>
      </c>
      <c r="B26" s="27" t="s">
        <v>1207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926</v>
      </c>
      <c r="B28" s="28" t="s">
        <v>852</v>
      </c>
    </row>
    <row r="29" spans="1:15" x14ac:dyDescent="0.25">
      <c r="A29" s="30" t="s">
        <v>853</v>
      </c>
      <c r="B29" s="31" t="s">
        <v>925</v>
      </c>
    </row>
    <row r="30" spans="1:15" x14ac:dyDescent="0.25">
      <c r="A30" s="9" t="s">
        <v>925</v>
      </c>
      <c r="B30" s="105"/>
    </row>
  </sheetData>
  <mergeCells count="1">
    <mergeCell ref="M1:N1"/>
  </mergeCells>
  <conditionalFormatting pivot="1">
    <cfRule type="colorScale" priority="5">
      <colorScale>
        <cfvo type="min"/>
        <cfvo type="max"/>
        <color rgb="FF63BE7B"/>
        <color rgb="FFFFEF9C"/>
      </colorScale>
    </cfRule>
  </conditionalFormatting>
  <conditionalFormatting pivot="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45994</v>
      </c>
      <c r="B1" s="77"/>
      <c r="C1" s="77">
        <f>'Itinerario pasajeros'!A1</f>
        <v>45994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3"/>
      <c r="P1" s="104"/>
      <c r="Q1" s="39"/>
    </row>
    <row r="2" spans="1:17" x14ac:dyDescent="0.25">
      <c r="A2" s="71" t="s">
        <v>932</v>
      </c>
      <c r="B2" s="27" t="s">
        <v>1207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853</v>
      </c>
      <c r="B4" s="31" t="s">
        <v>936</v>
      </c>
    </row>
    <row r="5" spans="1:17" x14ac:dyDescent="0.25">
      <c r="A5" s="9" t="s">
        <v>925</v>
      </c>
      <c r="B5" s="106"/>
    </row>
    <row r="28" spans="1:17" ht="15.75" thickBot="1" x14ac:dyDescent="0.3">
      <c r="A28" s="71" t="s">
        <v>934</v>
      </c>
      <c r="B28" s="27" t="s">
        <v>1207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45994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853</v>
      </c>
      <c r="B30" s="31" t="s">
        <v>937</v>
      </c>
    </row>
    <row r="31" spans="1:17" x14ac:dyDescent="0.25">
      <c r="A31" s="9" t="s">
        <v>925</v>
      </c>
      <c r="B31" s="105"/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835</v>
      </c>
      <c r="O1" s="25" t="s">
        <v>927</v>
      </c>
      <c r="P1" s="26" t="s">
        <v>835</v>
      </c>
      <c r="Q1" s="26" t="s">
        <v>928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Departed from previous airport</v>
      </c>
      <c r="C2" s="15" t="str">
        <f>IFERROR(INDEX('Carga Pre'!$B$2:$B$196,MATCH(ROW()-ROW($A$1),'Carga Pre'!$O$2:$O$196,0)),"")</f>
        <v>Atlas Air</v>
      </c>
      <c r="D2" s="15" t="str">
        <f>IFERROR(INDEX('Carga Pre'!$C$2:C4996,MATCH(ROW()-ROW($B$1),'Carga Pre'!$O$2:$O$4996,0)),"")</f>
        <v>74N</v>
      </c>
      <c r="E2" s="15" t="str">
        <f>IFERROR(INDEX('Carga Pre'!$D$2:D4996,MATCH(ROW()-ROW($B$1),'Carga Pre'!$O$2:$O$4996,0)),"")</f>
        <v>5Y 563</v>
      </c>
      <c r="F2" s="22">
        <f>IFERROR(INDEX('Carga Pre'!$E$2:$E$4996,MATCH(ROW()-ROW($B$1),'Carga Pre'!$O$2:$O$4996,0)),"")</f>
        <v>45994.920138888891</v>
      </c>
      <c r="G2" s="15" t="str">
        <f>IFERROR(INDEX('Carga Pre'!$F$2:F4996,MATCH(ROW()-ROW($B$1),'Carga Pre'!$O$2:$O$4996,0)),"")</f>
        <v>New York</v>
      </c>
      <c r="H2" s="15" t="str">
        <f>IFERROR(INDEX('Carga Pre'!$G$2:G4996,MATCH(ROW()-ROW($B$1),'Carga Pre'!$O$2:$O$4996,0)),"")</f>
        <v>---</v>
      </c>
      <c r="I2" s="15">
        <f>IFERROR(INDEX('Carga Pre'!$H$2:H4996,MATCH(ROW()-ROW($B$1),'Carga Pre'!$O$2:$O$4996,0)),"")</f>
        <v>604</v>
      </c>
      <c r="J2" s="15" t="str">
        <f>IFERROR(INDEX('Carga Pre'!$I$2:I4996,MATCH(ROW()-ROW($B$1),'Carga Pre'!$O$2:$O$4996,0)),"")</f>
        <v>5Y 564</v>
      </c>
      <c r="K2" s="15" t="str">
        <f>IFERROR(INDEX('Carga Pre'!$J$2:J4996,MATCH(ROW()-ROW($B$1),'Carga Pre'!$O$2:$O$4996,0)),"")</f>
        <v>Zaragoza</v>
      </c>
      <c r="L2" s="22">
        <f>IFERROR(INDEX('Carga Pre'!$K$2:K4996,MATCH(ROW()-ROW($B$1),'Carga Pre'!$O$2:$O$4996,0)),"")</f>
        <v>45995.003472222219</v>
      </c>
      <c r="M2" s="15" t="str">
        <f>IFERROR(INDEX('Carga Pre'!$L$2:L4996,MATCH(ROW()-ROW($B$1),'Carga Pre'!$O$2:$O$4996,0)),"")</f>
        <v>F</v>
      </c>
      <c r="N2" s="25">
        <f>ROUNDDOWN(HOUR(F2),1)+1</f>
        <v>23</v>
      </c>
      <c r="O2" s="25" t="str">
        <f>VLOOKUP(N2,'Time Chart'!$A$2:$D$25,4,0)</f>
        <v>22:00 A 22:59</v>
      </c>
      <c r="P2" s="26">
        <f>ROUNDDOWN(HOUR(L2),1)+1</f>
        <v>1</v>
      </c>
      <c r="Q2" s="26" t="str">
        <f>VLOOKUP(P2,'Time Chart'!$A$2:$D$25,4,0)</f>
        <v>00:00 A 00:59</v>
      </c>
      <c r="R2" s="14" t="str">
        <f>TEXT(F2,"dd/mm/aaaa")</f>
        <v>03/12/2025</v>
      </c>
      <c r="S2" s="15">
        <f>COUNTIFS(Hoja1!$R$2,"="&amp;R2)</f>
        <v>1</v>
      </c>
      <c r="T2" s="14" t="str">
        <f>TEXT(L2,"dd/mm/aaaa")</f>
        <v>04/12/2025</v>
      </c>
      <c r="U2" s="15">
        <f>COUNTIFS(Hoja1!$R$2,"="&amp;T2)</f>
        <v>0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MasAir</v>
      </c>
      <c r="D3" s="15">
        <f>IFERROR(INDEX('Carga Pre'!$C$2:C4997,MATCH(ROW()-ROW($B$1),'Carga Pre'!$O$2:$O$4996,0)),"")</f>
        <v>333</v>
      </c>
      <c r="E3" s="15" t="str">
        <f>IFERROR(INDEX('Carga Pre'!$D$2:D4997,MATCH(ROW()-ROW($B$1),'Carga Pre'!$O$2:$O$4996,0)),"")</f>
        <v>M7 6344</v>
      </c>
      <c r="F3" s="22">
        <f>IFERROR(INDEX('Carga Pre'!$E$2:$E$4996,MATCH(ROW()-ROW($B$1),'Carga Pre'!$O$2:$O$4996,0)),"")</f>
        <v>45994.982638888891</v>
      </c>
      <c r="G3" s="15" t="str">
        <f>IFERROR(INDEX('Carga Pre'!$F$2:F4997,MATCH(ROW()-ROW($B$1),'Carga Pre'!$O$2:$O$4996,0)),"")</f>
        <v>Bogotá</v>
      </c>
      <c r="H3" s="15" t="str">
        <f>IFERROR(INDEX('Carga Pre'!$G$2:G4997,MATCH(ROW()-ROW($B$1),'Carga Pre'!$O$2:$O$4996,0)),"")</f>
        <v>---</v>
      </c>
      <c r="I3" s="15">
        <f>IFERROR(INDEX('Carga Pre'!$H$2:H4997,MATCH(ROW()-ROW($B$1),'Carga Pre'!$O$2:$O$4996,0)),"")</f>
        <v>601</v>
      </c>
      <c r="J3" s="15" t="str">
        <f>IFERROR(INDEX('Carga Pre'!$I$2:I4997,MATCH(ROW()-ROW($B$1),'Carga Pre'!$O$2:$O$4996,0)),"")</f>
        <v>M7 6844</v>
      </c>
      <c r="K3" s="15" t="str">
        <f>IFERROR(INDEX('Carga Pre'!$J$2:J4997,MATCH(ROW()-ROW($B$1),'Carga Pre'!$O$2:$O$4996,0)),"")</f>
        <v>Los Angeles</v>
      </c>
      <c r="L3" s="22">
        <f>IFERROR(INDEX('Carga Pre'!$K$2:K4997,MATCH(ROW()-ROW($B$1),'Carga Pre'!$O$2:$O$4996,0)),"")</f>
        <v>45995.065972222219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24</v>
      </c>
      <c r="O3" s="25" t="str">
        <f>VLOOKUP(N3,'Time Chart'!$A$2:$D$25,4,0)</f>
        <v>23:00 A 23:59</v>
      </c>
      <c r="P3" s="26">
        <f t="shared" ref="P3:P66" si="2">ROUNDDOWN(HOUR(L3),1)+1</f>
        <v>2</v>
      </c>
      <c r="Q3" s="26" t="str">
        <f>VLOOKUP(P3,'Time Chart'!$A$2:$D$25,4,0)</f>
        <v>01:00 A 01:59</v>
      </c>
      <c r="R3" s="14" t="str">
        <f t="shared" ref="R3:R66" si="3">TEXT(F3,"dd/mm/aaaa")</f>
        <v>03/12/2025</v>
      </c>
      <c r="S3" s="15">
        <f>COUNTIFS(Hoja1!$R$2,"="&amp;R3)</f>
        <v>1</v>
      </c>
      <c r="T3" s="14" t="str">
        <f t="shared" ref="T3:T66" si="4">TEXT(L3,"dd/mm/aaaa")</f>
        <v>04/12/2025</v>
      </c>
      <c r="U3" s="15">
        <f>COUNTIFS(Hoja1!$R$2,"="&amp;T3)</f>
        <v>0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Estafeta</v>
      </c>
      <c r="D4" s="15">
        <f>IFERROR(INDEX('Carga Pre'!$C$2:C4998,MATCH(ROW()-ROW($B$1),'Carga Pre'!$O$2:$O$4996,0)),"")</f>
        <v>734</v>
      </c>
      <c r="E4" s="15" t="str">
        <f>IFERROR(INDEX('Carga Pre'!$D$2:D4998,MATCH(ROW()-ROW($B$1),'Carga Pre'!$O$2:$O$4996,0)),"")</f>
        <v>E7 610</v>
      </c>
      <c r="F4" s="22">
        <f>IFERROR(INDEX('Carga Pre'!$E$2:$E$4996,MATCH(ROW()-ROW($B$1),'Carga Pre'!$O$2:$O$4996,0)),"")</f>
        <v>45995.017361111109</v>
      </c>
      <c r="G4" s="15" t="str">
        <f>IFERROR(INDEX('Carga Pre'!$F$2:F4998,MATCH(ROW()-ROW($B$1),'Carga Pre'!$O$2:$O$4996,0)),"")</f>
        <v>Villahermosa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602A</v>
      </c>
      <c r="J4" s="15" t="str">
        <f>IFERROR(INDEX('Carga Pre'!$I$2:I4998,MATCH(ROW()-ROW($B$1),'Carga Pre'!$O$2:$O$4996,0)),"")</f>
        <v>E7 610</v>
      </c>
      <c r="K4" s="15" t="str">
        <f>IFERROR(INDEX('Carga Pre'!$J$2:J4998,MATCH(ROW()-ROW($B$1),'Carga Pre'!$O$2:$O$4996,0)),"")</f>
        <v>San Luis Potosí</v>
      </c>
      <c r="L4" s="22">
        <f>IFERROR(INDEX('Carga Pre'!$K$2:K4998,MATCH(ROW()-ROW($B$1),'Carga Pre'!$O$2:$O$4996,0)),"")</f>
        <v>45995.041666666664</v>
      </c>
      <c r="M4" s="15" t="str">
        <f>IFERROR(INDEX('Carga Pre'!$L$2:L4998,MATCH(ROW()-ROW($B$1),'Carga Pre'!$O$2:$O$4996,0)),"")</f>
        <v>F</v>
      </c>
      <c r="N4" s="25">
        <f t="shared" si="1"/>
        <v>1</v>
      </c>
      <c r="O4" s="25" t="str">
        <f>VLOOKUP(N4,'Time Chart'!$A$2:$D$25,4,0)</f>
        <v>00:00 A 00:59</v>
      </c>
      <c r="P4" s="26">
        <f t="shared" si="2"/>
        <v>2</v>
      </c>
      <c r="Q4" s="26" t="str">
        <f>VLOOKUP(P4,'Time Chart'!$A$2:$D$25,4,0)</f>
        <v>01:00 A 01:59</v>
      </c>
      <c r="R4" s="14" t="str">
        <f t="shared" si="3"/>
        <v>04/12/2025</v>
      </c>
      <c r="S4" s="15">
        <f>COUNTIFS(Hoja1!$R$2,"="&amp;R4)</f>
        <v>0</v>
      </c>
      <c r="T4" s="14" t="str">
        <f t="shared" si="4"/>
        <v>04/12/2025</v>
      </c>
      <c r="U4" s="15">
        <f>COUNTIFS(Hoja1!$R$2,"="&amp;T4)</f>
        <v>0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Departed from previous airport</v>
      </c>
      <c r="C5" s="15" t="str">
        <f>IFERROR(INDEX('Carga Pre'!$B$2:$B$196,MATCH(ROW()-ROW($A$1),'Carga Pre'!$O$2:$O$196,0)),"")</f>
        <v>National Airlines Cargo</v>
      </c>
      <c r="D5" s="15" t="str">
        <f>IFERROR(INDEX('Carga Pre'!$C$2:C4999,MATCH(ROW()-ROW($B$1),'Carga Pre'!$O$2:$O$4996,0)),"")</f>
        <v>74Y</v>
      </c>
      <c r="E5" s="15" t="str">
        <f>IFERROR(INDEX('Carga Pre'!$D$2:D4999,MATCH(ROW()-ROW($B$1),'Carga Pre'!$O$2:$O$4996,0)),"")</f>
        <v>N8 831</v>
      </c>
      <c r="F5" s="22">
        <f>IFERROR(INDEX('Carga Pre'!$E$2:$E$4996,MATCH(ROW()-ROW($B$1),'Carga Pre'!$O$2:$O$4996,0)),"")</f>
        <v>45995.045138888891</v>
      </c>
      <c r="G5" s="15" t="str">
        <f>IFERROR(INDEX('Carga Pre'!$F$2:F4999,MATCH(ROW()-ROW($B$1),'Carga Pre'!$O$2:$O$4996,0)),"")</f>
        <v>New York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603</v>
      </c>
      <c r="J5" s="15" t="str">
        <f>IFERROR(INDEX('Carga Pre'!$I$2:I4999,MATCH(ROW()-ROW($B$1),'Carga Pre'!$O$2:$O$4996,0)),"")</f>
        <v>N8 836</v>
      </c>
      <c r="K5" s="15" t="str">
        <f>IFERROR(INDEX('Carga Pre'!$J$2:J4999,MATCH(ROW()-ROW($B$1),'Carga Pre'!$O$2:$O$4996,0)),"")</f>
        <v>Incheon Intl Apt/Seoul</v>
      </c>
      <c r="L5" s="22">
        <f>IFERROR(INDEX('Carga Pre'!$K$2:K4999,MATCH(ROW()-ROW($B$1),'Carga Pre'!$O$2:$O$4996,0)),"")</f>
        <v>45995.149305555555</v>
      </c>
      <c r="M5" s="15" t="str">
        <f>IFERROR(INDEX('Carga Pre'!$L$2:L4999,MATCH(ROW()-ROW($B$1),'Carga Pre'!$O$2:$O$4996,0)),"")</f>
        <v>F</v>
      </c>
      <c r="N5" s="25">
        <f t="shared" si="1"/>
        <v>2</v>
      </c>
      <c r="O5" s="25" t="str">
        <f>VLOOKUP(N5,'Time Chart'!$A$2:$D$25,4,0)</f>
        <v>01:00 A 01:59</v>
      </c>
      <c r="P5" s="26">
        <f t="shared" si="2"/>
        <v>4</v>
      </c>
      <c r="Q5" s="26" t="str">
        <f>VLOOKUP(P5,'Time Chart'!$A$2:$D$25,4,0)</f>
        <v>03:00 A 03:59</v>
      </c>
      <c r="R5" s="14" t="str">
        <f t="shared" si="3"/>
        <v>04/12/2025</v>
      </c>
      <c r="S5" s="15">
        <f>COUNTIFS(Hoja1!$R$2,"="&amp;R5)</f>
        <v>0</v>
      </c>
      <c r="T5" s="14" t="str">
        <f t="shared" si="4"/>
        <v>04/12/2025</v>
      </c>
      <c r="U5" s="15">
        <f>COUNTIFS(Hoja1!$R$2,"="&amp;T5)</f>
        <v>0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Departed from previous airport</v>
      </c>
      <c r="C6" s="15" t="str">
        <f>IFERROR(INDEX('Carga Pre'!$B$2:$B$196,MATCH(ROW()-ROW($A$1),'Carga Pre'!$O$2:$O$196,0)),"")</f>
        <v>Atlas Air</v>
      </c>
      <c r="D6" s="15" t="str">
        <f>IFERROR(INDEX('Carga Pre'!$C$2:C5000,MATCH(ROW()-ROW($B$1),'Carga Pre'!$O$2:$O$4996,0)),"")</f>
        <v>748/74N</v>
      </c>
      <c r="E6" s="15" t="str">
        <f>IFERROR(INDEX('Carga Pre'!$D$2:D5000,MATCH(ROW()-ROW($B$1),'Carga Pre'!$O$2:$O$4996,0)),"")</f>
        <v>5Y 562</v>
      </c>
      <c r="F6" s="22">
        <f>IFERROR(INDEX('Carga Pre'!$E$2:$E$4996,MATCH(ROW()-ROW($B$1),'Carga Pre'!$O$2:$O$4996,0)),"")</f>
        <v>45995.069444444445</v>
      </c>
      <c r="G6" s="15" t="str">
        <f>IFERROR(INDEX('Carga Pre'!$F$2:F5000,MATCH(ROW()-ROW($B$1),'Carga Pre'!$O$2:$O$4996,0)),"")</f>
        <v>Zaragoza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604</v>
      </c>
      <c r="J6" s="15" t="str">
        <f>IFERROR(INDEX('Carga Pre'!$I$2:I5000,MATCH(ROW()-ROW($B$1),'Carga Pre'!$O$2:$O$4996,0)),"")</f>
        <v>5Y 563</v>
      </c>
      <c r="K6" s="15" t="str">
        <f>IFERROR(INDEX('Carga Pre'!$J$2:J5000,MATCH(ROW()-ROW($B$1),'Carga Pre'!$O$2:$O$4996,0)),"")</f>
        <v>Los Angeles</v>
      </c>
      <c r="L6" s="22">
        <f>IFERROR(INDEX('Carga Pre'!$K$2:K5000,MATCH(ROW()-ROW($B$1),'Carga Pre'!$O$2:$O$4996,0)),"")</f>
        <v>45995.152777777781</v>
      </c>
      <c r="M6" s="15" t="str">
        <f>IFERROR(INDEX('Carga Pre'!$L$2:L5000,MATCH(ROW()-ROW($B$1),'Carga Pre'!$O$2:$O$4996,0)),"")</f>
        <v>F</v>
      </c>
      <c r="N6" s="25">
        <f t="shared" si="1"/>
        <v>2</v>
      </c>
      <c r="O6" s="25" t="str">
        <f>VLOOKUP(N6,'Time Chart'!$A$2:$D$25,4,0)</f>
        <v>01:00 A 01:59</v>
      </c>
      <c r="P6" s="26">
        <f t="shared" si="2"/>
        <v>4</v>
      </c>
      <c r="Q6" s="26" t="str">
        <f>VLOOKUP(P6,'Time Chart'!$A$2:$D$25,4,0)</f>
        <v>03:00 A 03:59</v>
      </c>
      <c r="R6" s="14" t="str">
        <f t="shared" si="3"/>
        <v>04/12/2025</v>
      </c>
      <c r="S6" s="15">
        <f>COUNTIFS(Hoja1!$R$2,"="&amp;R6)</f>
        <v>0</v>
      </c>
      <c r="T6" s="14" t="str">
        <f t="shared" si="4"/>
        <v>04/12/2025</v>
      </c>
      <c r="U6" s="15">
        <f>COUNTIFS(Hoja1!$R$2,"="&amp;T6)</f>
        <v>0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activated</v>
      </c>
      <c r="C7" s="15" t="str">
        <f>IFERROR(INDEX('Carga Pre'!$B$2:$B$196,MATCH(ROW()-ROW($A$1),'Carga Pre'!$O$2:$O$196,0)),"")</f>
        <v>Emirates Airlines</v>
      </c>
      <c r="D7" s="15" t="str">
        <f>IFERROR(INDEX('Carga Pre'!$C$2:C5001,MATCH(ROW()-ROW($B$1),'Carga Pre'!$O$2:$O$4996,0)),"")</f>
        <v>77F</v>
      </c>
      <c r="E7" s="15" t="str">
        <f>IFERROR(INDEX('Carga Pre'!$D$2:D5001,MATCH(ROW()-ROW($B$1),'Carga Pre'!$O$2:$O$4996,0)),"")</f>
        <v>EK 9919</v>
      </c>
      <c r="F7" s="22">
        <f>IFERROR(INDEX('Carga Pre'!$E$2:$E$4996,MATCH(ROW()-ROW($B$1),'Carga Pre'!$O$2:$O$4996,0)),"")</f>
        <v>45995.086805555555</v>
      </c>
      <c r="G7" s="15" t="str">
        <f>IFERROR(INDEX('Carga Pre'!$F$2:F5001,MATCH(ROW()-ROW($B$1),'Carga Pre'!$O$2:$O$4996,0)),"")</f>
        <v>Zaragoza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602</v>
      </c>
      <c r="J7" s="15" t="str">
        <f>IFERROR(INDEX('Carga Pre'!$I$2:I5001,MATCH(ROW()-ROW($B$1),'Carga Pre'!$O$2:$O$4996,0)),"")</f>
        <v>EK 9919</v>
      </c>
      <c r="K7" s="15" t="str">
        <f>IFERROR(INDEX('Carga Pre'!$J$2:J5001,MATCH(ROW()-ROW($B$1),'Carga Pre'!$O$2:$O$4996,0)),"")</f>
        <v>Quito</v>
      </c>
      <c r="L7" s="22">
        <f>IFERROR(INDEX('Carga Pre'!$K$2:K5001,MATCH(ROW()-ROW($B$1),'Carga Pre'!$O$2:$O$4996,0)),"")</f>
        <v>45995.222222222219</v>
      </c>
      <c r="M7" s="15" t="str">
        <f>IFERROR(INDEX('Carga Pre'!$L$2:L5001,MATCH(ROW()-ROW($B$1),'Carga Pre'!$O$2:$O$4996,0)),"")</f>
        <v>F</v>
      </c>
      <c r="N7" s="25">
        <f t="shared" si="1"/>
        <v>3</v>
      </c>
      <c r="O7" s="25" t="str">
        <f>VLOOKUP(N7,'Time Chart'!$A$2:$D$25,4,0)</f>
        <v>02:00 A 02:59</v>
      </c>
      <c r="P7" s="26">
        <f t="shared" si="2"/>
        <v>6</v>
      </c>
      <c r="Q7" s="26" t="str">
        <f>VLOOKUP(P7,'Time Chart'!$A$2:$D$25,4,0)</f>
        <v>05:00 A 05:59</v>
      </c>
      <c r="R7" s="14" t="str">
        <f t="shared" si="3"/>
        <v>04/12/2025</v>
      </c>
      <c r="S7" s="15">
        <f>COUNTIFS(Hoja1!$R$2,"="&amp;R7)</f>
        <v>0</v>
      </c>
      <c r="T7" s="14" t="str">
        <f t="shared" si="4"/>
        <v>04/12/2025</v>
      </c>
      <c r="U7" s="15">
        <f>COUNTIFS(Hoja1!$R$2,"="&amp;T7)</f>
        <v>0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Departed from previous airport</v>
      </c>
      <c r="C8" s="15" t="str">
        <f>IFERROR(INDEX('Carga Pre'!$B$2:$B$196,MATCH(ROW()-ROW($A$1),'Carga Pre'!$O$2:$O$196,0)),"")</f>
        <v>Cathay Pacific</v>
      </c>
      <c r="D8" s="15" t="str">
        <f>IFERROR(INDEX('Carga Pre'!$C$2:C5002,MATCH(ROW()-ROW($B$1),'Carga Pre'!$O$2:$O$4996,0)),"")</f>
        <v>748/74N</v>
      </c>
      <c r="E8" s="15" t="str">
        <f>IFERROR(INDEX('Carga Pre'!$D$2:D5002,MATCH(ROW()-ROW($B$1),'Carga Pre'!$O$2:$O$4996,0)),"")</f>
        <v>CX 076</v>
      </c>
      <c r="F8" s="22">
        <f>IFERROR(INDEX('Carga Pre'!$E$2:$E$4996,MATCH(ROW()-ROW($B$1),'Carga Pre'!$O$2:$O$4996,0)),"")</f>
        <v>45995.145833333336</v>
      </c>
      <c r="G8" s="15" t="str">
        <f>IFERROR(INDEX('Carga Pre'!$F$2:F5002,MATCH(ROW()-ROW($B$1),'Carga Pre'!$O$2:$O$4996,0)),"")</f>
        <v>Anchorage</v>
      </c>
      <c r="H8" s="15" t="str">
        <f>IFERROR(INDEX('Carga Pre'!$G$2:G5002,MATCH(ROW()-ROW($B$1),'Carga Pre'!$O$2:$O$4996,0)),"")</f>
        <v>---</v>
      </c>
      <c r="I8" s="15" t="str">
        <f>IFERROR(INDEX('Carga Pre'!$H$2:H5002,MATCH(ROW()-ROW($B$1),'Carga Pre'!$O$2:$O$4996,0)),"")</f>
        <v>605A</v>
      </c>
      <c r="J8" s="15" t="str">
        <f>IFERROR(INDEX('Carga Pre'!$I$2:I5002,MATCH(ROW()-ROW($B$1),'Carga Pre'!$O$2:$O$4996,0)),"")</f>
        <v>CX 077</v>
      </c>
      <c r="K8" s="15" t="str">
        <f>IFERROR(INDEX('Carga Pre'!$J$2:J5002,MATCH(ROW()-ROW($B$1),'Carga Pre'!$O$2:$O$4996,0)),"")</f>
        <v>Guadalajara</v>
      </c>
      <c r="L8" s="22">
        <f>IFERROR(INDEX('Carga Pre'!$K$2:K5002,MATCH(ROW()-ROW($B$1),'Carga Pre'!$O$2:$O$4996,0)),"")</f>
        <v>45995.229166666664</v>
      </c>
      <c r="M8" s="15" t="str">
        <f>IFERROR(INDEX('Carga Pre'!$L$2:L5002,MATCH(ROW()-ROW($B$1),'Carga Pre'!$O$2:$O$4996,0)),"")</f>
        <v>F</v>
      </c>
      <c r="N8" s="25">
        <f t="shared" si="1"/>
        <v>4</v>
      </c>
      <c r="O8" s="25" t="str">
        <f>VLOOKUP(N8,'Time Chart'!$A$2:$D$25,4,0)</f>
        <v>03:00 A 03:59</v>
      </c>
      <c r="P8" s="26">
        <f t="shared" si="2"/>
        <v>6</v>
      </c>
      <c r="Q8" s="26" t="str">
        <f>VLOOKUP(P8,'Time Chart'!$A$2:$D$25,4,0)</f>
        <v>05:00 A 05:59</v>
      </c>
      <c r="R8" s="14" t="str">
        <f t="shared" si="3"/>
        <v>04/12/2025</v>
      </c>
      <c r="S8" s="15">
        <f>COUNTIFS(Hoja1!$R$2,"="&amp;R8)</f>
        <v>0</v>
      </c>
      <c r="T8" s="14" t="str">
        <f t="shared" si="4"/>
        <v>04/12/2025</v>
      </c>
      <c r="U8" s="15">
        <f>COUNTIFS(Hoja1!$R$2,"="&amp;T8)</f>
        <v>0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Estafeta</v>
      </c>
      <c r="D9" s="15">
        <f>IFERROR(INDEX('Carga Pre'!$C$2:C5003,MATCH(ROW()-ROW($B$1),'Carga Pre'!$O$2:$O$4996,0)),"")</f>
        <v>734</v>
      </c>
      <c r="E9" s="15" t="str">
        <f>IFERROR(INDEX('Carga Pre'!$D$2:D5003,MATCH(ROW()-ROW($B$1),'Carga Pre'!$O$2:$O$4996,0)),"")</f>
        <v>E7 615</v>
      </c>
      <c r="F9" s="22">
        <f>IFERROR(INDEX('Carga Pre'!$E$2:$E$4996,MATCH(ROW()-ROW($B$1),'Carga Pre'!$O$2:$O$4996,0)),"")</f>
        <v>45995.208333333336</v>
      </c>
      <c r="G9" s="15" t="str">
        <f>IFERROR(INDEX('Carga Pre'!$F$2:F5003,MATCH(ROW()-ROW($B$1),'Carga Pre'!$O$2:$O$4996,0)),"")</f>
        <v>San Luis Potosí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601A</v>
      </c>
      <c r="J9" s="15" t="str">
        <f>IFERROR(INDEX('Carga Pre'!$I$2:I5003,MATCH(ROW()-ROW($B$1),'Carga Pre'!$O$2:$O$4996,0)),"")</f>
        <v>E7 615</v>
      </c>
      <c r="K9" s="15" t="str">
        <f>IFERROR(INDEX('Carga Pre'!$J$2:J5003,MATCH(ROW()-ROW($B$1),'Carga Pre'!$O$2:$O$4996,0)),"")</f>
        <v>Mérida</v>
      </c>
      <c r="L9" s="22">
        <f>IFERROR(INDEX('Carga Pre'!$K$2:K5003,MATCH(ROW()-ROW($B$1),'Carga Pre'!$O$2:$O$4996,0)),"")</f>
        <v>45995.229166666664</v>
      </c>
      <c r="M9" s="15" t="str">
        <f>IFERROR(INDEX('Carga Pre'!$L$2:L5003,MATCH(ROW()-ROW($B$1),'Carga Pre'!$O$2:$O$4996,0)),"")</f>
        <v>F</v>
      </c>
      <c r="N9" s="25">
        <f t="shared" si="1"/>
        <v>6</v>
      </c>
      <c r="O9" s="25" t="str">
        <f>VLOOKUP(N9,'Time Chart'!$A$2:$D$25,4,0)</f>
        <v>05:00 A 05:59</v>
      </c>
      <c r="P9" s="26">
        <f t="shared" si="2"/>
        <v>6</v>
      </c>
      <c r="Q9" s="26" t="str">
        <f>VLOOKUP(P9,'Time Chart'!$A$2:$D$25,4,0)</f>
        <v>05:00 A 05:59</v>
      </c>
      <c r="R9" s="14" t="str">
        <f t="shared" si="3"/>
        <v>04/12/2025</v>
      </c>
      <c r="S9" s="15">
        <f>COUNTIFS(Hoja1!$R$2,"="&amp;R9)</f>
        <v>0</v>
      </c>
      <c r="T9" s="14" t="str">
        <f t="shared" si="4"/>
        <v>04/12/2025</v>
      </c>
      <c r="U9" s="15">
        <f>COUNTIFS(Hoja1!$R$2,"="&amp;T9)</f>
        <v>0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AeroUnión</v>
      </c>
      <c r="D10" s="15">
        <f>IFERROR(INDEX('Carga Pre'!$C$2:C5004,MATCH(ROW()-ROW($B$1),'Carga Pre'!$O$2:$O$4996,0)),"")</f>
        <v>333</v>
      </c>
      <c r="E10" s="15" t="str">
        <f>IFERROR(INDEX('Carga Pre'!$D$2:D5004,MATCH(ROW()-ROW($B$1),'Carga Pre'!$O$2:$O$4996,0)),"")</f>
        <v>6R 4276</v>
      </c>
      <c r="F10" s="22">
        <f>IFERROR(INDEX('Carga Pre'!$E$2:$E$4996,MATCH(ROW()-ROW($B$1),'Carga Pre'!$O$2:$O$4996,0)),"")</f>
        <v>45995.220833333333</v>
      </c>
      <c r="G10" s="15" t="str">
        <f>IFERROR(INDEX('Carga Pre'!$F$2:F5004,MATCH(ROW()-ROW($B$1),'Carga Pre'!$O$2:$O$4996,0)),"")</f>
        <v>Bogotá</v>
      </c>
      <c r="H10" s="15" t="str">
        <f>IFERROR(INDEX('Carga Pre'!$G$2:G5004,MATCH(ROW()-ROW($B$1),'Carga Pre'!$O$2:$O$4996,0)),"")</f>
        <v>---</v>
      </c>
      <c r="I10" s="15">
        <f>IFERROR(INDEX('Carga Pre'!$H$2:H5004,MATCH(ROW()-ROW($B$1),'Carga Pre'!$O$2:$O$4996,0)),"")</f>
        <v>603</v>
      </c>
      <c r="J10" s="15" t="str">
        <f>IFERROR(INDEX('Carga Pre'!$I$2:I5004,MATCH(ROW()-ROW($B$1),'Carga Pre'!$O$2:$O$4996,0)),"")</f>
        <v>6R 4276</v>
      </c>
      <c r="K10" s="15" t="str">
        <f>IFERROR(INDEX('Carga Pre'!$J$2:J5004,MATCH(ROW()-ROW($B$1),'Carga Pre'!$O$2:$O$4996,0)),"")</f>
        <v>Miami</v>
      </c>
      <c r="L10" s="22">
        <f>IFERROR(INDEX('Carga Pre'!$K$2:K5004,MATCH(ROW()-ROW($B$1),'Carga Pre'!$O$2:$O$4996,0)),"")</f>
        <v>45995.283333333333</v>
      </c>
      <c r="M10" s="15" t="str">
        <f>IFERROR(INDEX('Carga Pre'!$L$2:L5004,MATCH(ROW()-ROW($B$1),'Carga Pre'!$O$2:$O$4996,0)),"")</f>
        <v>F</v>
      </c>
      <c r="N10" s="25">
        <f t="shared" si="1"/>
        <v>6</v>
      </c>
      <c r="O10" s="25" t="str">
        <f>VLOOKUP(N10,'Time Chart'!$A$2:$D$25,4,0)</f>
        <v>05:00 A 05:59</v>
      </c>
      <c r="P10" s="26">
        <f t="shared" si="2"/>
        <v>7</v>
      </c>
      <c r="Q10" s="26" t="str">
        <f>VLOOKUP(P10,'Time Chart'!$A$2:$D$25,4,0)</f>
        <v>06:00 A 06:59</v>
      </c>
      <c r="R10" s="14" t="str">
        <f t="shared" si="3"/>
        <v>04/12/2025</v>
      </c>
      <c r="S10" s="15">
        <f>COUNTIFS(Hoja1!$R$2,"="&amp;R10)</f>
        <v>0</v>
      </c>
      <c r="T10" s="14" t="str">
        <f t="shared" si="4"/>
        <v>04/12/2025</v>
      </c>
      <c r="U10" s="15">
        <f>COUNTIFS(Hoja1!$R$2,"="&amp;T10)</f>
        <v>0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Estafeta</v>
      </c>
      <c r="D11" s="15">
        <f>IFERROR(INDEX('Carga Pre'!$C$2:C5005,MATCH(ROW()-ROW($B$1),'Carga Pre'!$O$2:$O$4996,0)),"")</f>
        <v>734</v>
      </c>
      <c r="E11" s="15" t="str">
        <f>IFERROR(INDEX('Carga Pre'!$D$2:D5005,MATCH(ROW()-ROW($B$1),'Carga Pre'!$O$2:$O$4996,0)),"")</f>
        <v>E7 711</v>
      </c>
      <c r="F11" s="22">
        <f>IFERROR(INDEX('Carga Pre'!$E$2:$E$4996,MATCH(ROW()-ROW($B$1),'Carga Pre'!$O$2:$O$4996,0)),"")</f>
        <v>45995.232638888891</v>
      </c>
      <c r="G11" s="15" t="str">
        <f>IFERROR(INDEX('Carga Pre'!$F$2:F5005,MATCH(ROW()-ROW($B$1),'Carga Pre'!$O$2:$O$4996,0)),"")</f>
        <v>San Luis Potosí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601B</v>
      </c>
      <c r="J11" s="15" t="str">
        <f>IFERROR(INDEX('Carga Pre'!$I$2:I5005,MATCH(ROW()-ROW($B$1),'Carga Pre'!$O$2:$O$4996,0)),"")</f>
        <v>E7 711</v>
      </c>
      <c r="K11" s="15" t="str">
        <f>IFERROR(INDEX('Carga Pre'!$J$2:J5005,MATCH(ROW()-ROW($B$1),'Carga Pre'!$O$2:$O$4996,0)),"")</f>
        <v>Villahermosa</v>
      </c>
      <c r="L11" s="22">
        <f>IFERROR(INDEX('Carga Pre'!$K$2:K5005,MATCH(ROW()-ROW($B$1),'Carga Pre'!$O$2:$O$4996,0)),"")</f>
        <v>45995.253472222219</v>
      </c>
      <c r="M11" s="15" t="str">
        <f>IFERROR(INDEX('Carga Pre'!$L$2:L5005,MATCH(ROW()-ROW($B$1),'Carga Pre'!$O$2:$O$4996,0)),"")</f>
        <v>F</v>
      </c>
      <c r="N11" s="25">
        <f t="shared" si="1"/>
        <v>6</v>
      </c>
      <c r="O11" s="25" t="str">
        <f>VLOOKUP(N11,'Time Chart'!$A$2:$D$25,4,0)</f>
        <v>05:00 A 05:59</v>
      </c>
      <c r="P11" s="26">
        <f t="shared" si="2"/>
        <v>7</v>
      </c>
      <c r="Q11" s="26" t="str">
        <f>VLOOKUP(P11,'Time Chart'!$A$2:$D$25,4,0)</f>
        <v>06:00 A 06:59</v>
      </c>
      <c r="R11" s="14" t="str">
        <f t="shared" si="3"/>
        <v>04/12/2025</v>
      </c>
      <c r="S11" s="15">
        <f>COUNTIFS(Hoja1!$R$2,"="&amp;R11)</f>
        <v>0</v>
      </c>
      <c r="T11" s="14" t="str">
        <f t="shared" si="4"/>
        <v>04/12/2025</v>
      </c>
      <c r="U11" s="15">
        <f>COUNTIFS(Hoja1!$R$2,"="&amp;T11)</f>
        <v>0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activated</v>
      </c>
      <c r="C12" s="15" t="str">
        <f>IFERROR(INDEX('Carga Pre'!$B$2:$B$196,MATCH(ROW()-ROW($A$1),'Carga Pre'!$O$2:$O$196,0)),"")</f>
        <v>Ethiopian Airlines</v>
      </c>
      <c r="D12" s="15" t="str">
        <f>IFERROR(INDEX('Carga Pre'!$C$2:C5006,MATCH(ROW()-ROW($B$1),'Carga Pre'!$O$2:$O$4996,0)),"")</f>
        <v>77X</v>
      </c>
      <c r="E12" s="15" t="str">
        <f>IFERROR(INDEX('Carga Pre'!$D$2:D5006,MATCH(ROW()-ROW($B$1),'Carga Pre'!$O$2:$O$4996,0)),"")</f>
        <v>ET 3516</v>
      </c>
      <c r="F12" s="22">
        <f>IFERROR(INDEX('Carga Pre'!$E$2:$E$4996,MATCH(ROW()-ROW($B$1),'Carga Pre'!$O$2:$O$4996,0)),"")</f>
        <v>45995.263888888891</v>
      </c>
      <c r="G12" s="15" t="str">
        <f>IFERROR(INDEX('Carga Pre'!$F$2:F5006,MATCH(ROW()-ROW($B$1),'Carga Pre'!$O$2:$O$4996,0)),"")</f>
        <v>Zaragoza</v>
      </c>
      <c r="H12" s="15" t="str">
        <f>IFERROR(INDEX('Carga Pre'!$G$2:G5006,MATCH(ROW()-ROW($B$1),'Carga Pre'!$O$2:$O$4996,0)),"")</f>
        <v>---</v>
      </c>
      <c r="I12" s="15">
        <f>IFERROR(INDEX('Carga Pre'!$H$2:H5006,MATCH(ROW()-ROW($B$1),'Carga Pre'!$O$2:$O$4996,0)),"")</f>
        <v>604</v>
      </c>
      <c r="J12" s="15" t="str">
        <f>IFERROR(INDEX('Carga Pre'!$I$2:I5006,MATCH(ROW()-ROW($B$1),'Carga Pre'!$O$2:$O$4996,0)),"")</f>
        <v>ET 3516</v>
      </c>
      <c r="K12" s="15" t="str">
        <f>IFERROR(INDEX('Carga Pre'!$J$2:J5006,MATCH(ROW()-ROW($B$1),'Carga Pre'!$O$2:$O$4996,0)),"")</f>
        <v>Bogotá</v>
      </c>
      <c r="L12" s="22">
        <f>IFERROR(INDEX('Carga Pre'!$K$2:K5006,MATCH(ROW()-ROW($B$1),'Carga Pre'!$O$2:$O$4996,0)),"")</f>
        <v>45995.347222222219</v>
      </c>
      <c r="M12" s="15" t="str">
        <f>IFERROR(INDEX('Carga Pre'!$L$2:L5006,MATCH(ROW()-ROW($B$1),'Carga Pre'!$O$2:$O$4996,0)),"")</f>
        <v>F</v>
      </c>
      <c r="N12" s="25">
        <f t="shared" si="1"/>
        <v>7</v>
      </c>
      <c r="O12" s="25" t="str">
        <f>VLOOKUP(N12,'Time Chart'!$A$2:$D$25,4,0)</f>
        <v>06:00 A 06:59</v>
      </c>
      <c r="P12" s="26">
        <f t="shared" si="2"/>
        <v>9</v>
      </c>
      <c r="Q12" s="26" t="str">
        <f>VLOOKUP(P12,'Time Chart'!$A$2:$D$25,4,0)</f>
        <v>08:00 A 08:59</v>
      </c>
      <c r="R12" s="14" t="str">
        <f t="shared" si="3"/>
        <v>04/12/2025</v>
      </c>
      <c r="S12" s="15">
        <f>COUNTIFS(Hoja1!$R$2,"="&amp;R12)</f>
        <v>0</v>
      </c>
      <c r="T12" s="14" t="str">
        <f t="shared" si="4"/>
        <v>04/12/2025</v>
      </c>
      <c r="U12" s="15">
        <f>COUNTIFS(Hoja1!$R$2,"="&amp;T12)</f>
        <v>0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Cargojet Airways</v>
      </c>
      <c r="D13" s="15" t="str">
        <f>IFERROR(INDEX('Carga Pre'!$C$2:C5007,MATCH(ROW()-ROW($B$1),'Carga Pre'!$O$2:$O$4996,0)),"")</f>
        <v>75F</v>
      </c>
      <c r="E13" s="15" t="str">
        <f>IFERROR(INDEX('Carga Pre'!$D$2:D5007,MATCH(ROW()-ROW($B$1),'Carga Pre'!$O$2:$O$4996,0)),"")</f>
        <v>W8 905</v>
      </c>
      <c r="F13" s="22">
        <f>IFERROR(INDEX('Carga Pre'!$E$2:$E$4996,MATCH(ROW()-ROW($B$1),'Carga Pre'!$O$2:$O$4996,0)),"")</f>
        <v>45995.288194444445</v>
      </c>
      <c r="G13" s="15" t="str">
        <f>IFERROR(INDEX('Carga Pre'!$F$2:F5007,MATCH(ROW()-ROW($B$1),'Carga Pre'!$O$2:$O$4996,0)),"")</f>
        <v>Cincinnati</v>
      </c>
      <c r="H13" s="15" t="str">
        <f>IFERROR(INDEX('Carga Pre'!$G$2:G5007,MATCH(ROW()-ROW($B$1),'Carga Pre'!$O$2:$O$4996,0)),"")</f>
        <v>---</v>
      </c>
      <c r="I13" s="15" t="str">
        <f>IFERROR(INDEX('Carga Pre'!$H$2:H5007,MATCH(ROW()-ROW($B$1),'Carga Pre'!$O$2:$O$4996,0)),"")</f>
        <v>601A</v>
      </c>
      <c r="J13" s="15" t="str">
        <f>IFERROR(INDEX('Carga Pre'!$I$2:I5007,MATCH(ROW()-ROW($B$1),'Carga Pre'!$O$2:$O$4996,0)),"")</f>
        <v>W8 906</v>
      </c>
      <c r="K13" s="15" t="str">
        <f>IFERROR(INDEX('Carga Pre'!$J$2:J5007,MATCH(ROW()-ROW($B$1),'Carga Pre'!$O$2:$O$4996,0)),"")</f>
        <v>Cincinnati</v>
      </c>
      <c r="L13" s="22">
        <f>IFERROR(INDEX('Carga Pre'!$K$2:K5007,MATCH(ROW()-ROW($B$1),'Carga Pre'!$O$2:$O$4996,0)),"")</f>
        <v>45995.798611111109</v>
      </c>
      <c r="M13" s="15" t="str">
        <f>IFERROR(INDEX('Carga Pre'!$L$2:L5007,MATCH(ROW()-ROW($B$1),'Carga Pre'!$O$2:$O$4996,0)),"")</f>
        <v>F</v>
      </c>
      <c r="N13" s="25">
        <f t="shared" si="1"/>
        <v>7</v>
      </c>
      <c r="O13" s="25" t="str">
        <f>VLOOKUP(N13,'Time Chart'!$A$2:$D$25,4,0)</f>
        <v>06:00 A 06:59</v>
      </c>
      <c r="P13" s="26">
        <f t="shared" si="2"/>
        <v>20</v>
      </c>
      <c r="Q13" s="26" t="str">
        <f>VLOOKUP(P13,'Time Chart'!$A$2:$D$25,4,0)</f>
        <v>19:00 A 19:59</v>
      </c>
      <c r="R13" s="14" t="str">
        <f t="shared" si="3"/>
        <v>04/12/2025</v>
      </c>
      <c r="S13" s="15">
        <f>COUNTIFS(Hoja1!$R$2,"="&amp;R13)</f>
        <v>0</v>
      </c>
      <c r="T13" s="14" t="str">
        <f t="shared" si="4"/>
        <v>04/12/2025</v>
      </c>
      <c r="U13" s="15">
        <f>COUNTIFS(Hoja1!$R$2,"="&amp;T13)</f>
        <v>0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United Parcel Service</v>
      </c>
      <c r="D14" s="15">
        <f>IFERROR(INDEX('Carga Pre'!$C$2:C5008,MATCH(ROW()-ROW($B$1),'Carga Pre'!$O$2:$O$4996,0)),"")</f>
        <v>763</v>
      </c>
      <c r="E14" s="15" t="str">
        <f>IFERROR(INDEX('Carga Pre'!$D$2:D5008,MATCH(ROW()-ROW($B$1),'Carga Pre'!$O$2:$O$4996,0)),"")</f>
        <v>5X 320</v>
      </c>
      <c r="F14" s="22">
        <f>IFERROR(INDEX('Carga Pre'!$E$2:$E$4996,MATCH(ROW()-ROW($B$1),'Carga Pre'!$O$2:$O$4996,0)),"")</f>
        <v>45995.302083333336</v>
      </c>
      <c r="G14" s="15" t="str">
        <f>IFERROR(INDEX('Carga Pre'!$F$2:F5008,MATCH(ROW()-ROW($B$1),'Carga Pre'!$O$2:$O$4996,0)),"")</f>
        <v>Louisville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602A</v>
      </c>
      <c r="J14" s="15" t="str">
        <f>IFERROR(INDEX('Carga Pre'!$I$2:I5008,MATCH(ROW()-ROW($B$1),'Carga Pre'!$O$2:$O$4996,0)),"")</f>
        <v>5X 321</v>
      </c>
      <c r="K14" s="15" t="str">
        <f>IFERROR(INDEX('Carga Pre'!$J$2:J5008,MATCH(ROW()-ROW($B$1),'Carga Pre'!$O$2:$O$4996,0)),"")</f>
        <v>Louisville</v>
      </c>
      <c r="L14" s="22">
        <f>IFERROR(INDEX('Carga Pre'!$K$2:K5008,MATCH(ROW()-ROW($B$1),'Carga Pre'!$O$2:$O$4996,0)),"")</f>
        <v>45995.853472222225</v>
      </c>
      <c r="M14" s="15" t="str">
        <f>IFERROR(INDEX('Carga Pre'!$L$2:L5008,MATCH(ROW()-ROW($B$1),'Carga Pre'!$O$2:$O$4996,0)),"")</f>
        <v>F</v>
      </c>
      <c r="N14" s="25">
        <f t="shared" si="1"/>
        <v>8</v>
      </c>
      <c r="O14" s="25" t="str">
        <f>VLOOKUP(N14,'Time Chart'!$A$2:$D$25,4,0)</f>
        <v>07:00 A 07:59</v>
      </c>
      <c r="P14" s="26">
        <f t="shared" si="2"/>
        <v>21</v>
      </c>
      <c r="Q14" s="26" t="str">
        <f>VLOOKUP(P14,'Time Chart'!$A$2:$D$25,4,0)</f>
        <v>20:00 A 20:59</v>
      </c>
      <c r="R14" s="14" t="str">
        <f t="shared" si="3"/>
        <v>04/12/2025</v>
      </c>
      <c r="S14" s="15">
        <f>COUNTIFS(Hoja1!$R$2,"="&amp;R14)</f>
        <v>0</v>
      </c>
      <c r="T14" s="14" t="str">
        <f t="shared" si="4"/>
        <v>04/12/2025</v>
      </c>
      <c r="U14" s="15">
        <f>COUNTIFS(Hoja1!$R$2,"="&amp;T14)</f>
        <v>0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Air China</v>
      </c>
      <c r="D15" s="15" t="str">
        <f>IFERROR(INDEX('Carga Pre'!$C$2:C5009,MATCH(ROW()-ROW($B$1),'Carga Pre'!$O$2:$O$4996,0)),"")</f>
        <v>77X</v>
      </c>
      <c r="E15" s="15" t="str">
        <f>IFERROR(INDEX('Carga Pre'!$D$2:D5009,MATCH(ROW()-ROW($B$1),'Carga Pre'!$O$2:$O$4996,0)),"")</f>
        <v>CA 3125</v>
      </c>
      <c r="F15" s="22">
        <f>IFERROR(INDEX('Carga Pre'!$E$2:$E$4996,MATCH(ROW()-ROW($B$1),'Carga Pre'!$O$2:$O$4996,0)),"")</f>
        <v>45995.368055555555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 t="str">
        <f>IFERROR(INDEX('Carga Pre'!$H$2:H5009,MATCH(ROW()-ROW($B$1),'Carga Pre'!$O$2:$O$4996,0)),"")</f>
        <v>605A</v>
      </c>
      <c r="J15" s="15" t="str">
        <f>IFERROR(INDEX('Carga Pre'!$I$2:I5009,MATCH(ROW()-ROW($B$1),'Carga Pre'!$O$2:$O$4996,0)),"")</f>
        <v>CA 3126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45995.472222222219</v>
      </c>
      <c r="M15" s="15" t="str">
        <f>IFERROR(INDEX('Carga Pre'!$L$2:L5009,MATCH(ROW()-ROW($B$1),'Carga Pre'!$O$2:$O$4996,0)),"")</f>
        <v>F</v>
      </c>
      <c r="N15" s="25">
        <f t="shared" si="1"/>
        <v>9</v>
      </c>
      <c r="O15" s="25" t="str">
        <f>VLOOKUP(N15,'Time Chart'!$A$2:$D$25,4,0)</f>
        <v>08:00 A 08:59</v>
      </c>
      <c r="P15" s="26">
        <f t="shared" si="2"/>
        <v>12</v>
      </c>
      <c r="Q15" s="26" t="str">
        <f>VLOOKUP(P15,'Time Chart'!$A$2:$D$25,4,0)</f>
        <v>11:00 A 11:59</v>
      </c>
      <c r="R15" s="14" t="str">
        <f t="shared" si="3"/>
        <v>04/12/2025</v>
      </c>
      <c r="S15" s="15">
        <f>COUNTIFS(Hoja1!$R$2,"="&amp;R15)</f>
        <v>0</v>
      </c>
      <c r="T15" s="14" t="str">
        <f t="shared" si="4"/>
        <v>04/12/2025</v>
      </c>
      <c r="U15" s="15">
        <f>COUNTIFS(Hoja1!$R$2,"="&amp;T15)</f>
        <v>0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Cargolux</v>
      </c>
      <c r="D16" s="15" t="str">
        <f>IFERROR(INDEX('Carga Pre'!$C$2:C5010,MATCH(ROW()-ROW($B$1),'Carga Pre'!$O$2:$O$4996,0)),"")</f>
        <v>74N</v>
      </c>
      <c r="E16" s="15" t="str">
        <f>IFERROR(INDEX('Carga Pre'!$D$2:D5010,MATCH(ROW()-ROW($B$1),'Carga Pre'!$O$2:$O$4996,0)),"")</f>
        <v>CV 5163</v>
      </c>
      <c r="F16" s="22">
        <f>IFERROR(INDEX('Carga Pre'!$E$2:$E$4996,MATCH(ROW()-ROW($B$1),'Carga Pre'!$O$2:$O$4996,0)),"")</f>
        <v>45995.385416666664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604</v>
      </c>
      <c r="J16" s="15" t="str">
        <f>IFERROR(INDEX('Carga Pre'!$I$2:I5010,MATCH(ROW()-ROW($B$1),'Carga Pre'!$O$2:$O$4996,0)),"")</f>
        <v>CV 5164</v>
      </c>
      <c r="K16" s="15" t="str">
        <f>IFERROR(INDEX('Carga Pre'!$J$2:J5010,MATCH(ROW()-ROW($B$1),'Carga Pre'!$O$2:$O$4996,0)),"")</f>
        <v>Guadalajara</v>
      </c>
      <c r="L16" s="22">
        <f>IFERROR(INDEX('Carga Pre'!$K$2:K5010,MATCH(ROW()-ROW($B$1),'Carga Pre'!$O$2:$O$4996,0)),"")</f>
        <v>45995.46875</v>
      </c>
      <c r="M16" s="15" t="str">
        <f>IFERROR(INDEX('Carga Pre'!$L$2:L5010,MATCH(ROW()-ROW($B$1),'Carga Pre'!$O$2:$O$4996,0)),"")</f>
        <v>F</v>
      </c>
      <c r="N16" s="25">
        <f t="shared" si="1"/>
        <v>10</v>
      </c>
      <c r="O16" s="25" t="str">
        <f>VLOOKUP(N16,'Time Chart'!$A$2:$D$25,4,0)</f>
        <v>09:00 A 09:59</v>
      </c>
      <c r="P16" s="26">
        <f t="shared" si="2"/>
        <v>12</v>
      </c>
      <c r="Q16" s="26" t="str">
        <f>VLOOKUP(P16,'Time Chart'!$A$2:$D$25,4,0)</f>
        <v>11:00 A 11:59</v>
      </c>
      <c r="R16" s="14" t="str">
        <f t="shared" si="3"/>
        <v>04/12/2025</v>
      </c>
      <c r="S16" s="15">
        <f>COUNTIFS(Hoja1!$R$2,"="&amp;R16)</f>
        <v>0</v>
      </c>
      <c r="T16" s="14" t="str">
        <f t="shared" si="4"/>
        <v>04/12/2025</v>
      </c>
      <c r="U16" s="15">
        <f>COUNTIFS(Hoja1!$R$2,"="&amp;T16)</f>
        <v>0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Cargojet Airways</v>
      </c>
      <c r="D17" s="15" t="str">
        <f>IFERROR(INDEX('Carga Pre'!$C$2:C5011,MATCH(ROW()-ROW($B$1),'Carga Pre'!$O$2:$O$4996,0)),"")</f>
        <v>76Y</v>
      </c>
      <c r="E17" s="15" t="str">
        <f>IFERROR(INDEX('Carga Pre'!$D$2:D5011,MATCH(ROW()-ROW($B$1),'Carga Pre'!$O$2:$O$4996,0)),"")</f>
        <v>W8 952</v>
      </c>
      <c r="F17" s="22">
        <f>IFERROR(INDEX('Carga Pre'!$E$2:$E$4996,MATCH(ROW()-ROW($B$1),'Carga Pre'!$O$2:$O$4996,0)),"")</f>
        <v>45995.40625</v>
      </c>
      <c r="G17" s="15" t="str">
        <f>IFERROR(INDEX('Carga Pre'!$F$2:F5011,MATCH(ROW()-ROW($B$1),'Carga Pre'!$O$2:$O$4996,0)),"")</f>
        <v>Cincinnati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601A</v>
      </c>
      <c r="J17" s="15" t="str">
        <f>IFERROR(INDEX('Carga Pre'!$I$2:I5011,MATCH(ROW()-ROW($B$1),'Carga Pre'!$O$2:$O$4996,0)),"")</f>
        <v>W8 919</v>
      </c>
      <c r="K17" s="15" t="str">
        <f>IFERROR(INDEX('Carga Pre'!$J$2:J5011,MATCH(ROW()-ROW($B$1),'Carga Pre'!$O$2:$O$4996,0)),"")</f>
        <v>Guadalajara</v>
      </c>
      <c r="L17" s="22">
        <f>IFERROR(INDEX('Carga Pre'!$K$2:K5011,MATCH(ROW()-ROW($B$1),'Carga Pre'!$O$2:$O$4996,0)),"")</f>
        <v>45995.736111111109</v>
      </c>
      <c r="M17" s="15" t="str">
        <f>IFERROR(INDEX('Carga Pre'!$L$2:L5011,MATCH(ROW()-ROW($B$1),'Carga Pre'!$O$2:$O$4996,0)),"")</f>
        <v>F</v>
      </c>
      <c r="N17" s="25">
        <f t="shared" si="1"/>
        <v>10</v>
      </c>
      <c r="O17" s="25" t="str">
        <f>VLOOKUP(N17,'Time Chart'!$A$2:$D$25,4,0)</f>
        <v>09:00 A 09:59</v>
      </c>
      <c r="P17" s="26">
        <f t="shared" si="2"/>
        <v>18</v>
      </c>
      <c r="Q17" s="26" t="str">
        <f>VLOOKUP(P17,'Time Chart'!$A$2:$D$25,4,0)</f>
        <v>17:00 A 17:59</v>
      </c>
      <c r="R17" s="14" t="str">
        <f t="shared" si="3"/>
        <v>04/12/2025</v>
      </c>
      <c r="S17" s="15">
        <f>COUNTIFS(Hoja1!$R$2,"="&amp;R17)</f>
        <v>0</v>
      </c>
      <c r="T17" s="14" t="str">
        <f t="shared" si="4"/>
        <v>04/12/2025</v>
      </c>
      <c r="U17" s="15">
        <f>COUNTIFS(Hoja1!$R$2,"="&amp;T17)</f>
        <v>0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Cargojet Airways</v>
      </c>
      <c r="D18" s="15" t="str">
        <f>IFERROR(INDEX('Carga Pre'!$C$2:C5012,MATCH(ROW()-ROW($B$1),'Carga Pre'!$O$2:$O$4996,0)),"")</f>
        <v>76Y</v>
      </c>
      <c r="E18" s="15" t="str">
        <f>IFERROR(INDEX('Carga Pre'!$D$2:D5012,MATCH(ROW()-ROW($B$1),'Carga Pre'!$O$2:$O$4996,0)),"")</f>
        <v>W8 920</v>
      </c>
      <c r="F18" s="22">
        <f>IFERROR(INDEX('Carga Pre'!$E$2:$E$4996,MATCH(ROW()-ROW($B$1),'Carga Pre'!$O$2:$O$4996,0)),"")</f>
        <v>45995.498611111114</v>
      </c>
      <c r="G18" s="15" t="str">
        <f>IFERROR(INDEX('Carga Pre'!$F$2:F5012,MATCH(ROW()-ROW($B$1),'Carga Pre'!$O$2:$O$4996,0)),"")</f>
        <v>Guadalajara</v>
      </c>
      <c r="H18" s="15" t="str">
        <f>IFERROR(INDEX('Carga Pre'!$G$2:G5012,MATCH(ROW()-ROW($B$1),'Carga Pre'!$O$2:$O$4996,0)),"")</f>
        <v>---</v>
      </c>
      <c r="I18" s="15" t="str">
        <f>IFERROR(INDEX('Carga Pre'!$H$2:H5012,MATCH(ROW()-ROW($B$1),'Carga Pre'!$O$2:$O$4996,0)),"")</f>
        <v>601B</v>
      </c>
      <c r="J18" s="15" t="str">
        <f>IFERROR(INDEX('Carga Pre'!$I$2:I5012,MATCH(ROW()-ROW($B$1),'Carga Pre'!$O$2:$O$4996,0)),"")</f>
        <v>W8 951</v>
      </c>
      <c r="K18" s="15" t="str">
        <f>IFERROR(INDEX('Carga Pre'!$J$2:J5012,MATCH(ROW()-ROW($B$1),'Carga Pre'!$O$2:$O$4996,0)),"")</f>
        <v>Cincinnati</v>
      </c>
      <c r="L18" s="22">
        <f>IFERROR(INDEX('Carga Pre'!$K$2:K5012,MATCH(ROW()-ROW($B$1),'Carga Pre'!$O$2:$O$4996,0)),"")</f>
        <v>45995.875</v>
      </c>
      <c r="M18" s="15" t="str">
        <f>IFERROR(INDEX('Carga Pre'!$L$2:L5012,MATCH(ROW()-ROW($B$1),'Carga Pre'!$O$2:$O$4996,0)),"")</f>
        <v>F</v>
      </c>
      <c r="N18" s="25">
        <f t="shared" si="1"/>
        <v>12</v>
      </c>
      <c r="O18" s="25" t="str">
        <f>VLOOKUP(N18,'Time Chart'!$A$2:$D$25,4,0)</f>
        <v>11:00 A 11:59</v>
      </c>
      <c r="P18" s="26">
        <f t="shared" si="2"/>
        <v>22</v>
      </c>
      <c r="Q18" s="26" t="str">
        <f>VLOOKUP(P18,'Time Chart'!$A$2:$D$25,4,0)</f>
        <v>21:59 A 21:59</v>
      </c>
      <c r="R18" s="14" t="str">
        <f t="shared" si="3"/>
        <v>04/12/2025</v>
      </c>
      <c r="S18" s="15">
        <f>COUNTIFS(Hoja1!$R$2,"="&amp;R18)</f>
        <v>0</v>
      </c>
      <c r="T18" s="14" t="str">
        <f t="shared" si="4"/>
        <v>04/12/2025</v>
      </c>
      <c r="U18" s="15">
        <f>COUNTIFS(Hoja1!$R$2,"="&amp;T18)</f>
        <v>0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Awesome Cargo</v>
      </c>
      <c r="D19" s="15">
        <f>IFERROR(INDEX('Carga Pre'!$C$2:C5013,MATCH(ROW()-ROW($B$1),'Carga Pre'!$O$2:$O$4996,0)),"")</f>
        <v>332</v>
      </c>
      <c r="E19" s="15" t="str">
        <f>IFERROR(INDEX('Carga Pre'!$D$2:D5013,MATCH(ROW()-ROW($B$1),'Carga Pre'!$O$2:$O$4996,0)),"")</f>
        <v>A7 902</v>
      </c>
      <c r="F19" s="22">
        <f>IFERROR(INDEX('Carga Pre'!$E$2:$E$4996,MATCH(ROW()-ROW($B$1),'Carga Pre'!$O$2:$O$4996,0)),"")</f>
        <v>45995.5625</v>
      </c>
      <c r="G19" s="15" t="str">
        <f>IFERROR(INDEX('Carga Pre'!$F$2:F5013,MATCH(ROW()-ROW($B$1),'Carga Pre'!$O$2:$O$4996,0)),"")</f>
        <v>Anchorage</v>
      </c>
      <c r="H19" s="15" t="str">
        <f>IFERROR(INDEX('Carga Pre'!$G$2:G5013,MATCH(ROW()-ROW($B$1),'Carga Pre'!$O$2:$O$4996,0)),"")</f>
        <v>---</v>
      </c>
      <c r="I19" s="15">
        <f>IFERROR(INDEX('Carga Pre'!$H$2:H5013,MATCH(ROW()-ROW($B$1),'Carga Pre'!$O$2:$O$4996,0)),"")</f>
        <v>602</v>
      </c>
      <c r="J19" s="15" t="str">
        <f>IFERROR(INDEX('Carga Pre'!$I$2:I5013,MATCH(ROW()-ROW($B$1),'Carga Pre'!$O$2:$O$4996,0)),"")</f>
        <v>A7 442</v>
      </c>
      <c r="K19" s="15" t="str">
        <f>IFERROR(INDEX('Carga Pre'!$J$2:J5013,MATCH(ROW()-ROW($B$1),'Carga Pre'!$O$2:$O$4996,0)),"")</f>
        <v>Santiago</v>
      </c>
      <c r="L19" s="22">
        <f>IFERROR(INDEX('Carga Pre'!$K$2:K5013,MATCH(ROW()-ROW($B$1),'Carga Pre'!$O$2:$O$4996,0)),"")</f>
        <v>45995.881944444445</v>
      </c>
      <c r="M19" s="15" t="str">
        <f>IFERROR(INDEX('Carga Pre'!$L$2:L5013,MATCH(ROW()-ROW($B$1),'Carga Pre'!$O$2:$O$4996,0)),"")</f>
        <v>F</v>
      </c>
      <c r="N19" s="25">
        <f t="shared" si="1"/>
        <v>14</v>
      </c>
      <c r="O19" s="25" t="str">
        <f>VLOOKUP(N19,'Time Chart'!$A$2:$D$25,4,0)</f>
        <v>13:00 A 13:59</v>
      </c>
      <c r="P19" s="26">
        <f t="shared" si="2"/>
        <v>22</v>
      </c>
      <c r="Q19" s="26" t="str">
        <f>VLOOKUP(P19,'Time Chart'!$A$2:$D$25,4,0)</f>
        <v>21:59 A 21:59</v>
      </c>
      <c r="R19" s="14" t="str">
        <f t="shared" si="3"/>
        <v>04/12/2025</v>
      </c>
      <c r="S19" s="15">
        <f>COUNTIFS(Hoja1!$R$2,"="&amp;R19)</f>
        <v>0</v>
      </c>
      <c r="T19" s="14" t="str">
        <f t="shared" si="4"/>
        <v>04/12/2025</v>
      </c>
      <c r="U19" s="15">
        <f>COUNTIFS(Hoja1!$R$2,"="&amp;T19)</f>
        <v>0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activated</v>
      </c>
      <c r="C20" s="15" t="str">
        <f>IFERROR(INDEX('Carga Pre'!$B$2:$B$196,MATCH(ROW()-ROW($A$1),'Carga Pre'!$O$2:$O$196,0)),"")</f>
        <v>Air Canada</v>
      </c>
      <c r="D20" s="15">
        <f>IFERROR(INDEX('Carga Pre'!$C$2:C5014,MATCH(ROW()-ROW($B$1),'Carga Pre'!$O$2:$O$4996,0)),"")</f>
        <v>763</v>
      </c>
      <c r="E20" s="15" t="str">
        <f>IFERROR(INDEX('Carga Pre'!$D$2:D5014,MATCH(ROW()-ROW($B$1),'Carga Pre'!$O$2:$O$4996,0)),"")</f>
        <v>AC 7248</v>
      </c>
      <c r="F20" s="22">
        <f>IFERROR(INDEX('Carga Pre'!$E$2:$E$4996,MATCH(ROW()-ROW($B$1),'Carga Pre'!$O$2:$O$4996,0)),"")</f>
        <v>45995.569444444445</v>
      </c>
      <c r="G20" s="15" t="str">
        <f>IFERROR(INDEX('Carga Pre'!$F$2:F5014,MATCH(ROW()-ROW($B$1),'Carga Pre'!$O$2:$O$4996,0)),"")</f>
        <v>Toronto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603B</v>
      </c>
      <c r="J20" s="15" t="str">
        <f>IFERROR(INDEX('Carga Pre'!$I$2:I5014,MATCH(ROW()-ROW($B$1),'Carga Pre'!$O$2:$O$4996,0)),"")</f>
        <v>AC 7248</v>
      </c>
      <c r="K20" s="15" t="str">
        <f>IFERROR(INDEX('Carga Pre'!$J$2:J5014,MATCH(ROW()-ROW($B$1),'Carga Pre'!$O$2:$O$4996,0)),"")</f>
        <v>Dallas Fort Worth</v>
      </c>
      <c r="L20" s="22">
        <f>IFERROR(INDEX('Carga Pre'!$K$2:K5014,MATCH(ROW()-ROW($B$1),'Carga Pre'!$O$2:$O$4996,0)),"")</f>
        <v>45995.620833333334</v>
      </c>
      <c r="M20" s="15" t="str">
        <f>IFERROR(INDEX('Carga Pre'!$L$2:L5014,MATCH(ROW()-ROW($B$1),'Carga Pre'!$O$2:$O$4996,0)),"")</f>
        <v>F</v>
      </c>
      <c r="N20" s="25">
        <f t="shared" si="1"/>
        <v>14</v>
      </c>
      <c r="O20" s="25" t="str">
        <f>VLOOKUP(N20,'Time Chart'!$A$2:$D$25,4,0)</f>
        <v>13:00 A 13:59</v>
      </c>
      <c r="P20" s="26">
        <f t="shared" si="2"/>
        <v>15</v>
      </c>
      <c r="Q20" s="26" t="str">
        <f>VLOOKUP(P20,'Time Chart'!$A$2:$D$25,4,0)</f>
        <v>14:00 A 14:59</v>
      </c>
      <c r="R20" s="14" t="str">
        <f t="shared" si="3"/>
        <v>04/12/2025</v>
      </c>
      <c r="S20" s="15">
        <f>COUNTIFS(Hoja1!$R$2,"="&amp;R20)</f>
        <v>0</v>
      </c>
      <c r="T20" s="14" t="str">
        <f t="shared" si="4"/>
        <v>04/12/2025</v>
      </c>
      <c r="U20" s="15">
        <f>COUNTIFS(Hoja1!$R$2,"="&amp;T20)</f>
        <v>0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Cathay Pacific</v>
      </c>
      <c r="D21" s="15" t="str">
        <f>IFERROR(INDEX('Carga Pre'!$C$2:C5015,MATCH(ROW()-ROW($B$1),'Carga Pre'!$O$2:$O$4996,0)),"")</f>
        <v>74N</v>
      </c>
      <c r="E21" s="15" t="str">
        <f>IFERROR(INDEX('Carga Pre'!$D$2:D5015,MATCH(ROW()-ROW($B$1),'Carga Pre'!$O$2:$O$4996,0)),"")</f>
        <v>CX 086</v>
      </c>
      <c r="F21" s="22">
        <f>IFERROR(INDEX('Carga Pre'!$E$2:$E$4996,MATCH(ROW()-ROW($B$1),'Carga Pre'!$O$2:$O$4996,0)),"")</f>
        <v>45995.59375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605A</v>
      </c>
      <c r="J21" s="15" t="str">
        <f>IFERROR(INDEX('Carga Pre'!$I$2:I5015,MATCH(ROW()-ROW($B$1),'Carga Pre'!$O$2:$O$4996,0)),"")</f>
        <v>CX 083</v>
      </c>
      <c r="K21" s="15" t="str">
        <f>IFERROR(INDEX('Carga Pre'!$J$2:J5015,MATCH(ROW()-ROW($B$1),'Carga Pre'!$O$2:$O$4996,0)),"")</f>
        <v>Los Angeles</v>
      </c>
      <c r="L21" s="22">
        <f>IFERROR(INDEX('Carga Pre'!$K$2:K5015,MATCH(ROW()-ROW($B$1),'Carga Pre'!$O$2:$O$4996,0)),"")</f>
        <v>45995.684027777781</v>
      </c>
      <c r="M21" s="15" t="str">
        <f>IFERROR(INDEX('Carga Pre'!$L$2:L5015,MATCH(ROW()-ROW($B$1),'Carga Pre'!$O$2:$O$4996,0)),"")</f>
        <v>F</v>
      </c>
      <c r="N21" s="25">
        <f t="shared" si="1"/>
        <v>15</v>
      </c>
      <c r="O21" s="25" t="str">
        <f>VLOOKUP(N21,'Time Chart'!$A$2:$D$25,4,0)</f>
        <v>14:00 A 14:59</v>
      </c>
      <c r="P21" s="26">
        <f t="shared" si="2"/>
        <v>17</v>
      </c>
      <c r="Q21" s="26" t="str">
        <f>VLOOKUP(P21,'Time Chart'!$A$2:$D$25,4,0)</f>
        <v>16:00 A 16:59</v>
      </c>
      <c r="R21" s="14" t="str">
        <f t="shared" si="3"/>
        <v>04/12/2025</v>
      </c>
      <c r="S21" s="15">
        <f>COUNTIFS(Hoja1!$R$2,"="&amp;R21)</f>
        <v>0</v>
      </c>
      <c r="T21" s="14" t="str">
        <f t="shared" si="4"/>
        <v>04/12/2025</v>
      </c>
      <c r="U21" s="15">
        <f>COUNTIFS(Hoja1!$R$2,"="&amp;T21)</f>
        <v>0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Surpana Airlines</v>
      </c>
      <c r="D22" s="15">
        <f>IFERROR(INDEX('Carga Pre'!$C$2:C5016,MATCH(ROW()-ROW($B$1),'Carga Pre'!$O$2:$O$4996,0)),"")</f>
        <v>747</v>
      </c>
      <c r="E22" s="15" t="str">
        <f>IFERROR(INDEX('Carga Pre'!$D$2:D5016,MATCH(ROW()-ROW($B$1),'Carga Pre'!$O$2:$O$4996,0)),"")</f>
        <v>Y8 7461</v>
      </c>
      <c r="F22" s="22">
        <f>IFERROR(INDEX('Carga Pre'!$E$2:$E$4996,MATCH(ROW()-ROW($B$1),'Carga Pre'!$O$2:$O$4996,0)),"")</f>
        <v>45995.621527777781</v>
      </c>
      <c r="G22" s="15" t="str">
        <f>IFERROR(INDEX('Carga Pre'!$F$2:F5016,MATCH(ROW()-ROW($B$1),'Carga Pre'!$O$2:$O$4996,0)),"")</f>
        <v>Anchorage</v>
      </c>
      <c r="H22" s="15" t="str">
        <f>IFERROR(INDEX('Carga Pre'!$G$2:G5016,MATCH(ROW()-ROW($B$1),'Carga Pre'!$O$2:$O$4996,0)),"")</f>
        <v>---</v>
      </c>
      <c r="I22" s="15">
        <f>IFERROR(INDEX('Carga Pre'!$H$2:H5016,MATCH(ROW()-ROW($B$1),'Carga Pre'!$O$2:$O$4996,0)),"")</f>
        <v>604</v>
      </c>
      <c r="J22" s="15" t="str">
        <f>IFERROR(INDEX('Carga Pre'!$I$2:I5016,MATCH(ROW()-ROW($B$1),'Carga Pre'!$O$2:$O$4996,0)),"")</f>
        <v>Y8 7462</v>
      </c>
      <c r="K22" s="15" t="str">
        <f>IFERROR(INDEX('Carga Pre'!$J$2:J5016,MATCH(ROW()-ROW($B$1),'Carga Pre'!$O$2:$O$4996,0)),"")</f>
        <v>Anchorage</v>
      </c>
      <c r="L22" s="22">
        <f>IFERROR(INDEX('Carga Pre'!$K$2:K5016,MATCH(ROW()-ROW($B$1),'Carga Pre'!$O$2:$O$4996,0)),"")</f>
        <v>45995.725694444445</v>
      </c>
      <c r="M22" s="15" t="str">
        <f>IFERROR(INDEX('Carga Pre'!$L$2:L5016,MATCH(ROW()-ROW($B$1),'Carga Pre'!$O$2:$O$4996,0)),"")</f>
        <v>F</v>
      </c>
      <c r="N22" s="25">
        <f t="shared" si="1"/>
        <v>15</v>
      </c>
      <c r="O22" s="25" t="str">
        <f>VLOOKUP(N22,'Time Chart'!$A$2:$D$25,4,0)</f>
        <v>14:00 A 14:59</v>
      </c>
      <c r="P22" s="26">
        <f t="shared" si="2"/>
        <v>18</v>
      </c>
      <c r="Q22" s="26" t="str">
        <f>VLOOKUP(P22,'Time Chart'!$A$2:$D$25,4,0)</f>
        <v>17:00 A 17:59</v>
      </c>
      <c r="R22" s="14" t="str">
        <f t="shared" si="3"/>
        <v>04/12/2025</v>
      </c>
      <c r="S22" s="15">
        <f>COUNTIFS(Hoja1!$R$2,"="&amp;R22)</f>
        <v>0</v>
      </c>
      <c r="T22" s="14" t="str">
        <f t="shared" si="4"/>
        <v>04/12/2025</v>
      </c>
      <c r="U22" s="15">
        <f>COUNTIFS(Hoja1!$R$2,"="&amp;T22)</f>
        <v>0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Ukraine International Airlines</v>
      </c>
      <c r="D23" s="15" t="str">
        <f>IFERROR(INDEX('Carga Pre'!$C$2:C5017,MATCH(ROW()-ROW($B$1),'Carga Pre'!$O$2:$O$4996,0)),"")</f>
        <v>ANF</v>
      </c>
      <c r="E23" s="15" t="str">
        <f>IFERROR(INDEX('Carga Pre'!$D$2:D5017,MATCH(ROW()-ROW($B$1),'Carga Pre'!$O$2:$O$4996,0)),"")</f>
        <v>UKL 5007</v>
      </c>
      <c r="F23" s="22">
        <f>IFERROR(INDEX('Carga Pre'!$E$2:$E$4996,MATCH(ROW()-ROW($B$1),'Carga Pre'!$O$2:$O$4996,0)),"")</f>
        <v>45995.625</v>
      </c>
      <c r="G23" s="15" t="str">
        <f>IFERROR(INDEX('Carga Pre'!$F$2:F5017,MATCH(ROW()-ROW($B$1),'Carga Pre'!$O$2:$O$4996,0)),"")</f>
        <v>Laredo</v>
      </c>
      <c r="H23" s="15">
        <f>IFERROR(INDEX('Carga Pre'!$G$2:G5017,MATCH(ROW()-ROW($B$1),'Carga Pre'!$O$2:$O$4996,0)),"")</f>
        <v>4</v>
      </c>
      <c r="I23" s="15" t="str">
        <f>IFERROR(INDEX('Carga Pre'!$H$2:H5017,MATCH(ROW()-ROW($B$1),'Carga Pre'!$O$2:$O$4996,0)),"")</f>
        <v>603A</v>
      </c>
      <c r="J23" s="15" t="str">
        <f>IFERROR(INDEX('Carga Pre'!$I$2:I5017,MATCH(ROW()-ROW($B$1),'Carga Pre'!$O$2:$O$4996,0)),"")</f>
        <v>UKL 5008</v>
      </c>
      <c r="K23" s="15" t="str">
        <f>IFERROR(INDEX('Carga Pre'!$J$2:J5017,MATCH(ROW()-ROW($B$1),'Carga Pre'!$O$2:$O$4996,0)),"")</f>
        <v>Kingston</v>
      </c>
      <c r="L23" s="22">
        <f>IFERROR(INDEX('Carga Pre'!$K$2:K5017,MATCH(ROW()-ROW($B$1),'Carga Pre'!$O$2:$O$4996,0)),"")</f>
        <v>45995.708333333336</v>
      </c>
      <c r="M23" s="15" t="str">
        <f>IFERROR(INDEX('Carga Pre'!$L$2:L5017,MATCH(ROW()-ROW($B$1),'Carga Pre'!$O$2:$O$4996,0)),"")</f>
        <v>F</v>
      </c>
      <c r="N23" s="25">
        <f t="shared" si="1"/>
        <v>16</v>
      </c>
      <c r="O23" s="25" t="str">
        <f>VLOOKUP(N23,'Time Chart'!$A$2:$D$25,4,0)</f>
        <v>15:00 A 15:59</v>
      </c>
      <c r="P23" s="26">
        <f t="shared" si="2"/>
        <v>18</v>
      </c>
      <c r="Q23" s="26" t="str">
        <f>VLOOKUP(P23,'Time Chart'!$A$2:$D$25,4,0)</f>
        <v>17:00 A 17:59</v>
      </c>
      <c r="R23" s="14" t="str">
        <f t="shared" si="3"/>
        <v>04/12/2025</v>
      </c>
      <c r="S23" s="15">
        <f>COUNTIFS(Hoja1!$R$2,"="&amp;R23)</f>
        <v>0</v>
      </c>
      <c r="T23" s="14" t="str">
        <f t="shared" si="4"/>
        <v>04/12/2025</v>
      </c>
      <c r="U23" s="15">
        <f>COUNTIFS(Hoja1!$R$2,"="&amp;T23)</f>
        <v>0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DHL Guatemala</v>
      </c>
      <c r="D24" s="15" t="str">
        <f>IFERROR(INDEX('Carga Pre'!$C$2:C5018,MATCH(ROW()-ROW($B$1),'Carga Pre'!$O$2:$O$4996,0)),"")</f>
        <v>75F</v>
      </c>
      <c r="E24" s="15" t="str">
        <f>IFERROR(INDEX('Carga Pre'!$D$2:D5018,MATCH(ROW()-ROW($B$1),'Carga Pre'!$O$2:$O$4996,0)),"")</f>
        <v>L3 5218</v>
      </c>
      <c r="F24" s="22">
        <f>IFERROR(INDEX('Carga Pre'!$E$2:$E$4996,MATCH(ROW()-ROW($B$1),'Carga Pre'!$O$2:$O$4996,0)),"")</f>
        <v>45995.631944444445</v>
      </c>
      <c r="G24" s="15" t="str">
        <f>IFERROR(INDEX('Carga Pre'!$F$2:F5018,MATCH(ROW()-ROW($B$1),'Carga Pre'!$O$2:$O$4996,0)),"")</f>
        <v>Guatemala City</v>
      </c>
      <c r="H24" s="15" t="str">
        <f>IFERROR(INDEX('Carga Pre'!$G$2:G5018,MATCH(ROW()-ROW($B$1),'Carga Pre'!$O$2:$O$4996,0)),"")</f>
        <v>---</v>
      </c>
      <c r="I24" s="15" t="str">
        <f>IFERROR(INDEX('Carga Pre'!$H$2:H5018,MATCH(ROW()-ROW($B$1),'Carga Pre'!$O$2:$O$4996,0)),"")</f>
        <v>601B</v>
      </c>
      <c r="J24" s="15" t="str">
        <f>IFERROR(INDEX('Carga Pre'!$I$2:I5018,MATCH(ROW()-ROW($B$1),'Carga Pre'!$O$2:$O$4996,0)),"")</f>
        <v>L3 5217</v>
      </c>
      <c r="K24" s="15" t="str">
        <f>IFERROR(INDEX('Carga Pre'!$J$2:J5018,MATCH(ROW()-ROW($B$1),'Carga Pre'!$O$2:$O$4996,0)),"")</f>
        <v>Guatemala City</v>
      </c>
      <c r="L24" s="22">
        <f>IFERROR(INDEX('Carga Pre'!$K$2:K5018,MATCH(ROW()-ROW($B$1),'Carga Pre'!$O$2:$O$4996,0)),"")</f>
        <v>45995.694444444445</v>
      </c>
      <c r="M24" s="15" t="str">
        <f>IFERROR(INDEX('Carga Pre'!$L$2:L5018,MATCH(ROW()-ROW($B$1),'Carga Pre'!$O$2:$O$4996,0)),"")</f>
        <v>F</v>
      </c>
      <c r="N24" s="25">
        <f t="shared" si="1"/>
        <v>16</v>
      </c>
      <c r="O24" s="25" t="str">
        <f>VLOOKUP(N24,'Time Chart'!$A$2:$D$25,4,0)</f>
        <v>15:00 A 15:59</v>
      </c>
      <c r="P24" s="26">
        <f t="shared" si="2"/>
        <v>17</v>
      </c>
      <c r="Q24" s="26" t="str">
        <f>VLOOKUP(P24,'Time Chart'!$A$2:$D$25,4,0)</f>
        <v>16:00 A 16:59</v>
      </c>
      <c r="R24" s="14" t="str">
        <f t="shared" si="3"/>
        <v>04/12/2025</v>
      </c>
      <c r="S24" s="15">
        <f>COUNTIFS(Hoja1!$R$2,"="&amp;R24)</f>
        <v>0</v>
      </c>
      <c r="T24" s="14" t="str">
        <f t="shared" si="4"/>
        <v>04/12/2025</v>
      </c>
      <c r="U24" s="15">
        <f>COUNTIFS(Hoja1!$R$2,"="&amp;T24)</f>
        <v>0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MasAir</v>
      </c>
      <c r="D25" s="15">
        <f>IFERROR(INDEX('Carga Pre'!$C$2:C5019,MATCH(ROW()-ROW($B$1),'Carga Pre'!$O$2:$O$4996,0)),"")</f>
        <v>332</v>
      </c>
      <c r="E25" s="15" t="str">
        <f>IFERROR(INDEX('Carga Pre'!$D$2:D5019,MATCH(ROW()-ROW($B$1),'Carga Pre'!$O$2:$O$4996,0)),"")</f>
        <v>M7 3629</v>
      </c>
      <c r="F25" s="22">
        <f>IFERROR(INDEX('Carga Pre'!$E$2:$E$4996,MATCH(ROW()-ROW($B$1),'Carga Pre'!$O$2:$O$4996,0)),"")</f>
        <v>45995.666666666664</v>
      </c>
      <c r="G25" s="15" t="str">
        <f>IFERROR(INDEX('Carga Pre'!$F$2:F5019,MATCH(ROW()-ROW($B$1),'Carga Pre'!$O$2:$O$4996,0)),"")</f>
        <v>Anchorage</v>
      </c>
      <c r="H25" s="15" t="str">
        <f>IFERROR(INDEX('Carga Pre'!$G$2:G5019,MATCH(ROW()-ROW($B$1),'Carga Pre'!$O$2:$O$4996,0)),"")</f>
        <v>---</v>
      </c>
      <c r="I25" s="15">
        <f>IFERROR(INDEX('Carga Pre'!$H$2:H5019,MATCH(ROW()-ROW($B$1),'Carga Pre'!$O$2:$O$4996,0)),"")</f>
        <v>602</v>
      </c>
      <c r="J25" s="15" t="str">
        <f>IFERROR(INDEX('Carga Pre'!$I$2:I5019,MATCH(ROW()-ROW($B$1),'Carga Pre'!$O$2:$O$4996,0)),"")</f>
        <v>M7 8741</v>
      </c>
      <c r="K25" s="15" t="str">
        <f>IFERROR(INDEX('Carga Pre'!$J$2:J5019,MATCH(ROW()-ROW($B$1),'Carga Pre'!$O$2:$O$4996,0)),"")</f>
        <v>Quito</v>
      </c>
      <c r="L25" s="22">
        <f>IFERROR(INDEX('Carga Pre'!$K$2:K5019,MATCH(ROW()-ROW($B$1),'Carga Pre'!$O$2:$O$4996,0)),"")</f>
        <v>45995.75</v>
      </c>
      <c r="M25" s="15" t="str">
        <f>IFERROR(INDEX('Carga Pre'!$L$2:L5019,MATCH(ROW()-ROW($B$1),'Carga Pre'!$O$2:$O$4996,0)),"")</f>
        <v>F</v>
      </c>
      <c r="N25" s="25">
        <f t="shared" si="1"/>
        <v>17</v>
      </c>
      <c r="O25" s="25" t="str">
        <f>VLOOKUP(N25,'Time Chart'!$A$2:$D$25,4,0)</f>
        <v>16:00 A 16:59</v>
      </c>
      <c r="P25" s="26">
        <f t="shared" si="2"/>
        <v>19</v>
      </c>
      <c r="Q25" s="26" t="str">
        <f>VLOOKUP(P25,'Time Chart'!$A$2:$D$25,4,0)</f>
        <v>18:00 A 18:59</v>
      </c>
      <c r="R25" s="14" t="str">
        <f t="shared" si="3"/>
        <v>04/12/2025</v>
      </c>
      <c r="S25" s="15">
        <f>COUNTIFS(Hoja1!$R$2,"="&amp;R25)</f>
        <v>0</v>
      </c>
      <c r="T25" s="14" t="str">
        <f t="shared" si="4"/>
        <v>04/12/2025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China Southerrn</v>
      </c>
      <c r="D26" s="15" t="str">
        <f>IFERROR(INDEX('Carga Pre'!$C$2:C5020,MATCH(ROW()-ROW($B$1),'Carga Pre'!$O$2:$O$4996,0)),"")</f>
        <v>77F</v>
      </c>
      <c r="E26" s="15" t="str">
        <f>IFERROR(INDEX('Carga Pre'!$D$2:D5020,MATCH(ROW()-ROW($B$1),'Carga Pre'!$O$2:$O$4996,0)),"")</f>
        <v>CZ 2521</v>
      </c>
      <c r="F26" s="22">
        <f>IFERROR(INDEX('Carga Pre'!$E$2:$E$4996,MATCH(ROW()-ROW($B$1),'Carga Pre'!$O$2:$O$4996,0)),"")</f>
        <v>45995.711805555555</v>
      </c>
      <c r="G26" s="15" t="str">
        <f>IFERROR(INDEX('Carga Pre'!$F$2:F5020,MATCH(ROW()-ROW($B$1),'Carga Pre'!$O$2:$O$4996,0)),"")</f>
        <v>Anchorage</v>
      </c>
      <c r="H26" s="15" t="str">
        <f>IFERROR(INDEX('Carga Pre'!$G$2:G5020,MATCH(ROW()-ROW($B$1),'Carga Pre'!$O$2:$O$4996,0)),"")</f>
        <v>---</v>
      </c>
      <c r="I26" s="15" t="str">
        <f>IFERROR(INDEX('Carga Pre'!$H$2:H5020,MATCH(ROW()-ROW($B$1),'Carga Pre'!$O$2:$O$4996,0)),"")</f>
        <v>605A</v>
      </c>
      <c r="J26" s="15" t="str">
        <f>IFERROR(INDEX('Carga Pre'!$I$2:I5020,MATCH(ROW()-ROW($B$1),'Carga Pre'!$O$2:$O$4996,0)),"")</f>
        <v>CZ 2585</v>
      </c>
      <c r="K26" s="15" t="str">
        <f>IFERROR(INDEX('Carga Pre'!$J$2:J5020,MATCH(ROW()-ROW($B$1),'Carga Pre'!$O$2:$O$4996,0)),"")</f>
        <v>Los Angeles</v>
      </c>
      <c r="L26" s="22">
        <f>IFERROR(INDEX('Carga Pre'!$K$2:K5020,MATCH(ROW()-ROW($B$1),'Carga Pre'!$O$2:$O$4996,0)),"")</f>
        <v>45995.837500000001</v>
      </c>
      <c r="M26" s="15" t="str">
        <f>IFERROR(INDEX('Carga Pre'!$L$2:L5020,MATCH(ROW()-ROW($B$1),'Carga Pre'!$O$2:$O$4996,0)),"")</f>
        <v>F</v>
      </c>
      <c r="N26" s="25">
        <f t="shared" si="1"/>
        <v>18</v>
      </c>
      <c r="O26" s="25" t="str">
        <f>VLOOKUP(N26,'Time Chart'!$A$2:$D$25,4,0)</f>
        <v>17:00 A 17:59</v>
      </c>
      <c r="P26" s="26">
        <f t="shared" si="2"/>
        <v>21</v>
      </c>
      <c r="Q26" s="26" t="str">
        <f>VLOOKUP(P26,'Time Chart'!$A$2:$D$25,4,0)</f>
        <v>20:00 A 20:59</v>
      </c>
      <c r="R26" s="14" t="str">
        <f t="shared" si="3"/>
        <v>04/12/2025</v>
      </c>
      <c r="S26" s="15">
        <f>COUNTIFS(Hoja1!$R$2,"="&amp;R26)</f>
        <v>0</v>
      </c>
      <c r="T26" s="14" t="str">
        <f t="shared" si="4"/>
        <v>04/12/2025</v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>Flight scheduled</v>
      </c>
      <c r="C27" s="15" t="str">
        <f>IFERROR(INDEX('Carga Pre'!$B$2:$B$196,MATCH(ROW()-ROW($A$1),'Carga Pre'!$O$2:$O$196,0)),"")</f>
        <v>Atlas Air</v>
      </c>
      <c r="D27" s="15" t="str">
        <f>IFERROR(INDEX('Carga Pre'!$C$2:C5021,MATCH(ROW()-ROW($B$1),'Carga Pre'!$O$2:$O$4996,0)),"")</f>
        <v>77F</v>
      </c>
      <c r="E27" s="15" t="str">
        <f>IFERROR(INDEX('Carga Pre'!$D$2:D5021,MATCH(ROW()-ROW($B$1),'Carga Pre'!$O$2:$O$4996,0)),"")</f>
        <v>5Y 346</v>
      </c>
      <c r="F27" s="22">
        <f>IFERROR(INDEX('Carga Pre'!$E$2:$E$4996,MATCH(ROW()-ROW($B$1),'Carga Pre'!$O$2:$O$4996,0)),"")</f>
        <v>45995.753472222219</v>
      </c>
      <c r="G27" s="15" t="str">
        <f>IFERROR(INDEX('Carga Pre'!$F$2:F5021,MATCH(ROW()-ROW($B$1),'Carga Pre'!$O$2:$O$4996,0)),"")</f>
        <v>Anchorage</v>
      </c>
      <c r="H27" s="15" t="str">
        <f>IFERROR(INDEX('Carga Pre'!$G$2:G5021,MATCH(ROW()-ROW($B$1),'Carga Pre'!$O$2:$O$4996,0)),"")</f>
        <v>---</v>
      </c>
      <c r="I27" s="15">
        <f>IFERROR(INDEX('Carga Pre'!$H$2:H5021,MATCH(ROW()-ROW($B$1),'Carga Pre'!$O$2:$O$4996,0)),"")</f>
        <v>604</v>
      </c>
      <c r="J27" s="15" t="str">
        <f>IFERROR(INDEX('Carga Pre'!$I$2:I5021,MATCH(ROW()-ROW($B$1),'Carga Pre'!$O$2:$O$4996,0)),"")</f>
        <v>5Y 346</v>
      </c>
      <c r="K27" s="15" t="str">
        <f>IFERROR(INDEX('Carga Pre'!$J$2:J5021,MATCH(ROW()-ROW($B$1),'Carga Pre'!$O$2:$O$4996,0)),"")</f>
        <v>Quito</v>
      </c>
      <c r="L27" s="22">
        <f>IFERROR(INDEX('Carga Pre'!$K$2:K5021,MATCH(ROW()-ROW($B$1),'Carga Pre'!$O$2:$O$4996,0)),"")</f>
        <v>45995.982638888891</v>
      </c>
      <c r="M27" s="15" t="str">
        <f>IFERROR(INDEX('Carga Pre'!$L$2:L5021,MATCH(ROW()-ROW($B$1),'Carga Pre'!$O$2:$O$4996,0)),"")</f>
        <v>F</v>
      </c>
      <c r="N27" s="25">
        <f t="shared" si="1"/>
        <v>19</v>
      </c>
      <c r="O27" s="25" t="str">
        <f>VLOOKUP(N27,'Time Chart'!$A$2:$D$25,4,0)</f>
        <v>18:00 A 18:59</v>
      </c>
      <c r="P27" s="26">
        <f t="shared" si="2"/>
        <v>24</v>
      </c>
      <c r="Q27" s="26" t="str">
        <f>VLOOKUP(P27,'Time Chart'!$A$2:$D$25,4,0)</f>
        <v>23:00 A 23:59</v>
      </c>
      <c r="R27" s="14" t="str">
        <f t="shared" si="3"/>
        <v>04/12/2025</v>
      </c>
      <c r="S27" s="15">
        <f>COUNTIFS(Hoja1!$R$2,"="&amp;R27)</f>
        <v>0</v>
      </c>
      <c r="T27" s="14" t="str">
        <f t="shared" si="4"/>
        <v>04/12/2025</v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>Flight scheduled</v>
      </c>
      <c r="C28" s="15" t="str">
        <f>IFERROR(INDEX('Carga Pre'!$B$2:$B$196,MATCH(ROW()-ROW($A$1),'Carga Pre'!$O$2:$O$196,0)),"")</f>
        <v>AeroUnión</v>
      </c>
      <c r="D28" s="15">
        <f>IFERROR(INDEX('Carga Pre'!$C$2:C5022,MATCH(ROW()-ROW($B$1),'Carga Pre'!$O$2:$O$4996,0)),"")</f>
        <v>332</v>
      </c>
      <c r="E28" s="15" t="str">
        <f>IFERROR(INDEX('Carga Pre'!$D$2:D5022,MATCH(ROW()-ROW($B$1),'Carga Pre'!$O$2:$O$4996,0)),"")</f>
        <v>6R 4270</v>
      </c>
      <c r="F28" s="22">
        <f>IFERROR(INDEX('Carga Pre'!$E$2:$E$4996,MATCH(ROW()-ROW($B$1),'Carga Pre'!$O$2:$O$4996,0)),"")</f>
        <v>45995.788194444445</v>
      </c>
      <c r="G28" s="15" t="str">
        <f>IFERROR(INDEX('Carga Pre'!$F$2:F5022,MATCH(ROW()-ROW($B$1),'Carga Pre'!$O$2:$O$4996,0)),"")</f>
        <v>Bogotá</v>
      </c>
      <c r="H28" s="15" t="str">
        <f>IFERROR(INDEX('Carga Pre'!$G$2:G5022,MATCH(ROW()-ROW($B$1),'Carga Pre'!$O$2:$O$4996,0)),"")</f>
        <v>---</v>
      </c>
      <c r="I28" s="15">
        <f>IFERROR(INDEX('Carga Pre'!$H$2:H5022,MATCH(ROW()-ROW($B$1),'Carga Pre'!$O$2:$O$4996,0)),"")</f>
        <v>602</v>
      </c>
      <c r="J28" s="15" t="str">
        <f>IFERROR(INDEX('Carga Pre'!$I$2:I5022,MATCH(ROW()-ROW($B$1),'Carga Pre'!$O$2:$O$4996,0)),"")</f>
        <v>6R 4270</v>
      </c>
      <c r="K28" s="15" t="str">
        <f>IFERROR(INDEX('Carga Pre'!$J$2:J5022,MATCH(ROW()-ROW($B$1),'Carga Pre'!$O$2:$O$4996,0)),"")</f>
        <v>San José</v>
      </c>
      <c r="L28" s="22">
        <f>IFERROR(INDEX('Carga Pre'!$K$2:K5022,MATCH(ROW()-ROW($B$1),'Carga Pre'!$O$2:$O$4996,0)),"")</f>
        <v>45995.850694444445</v>
      </c>
      <c r="M28" s="15" t="str">
        <f>IFERROR(INDEX('Carga Pre'!$L$2:L5022,MATCH(ROW()-ROW($B$1),'Carga Pre'!$O$2:$O$4996,0)),"")</f>
        <v>F</v>
      </c>
      <c r="N28" s="25">
        <f t="shared" si="1"/>
        <v>19</v>
      </c>
      <c r="O28" s="25" t="str">
        <f>VLOOKUP(N28,'Time Chart'!$A$2:$D$25,4,0)</f>
        <v>18:00 A 18:59</v>
      </c>
      <c r="P28" s="26">
        <f t="shared" si="2"/>
        <v>21</v>
      </c>
      <c r="Q28" s="26" t="str">
        <f>VLOOKUP(P28,'Time Chart'!$A$2:$D$25,4,0)</f>
        <v>20:00 A 20:59</v>
      </c>
      <c r="R28" s="14" t="str">
        <f t="shared" si="3"/>
        <v>04/12/2025</v>
      </c>
      <c r="S28" s="15">
        <f>COUNTIFS(Hoja1!$R$2,"="&amp;R28)</f>
        <v>0</v>
      </c>
      <c r="T28" s="14" t="str">
        <f t="shared" si="4"/>
        <v>04/12/2025</v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>Flight scheduled</v>
      </c>
      <c r="C29" s="15" t="str">
        <f>IFERROR(INDEX('Carga Pre'!$B$2:$B$196,MATCH(ROW()-ROW($A$1),'Carga Pre'!$O$2:$O$196,0)),"")</f>
        <v>Lufthansa</v>
      </c>
      <c r="D29" s="15" t="str">
        <f>IFERROR(INDEX('Carga Pre'!$C$2:C5023,MATCH(ROW()-ROW($B$1),'Carga Pre'!$O$2:$O$4996,0)),"")</f>
        <v>77X</v>
      </c>
      <c r="E29" s="15" t="str">
        <f>IFERROR(INDEX('Carga Pre'!$D$2:D5023,MATCH(ROW()-ROW($B$1),'Carga Pre'!$O$2:$O$4996,0)),"")</f>
        <v>LH 8224</v>
      </c>
      <c r="F29" s="22">
        <f>IFERROR(INDEX('Carga Pre'!$E$2:$E$4996,MATCH(ROW()-ROW($B$1),'Carga Pre'!$O$2:$O$4996,0)),"")</f>
        <v>45995.881944444445</v>
      </c>
      <c r="G29" s="15" t="str">
        <f>IFERROR(INDEX('Carga Pre'!$F$2:F5023,MATCH(ROW()-ROW($B$1),'Carga Pre'!$O$2:$O$4996,0)),"")</f>
        <v>Frankfurt</v>
      </c>
      <c r="H29" s="15" t="str">
        <f>IFERROR(INDEX('Carga Pre'!$G$2:G5023,MATCH(ROW()-ROW($B$1),'Carga Pre'!$O$2:$O$4996,0)),"")</f>
        <v>---</v>
      </c>
      <c r="I29" s="15">
        <f>IFERROR(INDEX('Carga Pre'!$H$2:H5023,MATCH(ROW()-ROW($B$1),'Carga Pre'!$O$2:$O$4996,0)),"")</f>
        <v>602</v>
      </c>
      <c r="J29" s="15" t="str">
        <f>IFERROR(INDEX('Carga Pre'!$I$2:I5023,MATCH(ROW()-ROW($B$1),'Carga Pre'!$O$2:$O$4996,0)),"")</f>
        <v>LH 8225</v>
      </c>
      <c r="K29" s="15" t="str">
        <f>IFERROR(INDEX('Carga Pre'!$J$2:J5023,MATCH(ROW()-ROW($B$1),'Carga Pre'!$O$2:$O$4996,0)),"")</f>
        <v>Guadalajara</v>
      </c>
      <c r="L29" s="22">
        <f>IFERROR(INDEX('Carga Pre'!$K$2:K5023,MATCH(ROW()-ROW($B$1),'Carga Pre'!$O$2:$O$4996,0)),"")</f>
        <v>45996.010416666664</v>
      </c>
      <c r="M29" s="15" t="str">
        <f>IFERROR(INDEX('Carga Pre'!$L$2:L5023,MATCH(ROW()-ROW($B$1),'Carga Pre'!$O$2:$O$4996,0)),"")</f>
        <v>F</v>
      </c>
      <c r="N29" s="25">
        <f t="shared" si="1"/>
        <v>22</v>
      </c>
      <c r="O29" s="25" t="str">
        <f>VLOOKUP(N29,'Time Chart'!$A$2:$D$25,4,0)</f>
        <v>21:59 A 21:59</v>
      </c>
      <c r="P29" s="26">
        <f t="shared" si="2"/>
        <v>1</v>
      </c>
      <c r="Q29" s="26" t="str">
        <f>VLOOKUP(P29,'Time Chart'!$A$2:$D$25,4,0)</f>
        <v>00:00 A 00:59</v>
      </c>
      <c r="R29" s="14" t="str">
        <f t="shared" si="3"/>
        <v>04/12/2025</v>
      </c>
      <c r="S29" s="15">
        <f>COUNTIFS(Hoja1!$R$2,"="&amp;R29)</f>
        <v>0</v>
      </c>
      <c r="T29" s="14" t="str">
        <f t="shared" si="4"/>
        <v>05/12/2025</v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>Flight scheduled</v>
      </c>
      <c r="C30" s="15" t="str">
        <f>IFERROR(INDEX('Carga Pre'!$B$2:$B$196,MATCH(ROW()-ROW($A$1),'Carga Pre'!$O$2:$O$196,0)),"")</f>
        <v>Cargolux</v>
      </c>
      <c r="D30" s="15" t="str">
        <f>IFERROR(INDEX('Carga Pre'!$C$2:C5024,MATCH(ROW()-ROW($B$1),'Carga Pre'!$O$2:$O$4996,0)),"")</f>
        <v>74Y</v>
      </c>
      <c r="E30" s="15" t="str">
        <f>IFERROR(INDEX('Carga Pre'!$D$2:D5024,MATCH(ROW()-ROW($B$1),'Carga Pre'!$O$2:$O$4996,0)),"")</f>
        <v>CV 6684</v>
      </c>
      <c r="F30" s="22">
        <f>IFERROR(INDEX('Carga Pre'!$E$2:$E$4996,MATCH(ROW()-ROW($B$1),'Carga Pre'!$O$2:$O$4996,0)),"")</f>
        <v>45995.881944444445</v>
      </c>
      <c r="G30" s="15" t="str">
        <f>IFERROR(INDEX('Carga Pre'!$F$2:F5024,MATCH(ROW()-ROW($B$1),'Carga Pre'!$O$2:$O$4996,0)),"")</f>
        <v>Luxembourg</v>
      </c>
      <c r="H30" s="15" t="str">
        <f>IFERROR(INDEX('Carga Pre'!$G$2:G5024,MATCH(ROW()-ROW($B$1),'Carga Pre'!$O$2:$O$4996,0)),"")</f>
        <v>---</v>
      </c>
      <c r="I30" s="15" t="str">
        <f>IFERROR(INDEX('Carga Pre'!$H$2:H5024,MATCH(ROW()-ROW($B$1),'Carga Pre'!$O$2:$O$4996,0)),"")</f>
        <v>605A</v>
      </c>
      <c r="J30" s="15" t="str">
        <f>IFERROR(INDEX('Carga Pre'!$I$2:I5024,MATCH(ROW()-ROW($B$1),'Carga Pre'!$O$2:$O$4996,0)),"")</f>
        <v>CV 6694</v>
      </c>
      <c r="K30" s="15" t="str">
        <f>IFERROR(INDEX('Carga Pre'!$J$2:J5024,MATCH(ROW()-ROW($B$1),'Carga Pre'!$O$2:$O$4996,0)),"")</f>
        <v>Guadalajara</v>
      </c>
      <c r="L30" s="22">
        <f>IFERROR(INDEX('Carga Pre'!$K$2:K5024,MATCH(ROW()-ROW($B$1),'Carga Pre'!$O$2:$O$4996,0)),"")</f>
        <v>45995.972222222219</v>
      </c>
      <c r="M30" s="15" t="str">
        <f>IFERROR(INDEX('Carga Pre'!$L$2:L5024,MATCH(ROW()-ROW($B$1),'Carga Pre'!$O$2:$O$4996,0)),"")</f>
        <v>F</v>
      </c>
      <c r="N30" s="25">
        <f t="shared" si="1"/>
        <v>22</v>
      </c>
      <c r="O30" s="25" t="str">
        <f>VLOOKUP(N30,'Time Chart'!$A$2:$D$25,4,0)</f>
        <v>21:59 A 21:59</v>
      </c>
      <c r="P30" s="26">
        <f t="shared" si="2"/>
        <v>24</v>
      </c>
      <c r="Q30" s="26" t="str">
        <f>VLOOKUP(P30,'Time Chart'!$A$2:$D$25,4,0)</f>
        <v>23:00 A 23:59</v>
      </c>
      <c r="R30" s="14" t="str">
        <f t="shared" si="3"/>
        <v>04/12/2025</v>
      </c>
      <c r="S30" s="15">
        <f>COUNTIFS(Hoja1!$R$2,"="&amp;R30)</f>
        <v>0</v>
      </c>
      <c r="T30" s="14" t="str">
        <f t="shared" si="4"/>
        <v>04/12/2025</v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>Flight scheduled</v>
      </c>
      <c r="C31" s="15" t="str">
        <f>IFERROR(INDEX('Carga Pre'!$B$2:$B$196,MATCH(ROW()-ROW($A$1),'Carga Pre'!$O$2:$O$196,0)),"")</f>
        <v>MasAir</v>
      </c>
      <c r="D31" s="15">
        <f>IFERROR(INDEX('Carga Pre'!$C$2:C5025,MATCH(ROW()-ROW($B$1),'Carga Pre'!$O$2:$O$4996,0)),"")</f>
        <v>333</v>
      </c>
      <c r="E31" s="15" t="str">
        <f>IFERROR(INDEX('Carga Pre'!$D$2:D5025,MATCH(ROW()-ROW($B$1),'Carga Pre'!$O$2:$O$4996,0)),"")</f>
        <v>M7 6845</v>
      </c>
      <c r="F31" s="22">
        <f>IFERROR(INDEX('Carga Pre'!$E$2:$E$4996,MATCH(ROW()-ROW($B$1),'Carga Pre'!$O$2:$O$4996,0)),"")</f>
        <v>45995.951388888891</v>
      </c>
      <c r="G31" s="15" t="str">
        <f>IFERROR(INDEX('Carga Pre'!$F$2:F5025,MATCH(ROW()-ROW($B$1),'Carga Pre'!$O$2:$O$4996,0)),"")</f>
        <v>Guadalajara</v>
      </c>
      <c r="H31" s="15" t="str">
        <f>IFERROR(INDEX('Carga Pre'!$G$2:G5025,MATCH(ROW()-ROW($B$1),'Carga Pre'!$O$2:$O$4996,0)),"")</f>
        <v>---</v>
      </c>
      <c r="I31" s="15">
        <f>IFERROR(INDEX('Carga Pre'!$H$2:H5025,MATCH(ROW()-ROW($B$1),'Carga Pre'!$O$2:$O$4996,0)),"")</f>
        <v>603</v>
      </c>
      <c r="J31" s="15" t="str">
        <f>IFERROR(INDEX('Carga Pre'!$I$2:I5025,MATCH(ROW()-ROW($B$1),'Carga Pre'!$O$2:$O$4996,0)),"")</f>
        <v>M7 6441</v>
      </c>
      <c r="K31" s="15" t="str">
        <f>IFERROR(INDEX('Carga Pre'!$J$2:J5025,MATCH(ROW()-ROW($B$1),'Carga Pre'!$O$2:$O$4996,0)),"")</f>
        <v>Campinas</v>
      </c>
      <c r="L31" s="22">
        <f>IFERROR(INDEX('Carga Pre'!$K$2:K5025,MATCH(ROW()-ROW($B$1),'Carga Pre'!$O$2:$O$4996,0)),"")</f>
        <v>45996.034722222219</v>
      </c>
      <c r="M31" s="15" t="str">
        <f>IFERROR(INDEX('Carga Pre'!$L$2:L5025,MATCH(ROW()-ROW($B$1),'Carga Pre'!$O$2:$O$4996,0)),"")</f>
        <v>F</v>
      </c>
      <c r="N31" s="25">
        <f t="shared" si="1"/>
        <v>23</v>
      </c>
      <c r="O31" s="25" t="str">
        <f>VLOOKUP(N31,'Time Chart'!$A$2:$D$25,4,0)</f>
        <v>22:00 A 22:59</v>
      </c>
      <c r="P31" s="26">
        <f t="shared" si="2"/>
        <v>1</v>
      </c>
      <c r="Q31" s="26" t="str">
        <f>VLOOKUP(P31,'Time Chart'!$A$2:$D$25,4,0)</f>
        <v>00:00 A 00:59</v>
      </c>
      <c r="R31" s="14" t="str">
        <f t="shared" si="3"/>
        <v>04/12/2025</v>
      </c>
      <c r="S31" s="15">
        <f>COUNTIFS(Hoja1!$R$2,"="&amp;R31)</f>
        <v>0</v>
      </c>
      <c r="T31" s="14" t="str">
        <f t="shared" si="4"/>
        <v>05/12/2025</v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>Flight scheduled</v>
      </c>
      <c r="C32" s="15" t="str">
        <f>IFERROR(INDEX('Carga Pre'!$B$2:$B$196,MATCH(ROW()-ROW($A$1),'Carga Pre'!$O$2:$O$196,0)),"")</f>
        <v>Estafeta</v>
      </c>
      <c r="D32" s="15">
        <f>IFERROR(INDEX('Carga Pre'!$C$2:C5026,MATCH(ROW()-ROW($B$1),'Carga Pre'!$O$2:$O$4996,0)),"")</f>
        <v>734</v>
      </c>
      <c r="E32" s="15" t="str">
        <f>IFERROR(INDEX('Carga Pre'!$D$2:D5026,MATCH(ROW()-ROW($B$1),'Carga Pre'!$O$2:$O$4996,0)),"")</f>
        <v>E7 610</v>
      </c>
      <c r="F32" s="22">
        <f>IFERROR(INDEX('Carga Pre'!$E$2:$E$4996,MATCH(ROW()-ROW($B$1),'Carga Pre'!$O$2:$O$4996,0)),"")</f>
        <v>45995.96875</v>
      </c>
      <c r="G32" s="15" t="str">
        <f>IFERROR(INDEX('Carga Pre'!$F$2:F5026,MATCH(ROW()-ROW($B$1),'Carga Pre'!$O$2:$O$4996,0)),"")</f>
        <v>Mérida</v>
      </c>
      <c r="H32" s="15" t="str">
        <f>IFERROR(INDEX('Carga Pre'!$G$2:G5026,MATCH(ROW()-ROW($B$1),'Carga Pre'!$O$2:$O$4996,0)),"")</f>
        <v>---</v>
      </c>
      <c r="I32" s="15" t="str">
        <f>IFERROR(INDEX('Carga Pre'!$H$2:H5026,MATCH(ROW()-ROW($B$1),'Carga Pre'!$O$2:$O$4996,0)),"")</f>
        <v>601B</v>
      </c>
      <c r="J32" s="15" t="str">
        <f>IFERROR(INDEX('Carga Pre'!$I$2:I5026,MATCH(ROW()-ROW($B$1),'Carga Pre'!$O$2:$O$4996,0)),"")</f>
        <v>E7 610</v>
      </c>
      <c r="K32" s="15" t="str">
        <f>IFERROR(INDEX('Carga Pre'!$J$2:J5026,MATCH(ROW()-ROW($B$1),'Carga Pre'!$O$2:$O$4996,0)),"")</f>
        <v>San Luis Potosí</v>
      </c>
      <c r="L32" s="22">
        <f>IFERROR(INDEX('Carga Pre'!$K$2:K5026,MATCH(ROW()-ROW($B$1),'Carga Pre'!$O$2:$O$4996,0)),"")</f>
        <v>45996.041666666664</v>
      </c>
      <c r="M32" s="15" t="str">
        <f>IFERROR(INDEX('Carga Pre'!$L$2:L5026,MATCH(ROW()-ROW($B$1),'Carga Pre'!$O$2:$O$4996,0)),"")</f>
        <v>F</v>
      </c>
      <c r="N32" s="25">
        <f t="shared" si="1"/>
        <v>24</v>
      </c>
      <c r="O32" s="25" t="str">
        <f>VLOOKUP(N32,'Time Chart'!$A$2:$D$25,4,0)</f>
        <v>23:00 A 23:59</v>
      </c>
      <c r="P32" s="26">
        <f t="shared" si="2"/>
        <v>2</v>
      </c>
      <c r="Q32" s="26" t="str">
        <f>VLOOKUP(P32,'Time Chart'!$A$2:$D$25,4,0)</f>
        <v>01:00 A 01:59</v>
      </c>
      <c r="R32" s="14" t="str">
        <f t="shared" si="3"/>
        <v>04/12/2025</v>
      </c>
      <c r="S32" s="15">
        <f>COUNTIFS(Hoja1!$R$2,"="&amp;R32)</f>
        <v>0</v>
      </c>
      <c r="T32" s="14" t="str">
        <f t="shared" si="4"/>
        <v>05/12/2025</v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Eduardo Díaz</cp:lastModifiedBy>
  <cp:revision/>
  <cp:lastPrinted>2025-12-04T04:27:41Z</cp:lastPrinted>
  <dcterms:created xsi:type="dcterms:W3CDTF">2023-05-05T21:11:18Z</dcterms:created>
  <dcterms:modified xsi:type="dcterms:W3CDTF">2025-12-04T04:27:48Z</dcterms:modified>
  <cp:category/>
  <cp:contentStatus/>
</cp:coreProperties>
</file>