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7CC81B51-1471-4CAE-A009-77D75E3F9C3A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Hoja1!$A$1:$AA$331</definedName>
    <definedName name="_xlnm._FilterDatabase" localSheetId="7" hidden="1">'Itinerario carga'!$A$3:$J$27</definedName>
    <definedName name="_xlnm._FilterDatabase" localSheetId="6" hidden="1">'Itinerario pasajeros'!$A$3:$K$84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9" l="1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A28" i="29"/>
  <c r="B28" i="29"/>
  <c r="C28" i="29"/>
  <c r="D28" i="29"/>
  <c r="E28" i="29"/>
  <c r="F28" i="29"/>
  <c r="G28" i="29"/>
  <c r="H28" i="29"/>
  <c r="I28" i="29"/>
  <c r="J28" i="29"/>
  <c r="A29" i="29"/>
  <c r="B29" i="29"/>
  <c r="C29" i="29"/>
  <c r="D29" i="29"/>
  <c r="E29" i="29"/>
  <c r="F29" i="29"/>
  <c r="G29" i="29"/>
  <c r="H29" i="29"/>
  <c r="I29" i="29"/>
  <c r="J29" i="29"/>
  <c r="A30" i="29"/>
  <c r="B30" i="29"/>
  <c r="C30" i="29"/>
  <c r="D30" i="29"/>
  <c r="E30" i="29"/>
  <c r="F30" i="29"/>
  <c r="G30" i="29"/>
  <c r="H30" i="29"/>
  <c r="I30" i="29"/>
  <c r="J30" i="29"/>
  <c r="A31" i="29"/>
  <c r="B31" i="29"/>
  <c r="C31" i="29"/>
  <c r="D31" i="29"/>
  <c r="E31" i="29"/>
  <c r="F31" i="29"/>
  <c r="G31" i="29"/>
  <c r="H31" i="29"/>
  <c r="I31" i="29"/>
  <c r="J31" i="29"/>
  <c r="A32" i="29"/>
  <c r="B32" i="29"/>
  <c r="C32" i="29"/>
  <c r="D32" i="29"/>
  <c r="E32" i="29"/>
  <c r="F32" i="29"/>
  <c r="G32" i="29"/>
  <c r="H32" i="29"/>
  <c r="I32" i="29"/>
  <c r="J32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I36" i="2"/>
  <c r="J36" i="2"/>
  <c r="K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A117" i="17"/>
  <c r="M117" i="17" s="1"/>
  <c r="N117" i="17" s="1"/>
  <c r="O117" i="17" s="1"/>
  <c r="B117" i="17"/>
  <c r="C117" i="17"/>
  <c r="D117" i="17"/>
  <c r="E117" i="17"/>
  <c r="F117" i="17"/>
  <c r="G117" i="17"/>
  <c r="H117" i="17"/>
  <c r="I117" i="17"/>
  <c r="J117" i="17"/>
  <c r="K117" i="17"/>
  <c r="L117" i="17"/>
  <c r="A118" i="17"/>
  <c r="M118" i="17" s="1"/>
  <c r="N118" i="17" s="1"/>
  <c r="O118" i="17" s="1"/>
  <c r="B118" i="17"/>
  <c r="C118" i="17"/>
  <c r="D118" i="17"/>
  <c r="E118" i="17"/>
  <c r="F118" i="17"/>
  <c r="G118" i="17"/>
  <c r="H118" i="17"/>
  <c r="I118" i="17"/>
  <c r="J118" i="17"/>
  <c r="K118" i="17"/>
  <c r="L118" i="17"/>
  <c r="A119" i="17"/>
  <c r="B119" i="17"/>
  <c r="C119" i="17"/>
  <c r="D119" i="17"/>
  <c r="E119" i="17"/>
  <c r="F119" i="17"/>
  <c r="G119" i="17"/>
  <c r="H119" i="17"/>
  <c r="I119" i="17"/>
  <c r="J119" i="17"/>
  <c r="K119" i="17"/>
  <c r="L119" i="17"/>
  <c r="M119" i="17"/>
  <c r="N119" i="17" s="1"/>
  <c r="O119" i="17" s="1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/>
  <c r="O120" i="17" s="1"/>
  <c r="A121" i="17"/>
  <c r="M121" i="17" s="1"/>
  <c r="N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O121" i="17"/>
  <c r="A122" i="17"/>
  <c r="M122" i="17" s="1"/>
  <c r="N122" i="17" s="1"/>
  <c r="O122" i="17" s="1"/>
  <c r="B122" i="17"/>
  <c r="C122" i="17"/>
  <c r="D122" i="17"/>
  <c r="E122" i="17"/>
  <c r="F122" i="17"/>
  <c r="G122" i="17"/>
  <c r="H122" i="17"/>
  <c r="I122" i="17"/>
  <c r="J122" i="17"/>
  <c r="K122" i="17"/>
  <c r="L122" i="17"/>
  <c r="A123" i="17"/>
  <c r="M123" i="17" s="1"/>
  <c r="N123" i="17" s="1"/>
  <c r="O123" i="17" s="1"/>
  <c r="B123" i="17"/>
  <c r="C123" i="17"/>
  <c r="D123" i="17"/>
  <c r="E123" i="17"/>
  <c r="F123" i="17"/>
  <c r="G123" i="17"/>
  <c r="H123" i="17"/>
  <c r="I123" i="17"/>
  <c r="J123" i="17"/>
  <c r="K123" i="17"/>
  <c r="L123" i="17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 s="1"/>
  <c r="O124" i="17" s="1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B127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 s="1"/>
  <c r="O127" i="17" s="1"/>
  <c r="A128" i="17"/>
  <c r="M128" i="17" s="1"/>
  <c r="N128" i="17" s="1"/>
  <c r="O128" i="17" s="1"/>
  <c r="B128" i="17"/>
  <c r="C128" i="17"/>
  <c r="D128" i="17"/>
  <c r="E128" i="17"/>
  <c r="F128" i="17"/>
  <c r="G128" i="17"/>
  <c r="H128" i="17"/>
  <c r="I128" i="17"/>
  <c r="J128" i="17"/>
  <c r="K128" i="17"/>
  <c r="L128" i="17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 s="1"/>
  <c r="O129" i="17" s="1"/>
  <c r="A130" i="17"/>
  <c r="M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N130" i="17"/>
  <c r="O130" i="17" s="1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 s="1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B135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 s="1"/>
  <c r="O135" i="17" s="1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 s="1"/>
  <c r="A137" i="17"/>
  <c r="M137" i="17" s="1"/>
  <c r="N137" i="17" s="1"/>
  <c r="O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A138" i="17"/>
  <c r="M138" i="17" s="1"/>
  <c r="N138" i="17" s="1"/>
  <c r="O138" i="17" s="1"/>
  <c r="B138" i="17"/>
  <c r="C138" i="17"/>
  <c r="D138" i="17"/>
  <c r="E138" i="17"/>
  <c r="F138" i="17"/>
  <c r="G138" i="17"/>
  <c r="H138" i="17"/>
  <c r="I138" i="17"/>
  <c r="J138" i="17"/>
  <c r="K138" i="17"/>
  <c r="L138" i="17"/>
  <c r="A139" i="17"/>
  <c r="M139" i="17" s="1"/>
  <c r="N139" i="17" s="1"/>
  <c r="O139" i="17" s="1"/>
  <c r="B139" i="17"/>
  <c r="C139" i="17"/>
  <c r="D139" i="17"/>
  <c r="E139" i="17"/>
  <c r="F139" i="17"/>
  <c r="G139" i="17"/>
  <c r="H139" i="17"/>
  <c r="I139" i="17"/>
  <c r="J139" i="17"/>
  <c r="K139" i="17"/>
  <c r="L139" i="17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 s="1"/>
  <c r="O140" i="17" s="1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B143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 s="1"/>
  <c r="O143" i="17" s="1"/>
  <c r="A144" i="17"/>
  <c r="M144" i="17" s="1"/>
  <c r="N144" i="17" s="1"/>
  <c r="O144" i="17" s="1"/>
  <c r="B144" i="17"/>
  <c r="C144" i="17"/>
  <c r="D144" i="17"/>
  <c r="E144" i="17"/>
  <c r="F144" i="17"/>
  <c r="G144" i="17"/>
  <c r="H144" i="17"/>
  <c r="I144" i="17"/>
  <c r="J144" i="17"/>
  <c r="K144" i="17"/>
  <c r="L144" i="17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 s="1"/>
  <c r="O145" i="17" s="1"/>
  <c r="A146" i="17"/>
  <c r="M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N146" i="17"/>
  <c r="O146" i="17" s="1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 s="1"/>
  <c r="O147" i="17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B151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 s="1"/>
  <c r="O151" i="17" s="1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 s="1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M154" i="17" s="1"/>
  <c r="N154" i="17" s="1"/>
  <c r="O154" i="17" s="1"/>
  <c r="B154" i="17"/>
  <c r="C154" i="17"/>
  <c r="D154" i="17"/>
  <c r="E154" i="17"/>
  <c r="F154" i="17"/>
  <c r="G154" i="17"/>
  <c r="H154" i="17"/>
  <c r="I154" i="17"/>
  <c r="J154" i="17"/>
  <c r="K154" i="17"/>
  <c r="L154" i="17"/>
  <c r="A155" i="17"/>
  <c r="M155" i="17" s="1"/>
  <c r="N155" i="17" s="1"/>
  <c r="O155" i="17" s="1"/>
  <c r="B155" i="17"/>
  <c r="C155" i="17"/>
  <c r="D155" i="17"/>
  <c r="E155" i="17"/>
  <c r="F155" i="17"/>
  <c r="G155" i="17"/>
  <c r="H155" i="17"/>
  <c r="I155" i="17"/>
  <c r="J155" i="17"/>
  <c r="K155" i="17"/>
  <c r="L155" i="17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 s="1"/>
  <c r="O156" i="17" s="1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B159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 s="1"/>
  <c r="O159" i="17" s="1"/>
  <c r="A160" i="17"/>
  <c r="M160" i="17" s="1"/>
  <c r="N160" i="17" s="1"/>
  <c r="O160" i="17" s="1"/>
  <c r="B160" i="17"/>
  <c r="C160" i="17"/>
  <c r="D160" i="17"/>
  <c r="E160" i="17"/>
  <c r="F160" i="17"/>
  <c r="G160" i="17"/>
  <c r="H160" i="17"/>
  <c r="I160" i="17"/>
  <c r="J160" i="17"/>
  <c r="K160" i="17"/>
  <c r="L160" i="17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 s="1"/>
  <c r="O161" i="17" s="1"/>
  <c r="A162" i="17"/>
  <c r="M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N162" i="17"/>
  <c r="O162" i="17" s="1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 s="1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B167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 s="1"/>
  <c r="O167" i="17" s="1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 s="1"/>
  <c r="A169" i="17"/>
  <c r="M169" i="17" s="1"/>
  <c r="N169" i="17" s="1"/>
  <c r="O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A170" i="17"/>
  <c r="M170" i="17" s="1"/>
  <c r="N170" i="17" s="1"/>
  <c r="O170" i="17" s="1"/>
  <c r="B170" i="17"/>
  <c r="C170" i="17"/>
  <c r="D170" i="17"/>
  <c r="E170" i="17"/>
  <c r="F170" i="17"/>
  <c r="G170" i="17"/>
  <c r="H170" i="17"/>
  <c r="I170" i="17"/>
  <c r="J170" i="17"/>
  <c r="K170" i="17"/>
  <c r="L170" i="17"/>
  <c r="A171" i="17"/>
  <c r="M171" i="17" s="1"/>
  <c r="N171" i="17" s="1"/>
  <c r="O171" i="17" s="1"/>
  <c r="B171" i="17"/>
  <c r="C171" i="17"/>
  <c r="D171" i="17"/>
  <c r="E171" i="17"/>
  <c r="F171" i="17"/>
  <c r="G171" i="17"/>
  <c r="H171" i="17"/>
  <c r="I171" i="17"/>
  <c r="J171" i="17"/>
  <c r="K171" i="17"/>
  <c r="L171" i="17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 s="1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 s="1"/>
  <c r="A175" i="17"/>
  <c r="B175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 s="1"/>
  <c r="O175" i="17" s="1"/>
  <c r="A176" i="17"/>
  <c r="M176" i="17" s="1"/>
  <c r="N176" i="17" s="1"/>
  <c r="O176" i="17" s="1"/>
  <c r="B176" i="17"/>
  <c r="C176" i="17"/>
  <c r="D176" i="17"/>
  <c r="E176" i="17"/>
  <c r="F176" i="17"/>
  <c r="G176" i="17"/>
  <c r="H176" i="17"/>
  <c r="I176" i="17"/>
  <c r="J176" i="17"/>
  <c r="K176" i="17"/>
  <c r="L176" i="17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 s="1"/>
  <c r="O177" i="17" s="1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 s="1"/>
  <c r="O179" i="17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M182" i="17" s="1"/>
  <c r="N182" i="17" s="1"/>
  <c r="O182" i="17" s="1"/>
  <c r="B182" i="17"/>
  <c r="C182" i="17"/>
  <c r="D182" i="17"/>
  <c r="E182" i="17"/>
  <c r="F182" i="17"/>
  <c r="G182" i="17"/>
  <c r="H182" i="17"/>
  <c r="I182" i="17"/>
  <c r="J182" i="17"/>
  <c r="K182" i="17"/>
  <c r="L182" i="17"/>
  <c r="A183" i="17"/>
  <c r="B183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 s="1"/>
  <c r="O183" i="17" s="1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 s="1"/>
  <c r="A185" i="17"/>
  <c r="M185" i="17" s="1"/>
  <c r="N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O185" i="17"/>
  <c r="A186" i="17"/>
  <c r="M186" i="17" s="1"/>
  <c r="N186" i="17" s="1"/>
  <c r="O186" i="17" s="1"/>
  <c r="B186" i="17"/>
  <c r="C186" i="17"/>
  <c r="D186" i="17"/>
  <c r="E186" i="17"/>
  <c r="F186" i="17"/>
  <c r="G186" i="17"/>
  <c r="H186" i="17"/>
  <c r="I186" i="17"/>
  <c r="J186" i="17"/>
  <c r="K186" i="17"/>
  <c r="L186" i="17"/>
  <c r="A187" i="17"/>
  <c r="M187" i="17" s="1"/>
  <c r="N187" i="17" s="1"/>
  <c r="O187" i="17" s="1"/>
  <c r="B187" i="17"/>
  <c r="C187" i="17"/>
  <c r="D187" i="17"/>
  <c r="E187" i="17"/>
  <c r="F187" i="17"/>
  <c r="G187" i="17"/>
  <c r="H187" i="17"/>
  <c r="I187" i="17"/>
  <c r="J187" i="17"/>
  <c r="K187" i="17"/>
  <c r="L187" i="17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 s="1"/>
  <c r="O188" i="17" s="1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 s="1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 s="1"/>
  <c r="O191" i="17" s="1"/>
  <c r="A192" i="17"/>
  <c r="M192" i="17" s="1"/>
  <c r="N192" i="17" s="1"/>
  <c r="O192" i="17" s="1"/>
  <c r="B192" i="17"/>
  <c r="C192" i="17"/>
  <c r="D192" i="17"/>
  <c r="E192" i="17"/>
  <c r="F192" i="17"/>
  <c r="G192" i="17"/>
  <c r="H192" i="17"/>
  <c r="I192" i="17"/>
  <c r="J192" i="17"/>
  <c r="K192" i="17"/>
  <c r="L192" i="17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 s="1"/>
  <c r="O193" i="17" s="1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 s="1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M198" i="17" s="1"/>
  <c r="N198" i="17" s="1"/>
  <c r="O198" i="17" s="1"/>
  <c r="B198" i="17"/>
  <c r="C198" i="17"/>
  <c r="D198" i="17"/>
  <c r="E198" i="17"/>
  <c r="F198" i="17"/>
  <c r="G198" i="17"/>
  <c r="H198" i="17"/>
  <c r="I198" i="17"/>
  <c r="J198" i="17"/>
  <c r="K198" i="17"/>
  <c r="L198" i="17"/>
  <c r="A199" i="17"/>
  <c r="B199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 s="1"/>
  <c r="O199" i="17" s="1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 s="1"/>
  <c r="A201" i="17"/>
  <c r="M201" i="17" s="1"/>
  <c r="N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O201" i="17"/>
  <c r="A202" i="17"/>
  <c r="M202" i="17" s="1"/>
  <c r="N202" i="17" s="1"/>
  <c r="O202" i="17" s="1"/>
  <c r="B202" i="17"/>
  <c r="C202" i="17"/>
  <c r="D202" i="17"/>
  <c r="E202" i="17"/>
  <c r="F202" i="17"/>
  <c r="G202" i="17"/>
  <c r="H202" i="17"/>
  <c r="I202" i="17"/>
  <c r="J202" i="17"/>
  <c r="K202" i="17"/>
  <c r="L202" i="17"/>
  <c r="A203" i="17"/>
  <c r="M203" i="17" s="1"/>
  <c r="N203" i="17" s="1"/>
  <c r="O203" i="17" s="1"/>
  <c r="B203" i="17"/>
  <c r="C203" i="17"/>
  <c r="D203" i="17"/>
  <c r="E203" i="17"/>
  <c r="F203" i="17"/>
  <c r="G203" i="17"/>
  <c r="H203" i="17"/>
  <c r="I203" i="17"/>
  <c r="J203" i="17"/>
  <c r="K203" i="17"/>
  <c r="L203" i="17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 s="1"/>
  <c r="O204" i="17" s="1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 s="1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 s="1"/>
  <c r="O207" i="17" s="1"/>
  <c r="A208" i="17"/>
  <c r="M208" i="17" s="1"/>
  <c r="N208" i="17" s="1"/>
  <c r="O208" i="17" s="1"/>
  <c r="B208" i="17"/>
  <c r="C208" i="17"/>
  <c r="D208" i="17"/>
  <c r="E208" i="17"/>
  <c r="F208" i="17"/>
  <c r="G208" i="17"/>
  <c r="H208" i="17"/>
  <c r="I208" i="17"/>
  <c r="J208" i="17"/>
  <c r="K208" i="17"/>
  <c r="L208" i="17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 s="1"/>
  <c r="O209" i="17" s="1"/>
  <c r="A210" i="17"/>
  <c r="M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N210" i="17"/>
  <c r="O210" i="17" s="1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 s="1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M214" i="17" s="1"/>
  <c r="N214" i="17" s="1"/>
  <c r="O214" i="17" s="1"/>
  <c r="B214" i="17"/>
  <c r="C214" i="17"/>
  <c r="D214" i="17"/>
  <c r="E214" i="17"/>
  <c r="F214" i="17"/>
  <c r="G214" i="17"/>
  <c r="H214" i="17"/>
  <c r="I214" i="17"/>
  <c r="J214" i="17"/>
  <c r="K214" i="17"/>
  <c r="L214" i="17"/>
  <c r="A215" i="17"/>
  <c r="B215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 s="1"/>
  <c r="O215" i="17" s="1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 s="1"/>
  <c r="A217" i="17"/>
  <c r="M217" i="17" s="1"/>
  <c r="N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O217" i="17"/>
  <c r="A218" i="17"/>
  <c r="M218" i="17" s="1"/>
  <c r="N218" i="17" s="1"/>
  <c r="O218" i="17" s="1"/>
  <c r="B218" i="17"/>
  <c r="C218" i="17"/>
  <c r="D218" i="17"/>
  <c r="E218" i="17"/>
  <c r="F218" i="17"/>
  <c r="G218" i="17"/>
  <c r="H218" i="17"/>
  <c r="I218" i="17"/>
  <c r="J218" i="17"/>
  <c r="K218" i="17"/>
  <c r="L218" i="17"/>
  <c r="A219" i="17"/>
  <c r="M219" i="17" s="1"/>
  <c r="N219" i="17" s="1"/>
  <c r="O219" i="17" s="1"/>
  <c r="B219" i="17"/>
  <c r="C219" i="17"/>
  <c r="D219" i="17"/>
  <c r="E219" i="17"/>
  <c r="F219" i="17"/>
  <c r="G219" i="17"/>
  <c r="H219" i="17"/>
  <c r="I219" i="17"/>
  <c r="J219" i="17"/>
  <c r="K219" i="17"/>
  <c r="L219" i="17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 s="1"/>
  <c r="O220" i="17" s="1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 s="1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 s="1"/>
  <c r="O223" i="17" s="1"/>
  <c r="A224" i="17"/>
  <c r="M224" i="17" s="1"/>
  <c r="N224" i="17" s="1"/>
  <c r="O224" i="17" s="1"/>
  <c r="B224" i="17"/>
  <c r="C224" i="17"/>
  <c r="D224" i="17"/>
  <c r="E224" i="17"/>
  <c r="F224" i="17"/>
  <c r="G224" i="17"/>
  <c r="H224" i="17"/>
  <c r="I224" i="17"/>
  <c r="J224" i="17"/>
  <c r="K224" i="17"/>
  <c r="L224" i="17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 s="1"/>
  <c r="O225" i="17" s="1"/>
  <c r="A226" i="17"/>
  <c r="M226" i="17" s="1"/>
  <c r="B226" i="17"/>
  <c r="C226" i="17"/>
  <c r="D226" i="17"/>
  <c r="E226" i="17"/>
  <c r="F226" i="17"/>
  <c r="G226" i="17"/>
  <c r="H226" i="17"/>
  <c r="I226" i="17"/>
  <c r="J226" i="17"/>
  <c r="K226" i="17"/>
  <c r="L226" i="17"/>
  <c r="N226" i="17"/>
  <c r="O226" i="17" s="1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 s="1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M230" i="17" s="1"/>
  <c r="N230" i="17" s="1"/>
  <c r="O230" i="17" s="1"/>
  <c r="B230" i="17"/>
  <c r="C230" i="17"/>
  <c r="D230" i="17"/>
  <c r="E230" i="17"/>
  <c r="F230" i="17"/>
  <c r="G230" i="17"/>
  <c r="H230" i="17"/>
  <c r="I230" i="17"/>
  <c r="J230" i="17"/>
  <c r="K230" i="17"/>
  <c r="L230" i="17"/>
  <c r="A231" i="17"/>
  <c r="B231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 s="1"/>
  <c r="O231" i="17" s="1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 s="1"/>
  <c r="A233" i="17"/>
  <c r="M233" i="17" s="1"/>
  <c r="N233" i="17" s="1"/>
  <c r="O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A234" i="17"/>
  <c r="M234" i="17" s="1"/>
  <c r="N234" i="17" s="1"/>
  <c r="O234" i="17" s="1"/>
  <c r="B234" i="17"/>
  <c r="C234" i="17"/>
  <c r="D234" i="17"/>
  <c r="E234" i="17"/>
  <c r="F234" i="17"/>
  <c r="G234" i="17"/>
  <c r="H234" i="17"/>
  <c r="I234" i="17"/>
  <c r="J234" i="17"/>
  <c r="K234" i="17"/>
  <c r="L234" i="17"/>
  <c r="A235" i="17"/>
  <c r="M235" i="17" s="1"/>
  <c r="N235" i="17" s="1"/>
  <c r="O235" i="17" s="1"/>
  <c r="B235" i="17"/>
  <c r="C235" i="17"/>
  <c r="D235" i="17"/>
  <c r="E235" i="17"/>
  <c r="F235" i="17"/>
  <c r="G235" i="17"/>
  <c r="H235" i="17"/>
  <c r="I235" i="17"/>
  <c r="J235" i="17"/>
  <c r="K235" i="17"/>
  <c r="L235" i="17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 s="1"/>
  <c r="O236" i="17" s="1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 s="1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 s="1"/>
  <c r="O239" i="17" s="1"/>
  <c r="A240" i="17"/>
  <c r="M240" i="17" s="1"/>
  <c r="N240" i="17" s="1"/>
  <c r="O240" i="17" s="1"/>
  <c r="B240" i="17"/>
  <c r="C240" i="17"/>
  <c r="D240" i="17"/>
  <c r="E240" i="17"/>
  <c r="F240" i="17"/>
  <c r="G240" i="17"/>
  <c r="H240" i="17"/>
  <c r="I240" i="17"/>
  <c r="J240" i="17"/>
  <c r="K240" i="17"/>
  <c r="L240" i="17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 s="1"/>
  <c r="O241" i="17" s="1"/>
  <c r="A242" i="17"/>
  <c r="M242" i="17" s="1"/>
  <c r="B242" i="17"/>
  <c r="C242" i="17"/>
  <c r="D242" i="17"/>
  <c r="E242" i="17"/>
  <c r="F242" i="17"/>
  <c r="G242" i="17"/>
  <c r="H242" i="17"/>
  <c r="I242" i="17"/>
  <c r="J242" i="17"/>
  <c r="K242" i="17"/>
  <c r="L242" i="17"/>
  <c r="N242" i="17"/>
  <c r="O242" i="17" s="1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 s="1"/>
  <c r="O243" i="17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M246" i="17" s="1"/>
  <c r="N246" i="17" s="1"/>
  <c r="O246" i="17" s="1"/>
  <c r="B246" i="17"/>
  <c r="C246" i="17"/>
  <c r="D246" i="17"/>
  <c r="E246" i="17"/>
  <c r="F246" i="17"/>
  <c r="G246" i="17"/>
  <c r="H246" i="17"/>
  <c r="I246" i="17"/>
  <c r="J246" i="17"/>
  <c r="K246" i="17"/>
  <c r="L246" i="17"/>
  <c r="A247" i="17"/>
  <c r="B247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 s="1"/>
  <c r="O247" i="17" s="1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 s="1"/>
  <c r="A249" i="17"/>
  <c r="M249" i="17" s="1"/>
  <c r="N249" i="17" s="1"/>
  <c r="O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M251" i="17" s="1"/>
  <c r="N251" i="17" s="1"/>
  <c r="O251" i="17" s="1"/>
  <c r="B251" i="17"/>
  <c r="C251" i="17"/>
  <c r="D251" i="17"/>
  <c r="E251" i="17"/>
  <c r="F251" i="17"/>
  <c r="G251" i="17"/>
  <c r="H251" i="17"/>
  <c r="I251" i="17"/>
  <c r="J251" i="17"/>
  <c r="K251" i="17"/>
  <c r="L251" i="17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 s="1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 s="1"/>
  <c r="O255" i="17" s="1"/>
  <c r="A256" i="17"/>
  <c r="M256" i="17" s="1"/>
  <c r="N256" i="17" s="1"/>
  <c r="O256" i="17" s="1"/>
  <c r="B256" i="17"/>
  <c r="C256" i="17"/>
  <c r="D256" i="17"/>
  <c r="E256" i="17"/>
  <c r="F256" i="17"/>
  <c r="G256" i="17"/>
  <c r="H256" i="17"/>
  <c r="I256" i="17"/>
  <c r="J256" i="17"/>
  <c r="K256" i="17"/>
  <c r="L256" i="17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 s="1"/>
  <c r="O257" i="17" s="1"/>
  <c r="A258" i="17"/>
  <c r="M258" i="17" s="1"/>
  <c r="B258" i="17"/>
  <c r="C258" i="17"/>
  <c r="D258" i="17"/>
  <c r="E258" i="17"/>
  <c r="F258" i="17"/>
  <c r="G258" i="17"/>
  <c r="H258" i="17"/>
  <c r="I258" i="17"/>
  <c r="J258" i="17"/>
  <c r="K258" i="17"/>
  <c r="L258" i="17"/>
  <c r="N258" i="17"/>
  <c r="O258" i="17" s="1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B263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 s="1"/>
  <c r="O263" i="17" s="1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 s="1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M267" i="17" s="1"/>
  <c r="N267" i="17" s="1"/>
  <c r="O267" i="17" s="1"/>
  <c r="B267" i="17"/>
  <c r="C267" i="17"/>
  <c r="D267" i="17"/>
  <c r="E267" i="17"/>
  <c r="F267" i="17"/>
  <c r="G267" i="17"/>
  <c r="H267" i="17"/>
  <c r="I267" i="17"/>
  <c r="J267" i="17"/>
  <c r="K267" i="17"/>
  <c r="L267" i="17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 s="1"/>
  <c r="O268" i="17" s="1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 s="1"/>
  <c r="O271" i="17" s="1"/>
  <c r="A272" i="17"/>
  <c r="M272" i="17" s="1"/>
  <c r="N272" i="17" s="1"/>
  <c r="O272" i="17" s="1"/>
  <c r="B272" i="17"/>
  <c r="C272" i="17"/>
  <c r="D272" i="17"/>
  <c r="E272" i="17"/>
  <c r="F272" i="17"/>
  <c r="G272" i="17"/>
  <c r="H272" i="17"/>
  <c r="I272" i="17"/>
  <c r="J272" i="17"/>
  <c r="K272" i="17"/>
  <c r="L272" i="17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 s="1"/>
  <c r="O273" i="17" s="1"/>
  <c r="A274" i="17"/>
  <c r="M274" i="17" s="1"/>
  <c r="N274" i="17" s="1"/>
  <c r="O274" i="17" s="1"/>
  <c r="B274" i="17"/>
  <c r="C274" i="17"/>
  <c r="D274" i="17"/>
  <c r="E274" i="17"/>
  <c r="F274" i="17"/>
  <c r="G274" i="17"/>
  <c r="H274" i="17"/>
  <c r="I274" i="17"/>
  <c r="J274" i="17"/>
  <c r="K274" i="17"/>
  <c r="L274" i="17"/>
  <c r="A275" i="17"/>
  <c r="M275" i="17" s="1"/>
  <c r="N275" i="17" s="1"/>
  <c r="O275" i="17" s="1"/>
  <c r="B275" i="17"/>
  <c r="C275" i="17"/>
  <c r="D275" i="17"/>
  <c r="E275" i="17"/>
  <c r="F275" i="17"/>
  <c r="G275" i="17"/>
  <c r="H275" i="17"/>
  <c r="I275" i="17"/>
  <c r="J275" i="17"/>
  <c r="K275" i="17"/>
  <c r="L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B279" i="17"/>
  <c r="C279" i="17"/>
  <c r="D279" i="17"/>
  <c r="E279" i="17"/>
  <c r="F279" i="17"/>
  <c r="G279" i="17"/>
  <c r="H279" i="17"/>
  <c r="I279" i="17"/>
  <c r="J279" i="17"/>
  <c r="K279" i="17"/>
  <c r="L279" i="17"/>
  <c r="M279" i="17"/>
  <c r="N279" i="17" s="1"/>
  <c r="O279" i="17" s="1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 s="1"/>
  <c r="A281" i="17"/>
  <c r="M281" i="17" s="1"/>
  <c r="N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O281" i="17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M283" i="17" s="1"/>
  <c r="N283" i="17" s="1"/>
  <c r="O283" i="17" s="1"/>
  <c r="B283" i="17"/>
  <c r="C283" i="17"/>
  <c r="D283" i="17"/>
  <c r="E283" i="17"/>
  <c r="F283" i="17"/>
  <c r="G283" i="17"/>
  <c r="H283" i="17"/>
  <c r="I283" i="17"/>
  <c r="J283" i="17"/>
  <c r="K283" i="17"/>
  <c r="L283" i="17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 s="1"/>
  <c r="O284" i="17" s="1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/>
  <c r="O286" i="17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 s="1"/>
  <c r="O287" i="17" s="1"/>
  <c r="A288" i="17"/>
  <c r="M288" i="17" s="1"/>
  <c r="N288" i="17" s="1"/>
  <c r="O288" i="17" s="1"/>
  <c r="B288" i="17"/>
  <c r="C288" i="17"/>
  <c r="D288" i="17"/>
  <c r="E288" i="17"/>
  <c r="F288" i="17"/>
  <c r="G288" i="17"/>
  <c r="H288" i="17"/>
  <c r="I288" i="17"/>
  <c r="J288" i="17"/>
  <c r="K288" i="17"/>
  <c r="L288" i="17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 s="1"/>
  <c r="O289" i="17" s="1"/>
  <c r="A290" i="17"/>
  <c r="M290" i="17" s="1"/>
  <c r="N290" i="17" s="1"/>
  <c r="O290" i="17" s="1"/>
  <c r="B290" i="17"/>
  <c r="C290" i="17"/>
  <c r="D290" i="17"/>
  <c r="E290" i="17"/>
  <c r="F290" i="17"/>
  <c r="G290" i="17"/>
  <c r="H290" i="17"/>
  <c r="I290" i="17"/>
  <c r="J290" i="17"/>
  <c r="K290" i="17"/>
  <c r="L290" i="17"/>
  <c r="A291" i="17"/>
  <c r="M291" i="17" s="1"/>
  <c r="N291" i="17" s="1"/>
  <c r="O291" i="17" s="1"/>
  <c r="B291" i="17"/>
  <c r="C291" i="17"/>
  <c r="D291" i="17"/>
  <c r="E291" i="17"/>
  <c r="F291" i="17"/>
  <c r="G291" i="17"/>
  <c r="H291" i="17"/>
  <c r="I291" i="17"/>
  <c r="J291" i="17"/>
  <c r="K291" i="17"/>
  <c r="L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B295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 s="1"/>
  <c r="O295" i="17" s="1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 s="1"/>
  <c r="A297" i="17"/>
  <c r="M297" i="17" s="1"/>
  <c r="N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O297" i="17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M299" i="17" s="1"/>
  <c r="N299" i="17" s="1"/>
  <c r="O299" i="17" s="1"/>
  <c r="B299" i="17"/>
  <c r="C299" i="17"/>
  <c r="D299" i="17"/>
  <c r="E299" i="17"/>
  <c r="F299" i="17"/>
  <c r="G299" i="17"/>
  <c r="H299" i="17"/>
  <c r="I299" i="17"/>
  <c r="J299" i="17"/>
  <c r="K299" i="17"/>
  <c r="L299" i="17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 s="1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/>
  <c r="O302" i="17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 s="1"/>
  <c r="O303" i="17" s="1"/>
  <c r="A304" i="17"/>
  <c r="M304" i="17" s="1"/>
  <c r="N304" i="17" s="1"/>
  <c r="O304" i="17" s="1"/>
  <c r="B304" i="17"/>
  <c r="C304" i="17"/>
  <c r="D304" i="17"/>
  <c r="E304" i="17"/>
  <c r="F304" i="17"/>
  <c r="G304" i="17"/>
  <c r="H304" i="17"/>
  <c r="I304" i="17"/>
  <c r="J304" i="17"/>
  <c r="K304" i="17"/>
  <c r="L304" i="17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 s="1"/>
  <c r="O305" i="17" s="1"/>
  <c r="A306" i="17"/>
  <c r="M306" i="17" s="1"/>
  <c r="N306" i="17" s="1"/>
  <c r="O306" i="17" s="1"/>
  <c r="B306" i="17"/>
  <c r="C306" i="17"/>
  <c r="D306" i="17"/>
  <c r="E306" i="17"/>
  <c r="F306" i="17"/>
  <c r="G306" i="17"/>
  <c r="H306" i="17"/>
  <c r="I306" i="17"/>
  <c r="J306" i="17"/>
  <c r="K306" i="17"/>
  <c r="L306" i="17"/>
  <c r="A307" i="17"/>
  <c r="M307" i="17" s="1"/>
  <c r="N307" i="17" s="1"/>
  <c r="B307" i="17"/>
  <c r="C307" i="17"/>
  <c r="D307" i="17"/>
  <c r="E307" i="17"/>
  <c r="F307" i="17"/>
  <c r="G307" i="17"/>
  <c r="H307" i="17"/>
  <c r="I307" i="17"/>
  <c r="J307" i="17"/>
  <c r="K307" i="17"/>
  <c r="L307" i="17"/>
  <c r="O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B311" i="17"/>
  <c r="C311" i="17"/>
  <c r="D311" i="17"/>
  <c r="E311" i="17"/>
  <c r="F311" i="17"/>
  <c r="G311" i="17"/>
  <c r="H311" i="17"/>
  <c r="I311" i="17"/>
  <c r="J311" i="17"/>
  <c r="K311" i="17"/>
  <c r="L311" i="17"/>
  <c r="M311" i="17"/>
  <c r="N311" i="17" s="1"/>
  <c r="O311" i="17" s="1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 s="1"/>
  <c r="A313" i="17"/>
  <c r="M313" i="17" s="1"/>
  <c r="N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O313" i="17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M315" i="17" s="1"/>
  <c r="N315" i="17" s="1"/>
  <c r="O315" i="17" s="1"/>
  <c r="B315" i="17"/>
  <c r="C315" i="17"/>
  <c r="D315" i="17"/>
  <c r="E315" i="17"/>
  <c r="F315" i="17"/>
  <c r="G315" i="17"/>
  <c r="H315" i="17"/>
  <c r="I315" i="17"/>
  <c r="J315" i="17"/>
  <c r="K315" i="17"/>
  <c r="L315" i="17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 s="1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/>
  <c r="O318" i="17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 s="1"/>
  <c r="O319" i="17" s="1"/>
  <c r="A320" i="17"/>
  <c r="M320" i="17" s="1"/>
  <c r="N320" i="17" s="1"/>
  <c r="O320" i="17" s="1"/>
  <c r="B320" i="17"/>
  <c r="C320" i="17"/>
  <c r="D320" i="17"/>
  <c r="E320" i="17"/>
  <c r="F320" i="17"/>
  <c r="G320" i="17"/>
  <c r="H320" i="17"/>
  <c r="I320" i="17"/>
  <c r="J320" i="17"/>
  <c r="K320" i="17"/>
  <c r="L320" i="17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 s="1"/>
  <c r="O321" i="17" s="1"/>
  <c r="A322" i="17"/>
  <c r="M322" i="17" s="1"/>
  <c r="N322" i="17" s="1"/>
  <c r="O322" i="17" s="1"/>
  <c r="B322" i="17"/>
  <c r="C322" i="17"/>
  <c r="D322" i="17"/>
  <c r="E322" i="17"/>
  <c r="F322" i="17"/>
  <c r="G322" i="17"/>
  <c r="H322" i="17"/>
  <c r="I322" i="17"/>
  <c r="J322" i="17"/>
  <c r="K322" i="17"/>
  <c r="L322" i="17"/>
  <c r="A323" i="17"/>
  <c r="M323" i="17" s="1"/>
  <c r="N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O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 s="1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 s="1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M331" i="17" s="1"/>
  <c r="N331" i="17" s="1"/>
  <c r="O331" i="17" s="1"/>
  <c r="B331" i="17"/>
  <c r="C331" i="17"/>
  <c r="D331" i="17"/>
  <c r="E331" i="17"/>
  <c r="F331" i="17"/>
  <c r="G331" i="17"/>
  <c r="H331" i="17"/>
  <c r="I331" i="17"/>
  <c r="J331" i="17"/>
  <c r="K331" i="17"/>
  <c r="L331" i="17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 s="1"/>
  <c r="O332" i="17" s="1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/>
  <c r="O334" i="17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 s="1"/>
  <c r="O335" i="17" s="1"/>
  <c r="A336" i="17"/>
  <c r="M336" i="17" s="1"/>
  <c r="N336" i="17" s="1"/>
  <c r="O336" i="17" s="1"/>
  <c r="B336" i="17"/>
  <c r="C336" i="17"/>
  <c r="D336" i="17"/>
  <c r="E336" i="17"/>
  <c r="F336" i="17"/>
  <c r="G336" i="17"/>
  <c r="H336" i="17"/>
  <c r="I336" i="17"/>
  <c r="J336" i="17"/>
  <c r="K336" i="17"/>
  <c r="L336" i="17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 s="1"/>
  <c r="O337" i="17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M339" i="17" s="1"/>
  <c r="N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O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 s="1"/>
  <c r="O343" i="17" s="1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 s="1"/>
  <c r="A345" i="17"/>
  <c r="M345" i="17" s="1"/>
  <c r="N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O345" i="17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 s="1"/>
  <c r="O117" i="16" s="1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 s="1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 s="1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M124" i="16" s="1"/>
  <c r="N124" i="16" s="1"/>
  <c r="O124" i="16" s="1"/>
  <c r="B124" i="16"/>
  <c r="C124" i="16"/>
  <c r="D124" i="16"/>
  <c r="E124" i="16"/>
  <c r="F124" i="16"/>
  <c r="G124" i="16"/>
  <c r="H124" i="16"/>
  <c r="I124" i="16"/>
  <c r="J124" i="16"/>
  <c r="K124" i="16"/>
  <c r="L124" i="16"/>
  <c r="A125" i="16"/>
  <c r="M125" i="16" s="1"/>
  <c r="N125" i="16" s="1"/>
  <c r="O125" i="16" s="1"/>
  <c r="B125" i="16"/>
  <c r="C125" i="16"/>
  <c r="D125" i="16"/>
  <c r="E125" i="16"/>
  <c r="F125" i="16"/>
  <c r="G125" i="16"/>
  <c r="H125" i="16"/>
  <c r="I125" i="16"/>
  <c r="J125" i="16"/>
  <c r="K125" i="16"/>
  <c r="L125" i="16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 s="1"/>
  <c r="O127" i="16" s="1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 s="1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 s="1"/>
  <c r="O131" i="16" s="1"/>
  <c r="A132" i="16"/>
  <c r="M132" i="16" s="1"/>
  <c r="N132" i="16" s="1"/>
  <c r="O132" i="16" s="1"/>
  <c r="B132" i="16"/>
  <c r="C132" i="16"/>
  <c r="D132" i="16"/>
  <c r="E132" i="16"/>
  <c r="F132" i="16"/>
  <c r="G132" i="16"/>
  <c r="H132" i="16"/>
  <c r="I132" i="16"/>
  <c r="J132" i="16"/>
  <c r="K132" i="16"/>
  <c r="L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 s="1"/>
  <c r="O133" i="16" s="1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 s="1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 s="1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M140" i="16" s="1"/>
  <c r="N140" i="16" s="1"/>
  <c r="O140" i="16" s="1"/>
  <c r="B140" i="16"/>
  <c r="C140" i="16"/>
  <c r="D140" i="16"/>
  <c r="E140" i="16"/>
  <c r="F140" i="16"/>
  <c r="G140" i="16"/>
  <c r="H140" i="16"/>
  <c r="I140" i="16"/>
  <c r="J140" i="16"/>
  <c r="K140" i="16"/>
  <c r="L140" i="16"/>
  <c r="A141" i="16"/>
  <c r="M141" i="16" s="1"/>
  <c r="N141" i="16" s="1"/>
  <c r="O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 s="1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 s="1"/>
  <c r="O147" i="16" s="1"/>
  <c r="A148" i="16"/>
  <c r="M148" i="16" s="1"/>
  <c r="N148" i="16" s="1"/>
  <c r="O148" i="16" s="1"/>
  <c r="B148" i="16"/>
  <c r="C148" i="16"/>
  <c r="D148" i="16"/>
  <c r="E148" i="16"/>
  <c r="F148" i="16"/>
  <c r="G148" i="16"/>
  <c r="H148" i="16"/>
  <c r="I148" i="16"/>
  <c r="J148" i="16"/>
  <c r="K148" i="16"/>
  <c r="L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 s="1"/>
  <c r="O149" i="16" s="1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 s="1"/>
  <c r="O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 s="1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 s="1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M156" i="16" s="1"/>
  <c r="N156" i="16" s="1"/>
  <c r="O156" i="16" s="1"/>
  <c r="B156" i="16"/>
  <c r="C156" i="16"/>
  <c r="D156" i="16"/>
  <c r="E156" i="16"/>
  <c r="F156" i="16"/>
  <c r="G156" i="16"/>
  <c r="H156" i="16"/>
  <c r="I156" i="16"/>
  <c r="J156" i="16"/>
  <c r="K156" i="16"/>
  <c r="L156" i="16"/>
  <c r="A157" i="16"/>
  <c r="M157" i="16" s="1"/>
  <c r="N157" i="16" s="1"/>
  <c r="O157" i="16" s="1"/>
  <c r="B157" i="16"/>
  <c r="C157" i="16"/>
  <c r="D157" i="16"/>
  <c r="E157" i="16"/>
  <c r="F157" i="16"/>
  <c r="G157" i="16"/>
  <c r="H157" i="16"/>
  <c r="I157" i="16"/>
  <c r="J157" i="16"/>
  <c r="K157" i="16"/>
  <c r="L157" i="16"/>
  <c r="A158" i="16"/>
  <c r="M158" i="16" s="1"/>
  <c r="N158" i="16" s="1"/>
  <c r="O158" i="16" s="1"/>
  <c r="B158" i="16"/>
  <c r="C158" i="16"/>
  <c r="D158" i="16"/>
  <c r="E158" i="16"/>
  <c r="F158" i="16"/>
  <c r="G158" i="16"/>
  <c r="H158" i="16"/>
  <c r="I158" i="16"/>
  <c r="J158" i="16"/>
  <c r="K158" i="16"/>
  <c r="L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 s="1"/>
  <c r="O159" i="16" s="1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 s="1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 s="1"/>
  <c r="O163" i="16" s="1"/>
  <c r="A164" i="16"/>
  <c r="M164" i="16" s="1"/>
  <c r="N164" i="16" s="1"/>
  <c r="O164" i="16" s="1"/>
  <c r="B164" i="16"/>
  <c r="C164" i="16"/>
  <c r="D164" i="16"/>
  <c r="E164" i="16"/>
  <c r="F164" i="16"/>
  <c r="G164" i="16"/>
  <c r="H164" i="16"/>
  <c r="I164" i="16"/>
  <c r="J164" i="16"/>
  <c r="K164" i="16"/>
  <c r="L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 s="1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 s="1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 s="1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M172" i="16" s="1"/>
  <c r="N172" i="16" s="1"/>
  <c r="O172" i="16" s="1"/>
  <c r="B172" i="16"/>
  <c r="C172" i="16"/>
  <c r="D172" i="16"/>
  <c r="E172" i="16"/>
  <c r="F172" i="16"/>
  <c r="G172" i="16"/>
  <c r="H172" i="16"/>
  <c r="I172" i="16"/>
  <c r="J172" i="16"/>
  <c r="K172" i="16"/>
  <c r="L172" i="16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 s="1"/>
  <c r="O175" i="16" s="1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 s="1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 s="1"/>
  <c r="O177" i="16" s="1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 s="1"/>
  <c r="O179" i="16" s="1"/>
  <c r="A180" i="16"/>
  <c r="M180" i="16" s="1"/>
  <c r="N180" i="16" s="1"/>
  <c r="O180" i="16" s="1"/>
  <c r="B180" i="16"/>
  <c r="C180" i="16"/>
  <c r="D180" i="16"/>
  <c r="E180" i="16"/>
  <c r="F180" i="16"/>
  <c r="G180" i="16"/>
  <c r="H180" i="16"/>
  <c r="I180" i="16"/>
  <c r="J180" i="16"/>
  <c r="K180" i="16"/>
  <c r="L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 s="1"/>
  <c r="O181" i="16" s="1"/>
  <c r="A182" i="16"/>
  <c r="M182" i="16" s="1"/>
  <c r="B182" i="16"/>
  <c r="C182" i="16"/>
  <c r="D182" i="16"/>
  <c r="E182" i="16"/>
  <c r="F182" i="16"/>
  <c r="G182" i="16"/>
  <c r="H182" i="16"/>
  <c r="I182" i="16"/>
  <c r="J182" i="16"/>
  <c r="K182" i="16"/>
  <c r="L182" i="16"/>
  <c r="N182" i="16"/>
  <c r="O182" i="16" s="1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 s="1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 s="1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M188" i="16" s="1"/>
  <c r="N188" i="16" s="1"/>
  <c r="O188" i="16" s="1"/>
  <c r="B188" i="16"/>
  <c r="C188" i="16"/>
  <c r="D188" i="16"/>
  <c r="E188" i="16"/>
  <c r="F188" i="16"/>
  <c r="G188" i="16"/>
  <c r="H188" i="16"/>
  <c r="I188" i="16"/>
  <c r="J188" i="16"/>
  <c r="K188" i="16"/>
  <c r="L188" i="16"/>
  <c r="A189" i="16"/>
  <c r="M189" i="16" s="1"/>
  <c r="N189" i="16" s="1"/>
  <c r="O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 s="1"/>
  <c r="O191" i="16" s="1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 s="1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 s="1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 s="1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 s="1"/>
  <c r="O195" i="16" s="1"/>
  <c r="A196" i="16"/>
  <c r="M196" i="16" s="1"/>
  <c r="N196" i="16" s="1"/>
  <c r="O196" i="16" s="1"/>
  <c r="B196" i="16"/>
  <c r="C196" i="16"/>
  <c r="D196" i="16"/>
  <c r="E196" i="16"/>
  <c r="F196" i="16"/>
  <c r="G196" i="16"/>
  <c r="H196" i="16"/>
  <c r="I196" i="16"/>
  <c r="J196" i="16"/>
  <c r="K196" i="16"/>
  <c r="L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 s="1"/>
  <c r="O197" i="16" s="1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 s="1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 s="1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M204" i="16" s="1"/>
  <c r="N204" i="16" s="1"/>
  <c r="O204" i="16" s="1"/>
  <c r="B204" i="16"/>
  <c r="C204" i="16"/>
  <c r="D204" i="16"/>
  <c r="E204" i="16"/>
  <c r="F204" i="16"/>
  <c r="G204" i="16"/>
  <c r="H204" i="16"/>
  <c r="I204" i="16"/>
  <c r="J204" i="16"/>
  <c r="K204" i="16"/>
  <c r="L204" i="16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M206" i="16" s="1"/>
  <c r="N206" i="16" s="1"/>
  <c r="O206" i="16" s="1"/>
  <c r="B206" i="16"/>
  <c r="C206" i="16"/>
  <c r="D206" i="16"/>
  <c r="E206" i="16"/>
  <c r="F206" i="16"/>
  <c r="G206" i="16"/>
  <c r="H206" i="16"/>
  <c r="I206" i="16"/>
  <c r="J206" i="16"/>
  <c r="K206" i="16"/>
  <c r="L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 s="1"/>
  <c r="O207" i="16" s="1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 s="1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 s="1"/>
  <c r="O211" i="16" s="1"/>
  <c r="A212" i="16"/>
  <c r="M212" i="16" s="1"/>
  <c r="N212" i="16" s="1"/>
  <c r="O212" i="16" s="1"/>
  <c r="B212" i="16"/>
  <c r="C212" i="16"/>
  <c r="D212" i="16"/>
  <c r="E212" i="16"/>
  <c r="F212" i="16"/>
  <c r="G212" i="16"/>
  <c r="H212" i="16"/>
  <c r="I212" i="16"/>
  <c r="J212" i="16"/>
  <c r="K212" i="16"/>
  <c r="L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 s="1"/>
  <c r="O213" i="16" s="1"/>
  <c r="A214" i="16"/>
  <c r="M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N214" i="16"/>
  <c r="O214" i="16" s="1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 s="1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 s="1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M220" i="16" s="1"/>
  <c r="N220" i="16" s="1"/>
  <c r="O220" i="16" s="1"/>
  <c r="B220" i="16"/>
  <c r="C220" i="16"/>
  <c r="D220" i="16"/>
  <c r="E220" i="16"/>
  <c r="F220" i="16"/>
  <c r="G220" i="16"/>
  <c r="H220" i="16"/>
  <c r="I220" i="16"/>
  <c r="J220" i="16"/>
  <c r="K220" i="16"/>
  <c r="L220" i="16"/>
  <c r="A221" i="16"/>
  <c r="M221" i="16" s="1"/>
  <c r="N221" i="16" s="1"/>
  <c r="O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 s="1"/>
  <c r="O223" i="16" s="1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 s="1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 s="1"/>
  <c r="O227" i="16" s="1"/>
  <c r="A228" i="16"/>
  <c r="M228" i="16" s="1"/>
  <c r="N228" i="16" s="1"/>
  <c r="O228" i="16" s="1"/>
  <c r="B228" i="16"/>
  <c r="C228" i="16"/>
  <c r="D228" i="16"/>
  <c r="E228" i="16"/>
  <c r="F228" i="16"/>
  <c r="G228" i="16"/>
  <c r="H228" i="16"/>
  <c r="I228" i="16"/>
  <c r="J228" i="16"/>
  <c r="K228" i="16"/>
  <c r="L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 s="1"/>
  <c r="O229" i="16" s="1"/>
  <c r="A230" i="16"/>
  <c r="M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N230" i="16"/>
  <c r="O230" i="16" s="1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 s="1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 s="1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M236" i="16" s="1"/>
  <c r="N236" i="16" s="1"/>
  <c r="O236" i="16" s="1"/>
  <c r="B236" i="16"/>
  <c r="C236" i="16"/>
  <c r="D236" i="16"/>
  <c r="E236" i="16"/>
  <c r="F236" i="16"/>
  <c r="G236" i="16"/>
  <c r="H236" i="16"/>
  <c r="I236" i="16"/>
  <c r="J236" i="16"/>
  <c r="K236" i="16"/>
  <c r="L236" i="16"/>
  <c r="A237" i="16"/>
  <c r="M237" i="16" s="1"/>
  <c r="N237" i="16" s="1"/>
  <c r="O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 s="1"/>
  <c r="O239" i="16" s="1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 s="1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 s="1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 s="1"/>
  <c r="O243" i="16" s="1"/>
  <c r="A244" i="16"/>
  <c r="M244" i="16" s="1"/>
  <c r="N244" i="16" s="1"/>
  <c r="O244" i="16" s="1"/>
  <c r="B244" i="16"/>
  <c r="C244" i="16"/>
  <c r="D244" i="16"/>
  <c r="E244" i="16"/>
  <c r="F244" i="16"/>
  <c r="G244" i="16"/>
  <c r="H244" i="16"/>
  <c r="I244" i="16"/>
  <c r="J244" i="16"/>
  <c r="K244" i="16"/>
  <c r="L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 s="1"/>
  <c r="O245" i="16" s="1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 s="1"/>
  <c r="A249" i="16"/>
  <c r="M249" i="16" s="1"/>
  <c r="N249" i="16" s="1"/>
  <c r="O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 s="1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M252" i="16" s="1"/>
  <c r="N252" i="16" s="1"/>
  <c r="O252" i="16" s="1"/>
  <c r="B252" i="16"/>
  <c r="C252" i="16"/>
  <c r="D252" i="16"/>
  <c r="E252" i="16"/>
  <c r="F252" i="16"/>
  <c r="G252" i="16"/>
  <c r="H252" i="16"/>
  <c r="I252" i="16"/>
  <c r="J252" i="16"/>
  <c r="K252" i="16"/>
  <c r="L252" i="16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M254" i="16" s="1"/>
  <c r="N254" i="16" s="1"/>
  <c r="O254" i="16" s="1"/>
  <c r="B254" i="16"/>
  <c r="C254" i="16"/>
  <c r="D254" i="16"/>
  <c r="E254" i="16"/>
  <c r="F254" i="16"/>
  <c r="G254" i="16"/>
  <c r="H254" i="16"/>
  <c r="I254" i="16"/>
  <c r="J254" i="16"/>
  <c r="K254" i="16"/>
  <c r="L254" i="16"/>
  <c r="A255" i="16"/>
  <c r="M255" i="16" s="1"/>
  <c r="N255" i="16" s="1"/>
  <c r="O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 s="1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 s="1"/>
  <c r="O259" i="16" s="1"/>
  <c r="A260" i="16"/>
  <c r="M260" i="16" s="1"/>
  <c r="N260" i="16" s="1"/>
  <c r="O260" i="16" s="1"/>
  <c r="B260" i="16"/>
  <c r="C260" i="16"/>
  <c r="D260" i="16"/>
  <c r="E260" i="16"/>
  <c r="F260" i="16"/>
  <c r="G260" i="16"/>
  <c r="H260" i="16"/>
  <c r="I260" i="16"/>
  <c r="J260" i="16"/>
  <c r="K260" i="16"/>
  <c r="L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 s="1"/>
  <c r="O261" i="16" s="1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 s="1"/>
  <c r="A265" i="16"/>
  <c r="M265" i="16" s="1"/>
  <c r="N265" i="16" s="1"/>
  <c r="O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 s="1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M268" i="16" s="1"/>
  <c r="N268" i="16" s="1"/>
  <c r="O268" i="16" s="1"/>
  <c r="B268" i="16"/>
  <c r="C268" i="16"/>
  <c r="D268" i="16"/>
  <c r="E268" i="16"/>
  <c r="F268" i="16"/>
  <c r="G268" i="16"/>
  <c r="H268" i="16"/>
  <c r="I268" i="16"/>
  <c r="J268" i="16"/>
  <c r="K268" i="16"/>
  <c r="L268" i="16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 s="1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 s="1"/>
  <c r="O273" i="16" s="1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 s="1"/>
  <c r="O275" i="16" s="1"/>
  <c r="A276" i="16"/>
  <c r="M276" i="16" s="1"/>
  <c r="B276" i="16"/>
  <c r="C276" i="16"/>
  <c r="D276" i="16"/>
  <c r="E276" i="16"/>
  <c r="F276" i="16"/>
  <c r="G276" i="16"/>
  <c r="H276" i="16"/>
  <c r="I276" i="16"/>
  <c r="J276" i="16"/>
  <c r="K276" i="16"/>
  <c r="L276" i="16"/>
  <c r="N276" i="16"/>
  <c r="O276" i="16" s="1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 s="1"/>
  <c r="O277" i="16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 s="1"/>
  <c r="A281" i="16"/>
  <c r="M281" i="16" s="1"/>
  <c r="N281" i="16" s="1"/>
  <c r="O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 s="1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M284" i="16" s="1"/>
  <c r="N284" i="16" s="1"/>
  <c r="O284" i="16" s="1"/>
  <c r="B284" i="16"/>
  <c r="C284" i="16"/>
  <c r="D284" i="16"/>
  <c r="E284" i="16"/>
  <c r="F284" i="16"/>
  <c r="G284" i="16"/>
  <c r="H284" i="16"/>
  <c r="I284" i="16"/>
  <c r="J284" i="16"/>
  <c r="K284" i="16"/>
  <c r="L284" i="16"/>
  <c r="A285" i="16"/>
  <c r="M285" i="16" s="1"/>
  <c r="N285" i="16" s="1"/>
  <c r="O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 s="1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 s="1"/>
  <c r="A292" i="16"/>
  <c r="M292" i="16" s="1"/>
  <c r="N292" i="16" s="1"/>
  <c r="O292" i="16" s="1"/>
  <c r="B292" i="16"/>
  <c r="C292" i="16"/>
  <c r="D292" i="16"/>
  <c r="E292" i="16"/>
  <c r="F292" i="16"/>
  <c r="G292" i="16"/>
  <c r="H292" i="16"/>
  <c r="I292" i="16"/>
  <c r="J292" i="16"/>
  <c r="K292" i="16"/>
  <c r="L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 s="1"/>
  <c r="O293" i="16"/>
  <c r="A294" i="16"/>
  <c r="M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N294" i="16"/>
  <c r="O294" i="16" s="1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 s="1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 s="1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 s="1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M300" i="16" s="1"/>
  <c r="B300" i="16"/>
  <c r="C300" i="16"/>
  <c r="D300" i="16"/>
  <c r="E300" i="16"/>
  <c r="F300" i="16"/>
  <c r="G300" i="16"/>
  <c r="H300" i="16"/>
  <c r="I300" i="16"/>
  <c r="J300" i="16"/>
  <c r="K300" i="16"/>
  <c r="L300" i="16"/>
  <c r="N300" i="16"/>
  <c r="O300" i="16" s="1"/>
  <c r="A301" i="16"/>
  <c r="M301" i="16" s="1"/>
  <c r="N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O301" i="16"/>
  <c r="A302" i="16"/>
  <c r="M302" i="16" s="1"/>
  <c r="N302" i="16" s="1"/>
  <c r="O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 s="1"/>
  <c r="O303" i="16" s="1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 s="1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 s="1"/>
  <c r="O305" i="16" s="1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 s="1"/>
  <c r="O307" i="16" s="1"/>
  <c r="A308" i="16"/>
  <c r="M308" i="16" s="1"/>
  <c r="N308" i="16" s="1"/>
  <c r="O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 s="1"/>
  <c r="O309" i="16" s="1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M311" i="16" s="1"/>
  <c r="N311" i="16" s="1"/>
  <c r="O311" i="16" s="1"/>
  <c r="B311" i="16"/>
  <c r="C311" i="16"/>
  <c r="D311" i="16"/>
  <c r="E311" i="16"/>
  <c r="F311" i="16"/>
  <c r="G311" i="16"/>
  <c r="H311" i="16"/>
  <c r="I311" i="16"/>
  <c r="J311" i="16"/>
  <c r="K311" i="16"/>
  <c r="L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 s="1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 s="1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 s="1"/>
  <c r="O315" i="16" s="1"/>
  <c r="A316" i="16"/>
  <c r="M316" i="16" s="1"/>
  <c r="N316" i="16" s="1"/>
  <c r="O316" i="16" s="1"/>
  <c r="B316" i="16"/>
  <c r="C316" i="16"/>
  <c r="D316" i="16"/>
  <c r="E316" i="16"/>
  <c r="F316" i="16"/>
  <c r="G316" i="16"/>
  <c r="H316" i="16"/>
  <c r="I316" i="16"/>
  <c r="J316" i="16"/>
  <c r="K316" i="16"/>
  <c r="L316" i="16"/>
  <c r="A317" i="16"/>
  <c r="M317" i="16" s="1"/>
  <c r="N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 s="1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 s="1"/>
  <c r="O323" i="16" s="1"/>
  <c r="A324" i="16"/>
  <c r="M324" i="16" s="1"/>
  <c r="N324" i="16" s="1"/>
  <c r="O324" i="16" s="1"/>
  <c r="B324" i="16"/>
  <c r="C324" i="16"/>
  <c r="D324" i="16"/>
  <c r="E324" i="16"/>
  <c r="F324" i="16"/>
  <c r="G324" i="16"/>
  <c r="H324" i="16"/>
  <c r="I324" i="16"/>
  <c r="J324" i="16"/>
  <c r="K324" i="16"/>
  <c r="L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M327" i="16" s="1"/>
  <c r="N327" i="16" s="1"/>
  <c r="O327" i="16" s="1"/>
  <c r="B327" i="16"/>
  <c r="C327" i="16"/>
  <c r="D327" i="16"/>
  <c r="E327" i="16"/>
  <c r="F327" i="16"/>
  <c r="G327" i="16"/>
  <c r="H327" i="16"/>
  <c r="I327" i="16"/>
  <c r="J327" i="16"/>
  <c r="K327" i="16"/>
  <c r="L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 s="1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 s="1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 s="1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 s="1"/>
  <c r="O331" i="16" s="1"/>
  <c r="A332" i="16"/>
  <c r="M332" i="16" s="1"/>
  <c r="N332" i="16" s="1"/>
  <c r="O332" i="16" s="1"/>
  <c r="B332" i="16"/>
  <c r="C332" i="16"/>
  <c r="D332" i="16"/>
  <c r="E332" i="16"/>
  <c r="F332" i="16"/>
  <c r="G332" i="16"/>
  <c r="H332" i="16"/>
  <c r="I332" i="16"/>
  <c r="J332" i="16"/>
  <c r="K332" i="16"/>
  <c r="L332" i="16"/>
  <c r="A333" i="16"/>
  <c r="M333" i="16" s="1"/>
  <c r="N333" i="16" s="1"/>
  <c r="O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 s="1"/>
  <c r="O335" i="16" s="1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 s="1"/>
  <c r="O336" i="16" s="1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M343" i="16" s="1"/>
  <c r="N343" i="16" s="1"/>
  <c r="O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 s="1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 s="1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M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N348" i="16"/>
  <c r="O348" i="16" s="1"/>
  <c r="A349" i="16"/>
  <c r="M349" i="16" s="1"/>
  <c r="N349" i="16" s="1"/>
  <c r="O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 s="1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 s="1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 s="1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 s="1"/>
  <c r="O360" i="16" s="1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 s="1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 s="1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M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N372" i="16"/>
  <c r="O372" i="16" s="1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M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N374" i="16"/>
  <c r="O374" i="16" s="1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 s="1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 s="1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 s="1"/>
  <c r="O379" i="16" s="1"/>
  <c r="A380" i="16"/>
  <c r="M380" i="16" s="1"/>
  <c r="N380" i="16" s="1"/>
  <c r="O380" i="16" s="1"/>
  <c r="B380" i="16"/>
  <c r="C380" i="16"/>
  <c r="D380" i="16"/>
  <c r="E380" i="16"/>
  <c r="F380" i="16"/>
  <c r="G380" i="16"/>
  <c r="H380" i="16"/>
  <c r="I380" i="16"/>
  <c r="J380" i="16"/>
  <c r="K380" i="16"/>
  <c r="L380" i="16"/>
  <c r="A381" i="16"/>
  <c r="M381" i="16" s="1"/>
  <c r="N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O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 s="1"/>
  <c r="O383" i="16" s="1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 s="1"/>
  <c r="O384" i="16" s="1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N390" i="16"/>
  <c r="O390" i="16" s="1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 s="1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A396" i="16"/>
  <c r="M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N396" i="16"/>
  <c r="O396" i="16" s="1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 s="1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 s="1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 s="1"/>
  <c r="O403" i="16" s="1"/>
  <c r="A404" i="16"/>
  <c r="M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N404" i="16"/>
  <c r="O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M407" i="16" s="1"/>
  <c r="N407" i="16" s="1"/>
  <c r="O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 s="1"/>
  <c r="O408" i="16" s="1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/>
  <c r="A414" i="16"/>
  <c r="M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N414" i="16"/>
  <c r="O414" i="16" s="1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 s="1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N420" i="16"/>
  <c r="O420" i="16" s="1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N422" i="16"/>
  <c r="O422" i="16" s="1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 s="1"/>
  <c r="O424" i="16" s="1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 s="1"/>
  <c r="O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 s="1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M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N436" i="16"/>
  <c r="O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M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N438" i="16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 s="1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 s="1"/>
  <c r="O450" i="16" s="1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N454" i="16"/>
  <c r="O454" i="16" s="1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 s="1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 s="1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N460" i="16"/>
  <c r="O460" i="16" s="1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 s="1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 s="1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 s="1"/>
  <c r="O474" i="16" s="1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 s="1"/>
  <c r="O481" i="16" s="1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 s="1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 s="1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 s="1"/>
  <c r="O487" i="16" s="1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 s="1"/>
  <c r="O490" i="16" s="1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 s="1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 s="1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 s="1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 s="1"/>
  <c r="O506" i="16" s="1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 s="1"/>
  <c r="O513" i="16" s="1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 s="1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 s="1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 s="1"/>
  <c r="O522" i="16" s="1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 s="1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 s="1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 s="1"/>
  <c r="O538" i="16" s="1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 s="1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 s="1"/>
  <c r="O545" i="16" s="1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 s="1"/>
  <c r="O548" i="16" s="1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 s="1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 s="1"/>
  <c r="O554" i="16" s="1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 s="1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 s="1"/>
  <c r="O561" i="16" s="1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 s="1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 s="1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 s="1"/>
  <c r="O570" i="16" s="1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 s="1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 s="1"/>
  <c r="O577" i="16" s="1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 s="1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 s="1"/>
  <c r="O583" i="16" s="1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 s="1"/>
  <c r="O586" i="16" s="1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 s="1"/>
  <c r="O588" i="16" s="1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 s="1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 s="1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R2" i="1" a="1"/>
  <c r="R2" i="1" s="1"/>
  <c r="N3" i="1"/>
  <c r="O3" i="1"/>
  <c r="N86" i="1"/>
  <c r="O86" i="1"/>
  <c r="N87" i="1"/>
  <c r="O87" i="1"/>
  <c r="O2" i="1"/>
  <c r="N2" i="1"/>
  <c r="A105" i="17" l="1"/>
  <c r="M105" i="17" s="1"/>
  <c r="N105" i="17" s="1"/>
  <c r="O105" i="17" s="1"/>
  <c r="K105" i="16"/>
  <c r="L105" i="16"/>
  <c r="E105" i="17"/>
  <c r="A105" i="16"/>
  <c r="M105" i="16" s="1"/>
  <c r="N105" i="16" s="1"/>
  <c r="K105" i="17"/>
  <c r="E105" i="16"/>
  <c r="L105" i="17"/>
  <c r="E89" i="16"/>
  <c r="K89" i="17"/>
  <c r="L89" i="17"/>
  <c r="L89" i="16"/>
  <c r="A89" i="17"/>
  <c r="M89" i="17" s="1"/>
  <c r="N89" i="17" s="1"/>
  <c r="A89" i="16"/>
  <c r="M89" i="16" s="1"/>
  <c r="N89" i="16" s="1"/>
  <c r="O89" i="16" s="1"/>
  <c r="E89" i="17"/>
  <c r="K89" i="16"/>
  <c r="K110" i="17"/>
  <c r="L110" i="16"/>
  <c r="L110" i="17"/>
  <c r="K110" i="16"/>
  <c r="A110" i="17"/>
  <c r="M110" i="17" s="1"/>
  <c r="N110" i="17" s="1"/>
  <c r="O110" i="17" s="1"/>
  <c r="A110" i="16"/>
  <c r="M110" i="16" s="1"/>
  <c r="N110" i="16" s="1"/>
  <c r="E110" i="17"/>
  <c r="E110" i="16"/>
  <c r="K94" i="17"/>
  <c r="L94" i="17"/>
  <c r="K94" i="16"/>
  <c r="L94" i="16"/>
  <c r="A94" i="17"/>
  <c r="M94" i="17" s="1"/>
  <c r="N94" i="17" s="1"/>
  <c r="O94" i="17" s="1"/>
  <c r="A94" i="16"/>
  <c r="M94" i="16" s="1"/>
  <c r="N94" i="16" s="1"/>
  <c r="E94" i="17"/>
  <c r="E94" i="16"/>
  <c r="K115" i="17"/>
  <c r="L115" i="16"/>
  <c r="L115" i="17"/>
  <c r="K115" i="16"/>
  <c r="A115" i="17"/>
  <c r="M115" i="17" s="1"/>
  <c r="N115" i="17" s="1"/>
  <c r="O115" i="17" s="1"/>
  <c r="A115" i="16"/>
  <c r="M115" i="16" s="1"/>
  <c r="N115" i="16" s="1"/>
  <c r="E115" i="16"/>
  <c r="E115" i="17"/>
  <c r="E99" i="16"/>
  <c r="K99" i="17"/>
  <c r="L99" i="17"/>
  <c r="K99" i="16"/>
  <c r="A99" i="17"/>
  <c r="M99" i="17" s="1"/>
  <c r="N99" i="17" s="1"/>
  <c r="O99" i="17" s="1"/>
  <c r="E99" i="17"/>
  <c r="A99" i="16"/>
  <c r="M99" i="16" s="1"/>
  <c r="N99" i="16" s="1"/>
  <c r="L99" i="16"/>
  <c r="K104" i="17"/>
  <c r="E104" i="16"/>
  <c r="L104" i="17"/>
  <c r="K104" i="16"/>
  <c r="A104" i="17"/>
  <c r="M104" i="17" s="1"/>
  <c r="N104" i="17" s="1"/>
  <c r="E104" i="17"/>
  <c r="A104" i="16"/>
  <c r="M104" i="16" s="1"/>
  <c r="N104" i="16" s="1"/>
  <c r="L104" i="16"/>
  <c r="E88" i="17"/>
  <c r="E88" i="16"/>
  <c r="K88" i="17"/>
  <c r="K88" i="16"/>
  <c r="L88" i="16"/>
  <c r="A88" i="17"/>
  <c r="M88" i="17" s="1"/>
  <c r="N88" i="17" s="1"/>
  <c r="O88" i="17" s="1"/>
  <c r="A88" i="16"/>
  <c r="M88" i="16" s="1"/>
  <c r="N88" i="16" s="1"/>
  <c r="L88" i="17"/>
  <c r="E109" i="16"/>
  <c r="K109" i="17"/>
  <c r="L109" i="17"/>
  <c r="K109" i="16"/>
  <c r="A109" i="17"/>
  <c r="M109" i="17" s="1"/>
  <c r="N109" i="17" s="1"/>
  <c r="O109" i="17" s="1"/>
  <c r="A109" i="16"/>
  <c r="M109" i="16" s="1"/>
  <c r="N109" i="16" s="1"/>
  <c r="E109" i="17"/>
  <c r="L109" i="16"/>
  <c r="E93" i="16"/>
  <c r="K93" i="17"/>
  <c r="L93" i="17"/>
  <c r="K93" i="16"/>
  <c r="E93" i="17"/>
  <c r="L93" i="16"/>
  <c r="A93" i="17"/>
  <c r="M93" i="17" s="1"/>
  <c r="N93" i="17" s="1"/>
  <c r="O93" i="17" s="1"/>
  <c r="A93" i="16"/>
  <c r="M93" i="16" s="1"/>
  <c r="N93" i="16" s="1"/>
  <c r="E114" i="16"/>
  <c r="K114" i="17"/>
  <c r="L114" i="17"/>
  <c r="K114" i="16"/>
  <c r="A114" i="17"/>
  <c r="M114" i="17" s="1"/>
  <c r="N114" i="17" s="1"/>
  <c r="O114" i="17" s="1"/>
  <c r="A114" i="16"/>
  <c r="M114" i="16" s="1"/>
  <c r="N114" i="16" s="1"/>
  <c r="E114" i="17"/>
  <c r="L114" i="16"/>
  <c r="E98" i="17"/>
  <c r="E98" i="16"/>
  <c r="K98" i="17"/>
  <c r="K98" i="16"/>
  <c r="L98" i="16"/>
  <c r="A98" i="17"/>
  <c r="M98" i="17" s="1"/>
  <c r="N98" i="17" s="1"/>
  <c r="O98" i="17" s="1"/>
  <c r="A98" i="16"/>
  <c r="M98" i="16" s="1"/>
  <c r="N98" i="16" s="1"/>
  <c r="L98" i="17"/>
  <c r="K103" i="17"/>
  <c r="E103" i="16"/>
  <c r="L103" i="17"/>
  <c r="A103" i="17"/>
  <c r="M103" i="17" s="1"/>
  <c r="N103" i="17" s="1"/>
  <c r="O103" i="17" s="1"/>
  <c r="K103" i="16"/>
  <c r="L103" i="16"/>
  <c r="E103" i="17"/>
  <c r="A103" i="16"/>
  <c r="M103" i="16" s="1"/>
  <c r="N103" i="16" s="1"/>
  <c r="E108" i="17"/>
  <c r="A108" i="16"/>
  <c r="M108" i="16" s="1"/>
  <c r="N108" i="16" s="1"/>
  <c r="E108" i="16"/>
  <c r="K108" i="17"/>
  <c r="L108" i="16"/>
  <c r="K108" i="16"/>
  <c r="A108" i="17"/>
  <c r="M108" i="17" s="1"/>
  <c r="N108" i="17" s="1"/>
  <c r="O108" i="17" s="1"/>
  <c r="L108" i="17"/>
  <c r="A92" i="16"/>
  <c r="M92" i="16" s="1"/>
  <c r="N92" i="16" s="1"/>
  <c r="E92" i="17"/>
  <c r="E92" i="16"/>
  <c r="K92" i="17"/>
  <c r="L92" i="17"/>
  <c r="K92" i="16"/>
  <c r="L92" i="16"/>
  <c r="A92" i="17"/>
  <c r="M92" i="17" s="1"/>
  <c r="N92" i="17" s="1"/>
  <c r="O92" i="17" s="1"/>
  <c r="E113" i="16"/>
  <c r="E113" i="17"/>
  <c r="L113" i="17"/>
  <c r="K113" i="16"/>
  <c r="L113" i="16"/>
  <c r="A113" i="17"/>
  <c r="M113" i="17" s="1"/>
  <c r="N113" i="17" s="1"/>
  <c r="K113" i="17"/>
  <c r="A113" i="16"/>
  <c r="M113" i="16" s="1"/>
  <c r="N113" i="16" s="1"/>
  <c r="O113" i="16" s="1"/>
  <c r="A97" i="16"/>
  <c r="M97" i="16" s="1"/>
  <c r="N97" i="16" s="1"/>
  <c r="E97" i="17"/>
  <c r="E97" i="16"/>
  <c r="K97" i="17"/>
  <c r="L97" i="17"/>
  <c r="K97" i="16"/>
  <c r="L97" i="16"/>
  <c r="A97" i="17"/>
  <c r="M97" i="17" s="1"/>
  <c r="N97" i="17" s="1"/>
  <c r="E102" i="17"/>
  <c r="A102" i="16"/>
  <c r="M102" i="16" s="1"/>
  <c r="N102" i="16" s="1"/>
  <c r="E102" i="16"/>
  <c r="L102" i="17"/>
  <c r="K102" i="16"/>
  <c r="A102" i="17"/>
  <c r="M102" i="17" s="1"/>
  <c r="N102" i="17" s="1"/>
  <c r="O102" i="17" s="1"/>
  <c r="L102" i="16"/>
  <c r="K102" i="17"/>
  <c r="A107" i="17"/>
  <c r="M107" i="17" s="1"/>
  <c r="N107" i="17" s="1"/>
  <c r="O107" i="17" s="1"/>
  <c r="A107" i="16"/>
  <c r="M107" i="16" s="1"/>
  <c r="N107" i="16" s="1"/>
  <c r="E107" i="17"/>
  <c r="E107" i="16"/>
  <c r="K107" i="17"/>
  <c r="L107" i="17"/>
  <c r="K107" i="16"/>
  <c r="L107" i="16"/>
  <c r="K91" i="16"/>
  <c r="L91" i="16"/>
  <c r="A91" i="17"/>
  <c r="M91" i="17" s="1"/>
  <c r="N91" i="17" s="1"/>
  <c r="O91" i="17" s="1"/>
  <c r="E91" i="17"/>
  <c r="A91" i="16"/>
  <c r="M91" i="16" s="1"/>
  <c r="N91" i="16" s="1"/>
  <c r="E91" i="16"/>
  <c r="K91" i="17"/>
  <c r="L91" i="17"/>
  <c r="A112" i="17"/>
  <c r="M112" i="17" s="1"/>
  <c r="N112" i="17" s="1"/>
  <c r="O112" i="17" s="1"/>
  <c r="A112" i="16"/>
  <c r="M112" i="16" s="1"/>
  <c r="N112" i="16" s="1"/>
  <c r="E112" i="17"/>
  <c r="E112" i="16"/>
  <c r="K112" i="16"/>
  <c r="K112" i="17"/>
  <c r="L112" i="17"/>
  <c r="L112" i="16"/>
  <c r="A96" i="17"/>
  <c r="M96" i="17" s="1"/>
  <c r="N96" i="17" s="1"/>
  <c r="A96" i="16"/>
  <c r="M96" i="16" s="1"/>
  <c r="N96" i="16" s="1"/>
  <c r="K96" i="17"/>
  <c r="K96" i="16"/>
  <c r="L96" i="17"/>
  <c r="L96" i="16"/>
  <c r="E96" i="16"/>
  <c r="E96" i="17"/>
  <c r="L101" i="16"/>
  <c r="A101" i="17"/>
  <c r="M101" i="17" s="1"/>
  <c r="N101" i="17" s="1"/>
  <c r="E101" i="17"/>
  <c r="A101" i="16"/>
  <c r="M101" i="16" s="1"/>
  <c r="N101" i="16" s="1"/>
  <c r="E101" i="16"/>
  <c r="K101" i="17"/>
  <c r="L101" i="17"/>
  <c r="K101" i="16"/>
  <c r="K106" i="16"/>
  <c r="A106" i="17"/>
  <c r="M106" i="17" s="1"/>
  <c r="N106" i="17" s="1"/>
  <c r="O106" i="17" s="1"/>
  <c r="L106" i="16"/>
  <c r="E106" i="17"/>
  <c r="A106" i="16"/>
  <c r="M106" i="16" s="1"/>
  <c r="N106" i="16" s="1"/>
  <c r="E106" i="16"/>
  <c r="K106" i="17"/>
  <c r="L106" i="17"/>
  <c r="K90" i="17"/>
  <c r="L90" i="17"/>
  <c r="K90" i="16"/>
  <c r="L90" i="16"/>
  <c r="A90" i="17"/>
  <c r="M90" i="17" s="1"/>
  <c r="N90" i="17" s="1"/>
  <c r="O90" i="17" s="1"/>
  <c r="A90" i="16"/>
  <c r="M90" i="16" s="1"/>
  <c r="N90" i="16" s="1"/>
  <c r="E90" i="17"/>
  <c r="E90" i="16"/>
  <c r="A111" i="16"/>
  <c r="M111" i="16" s="1"/>
  <c r="N111" i="16" s="1"/>
  <c r="A111" i="17"/>
  <c r="M111" i="17" s="1"/>
  <c r="N111" i="17" s="1"/>
  <c r="O111" i="17" s="1"/>
  <c r="E111" i="17"/>
  <c r="E111" i="16"/>
  <c r="K111" i="17"/>
  <c r="K111" i="16"/>
  <c r="L111" i="16"/>
  <c r="L111" i="17"/>
  <c r="K95" i="17"/>
  <c r="L95" i="17"/>
  <c r="K95" i="16"/>
  <c r="L95" i="16"/>
  <c r="A95" i="17"/>
  <c r="M95" i="17" s="1"/>
  <c r="N95" i="17" s="1"/>
  <c r="E95" i="17"/>
  <c r="E95" i="16"/>
  <c r="A95" i="16"/>
  <c r="M95" i="16" s="1"/>
  <c r="N95" i="16" s="1"/>
  <c r="K116" i="16"/>
  <c r="L116" i="16"/>
  <c r="A116" i="17"/>
  <c r="M116" i="17" s="1"/>
  <c r="N116" i="17" s="1"/>
  <c r="O116" i="17" s="1"/>
  <c r="A116" i="16"/>
  <c r="M116" i="16" s="1"/>
  <c r="N116" i="16" s="1"/>
  <c r="E116" i="16"/>
  <c r="K116" i="17"/>
  <c r="L116" i="17"/>
  <c r="E116" i="17"/>
  <c r="L100" i="17"/>
  <c r="L100" i="16"/>
  <c r="K100" i="16"/>
  <c r="A100" i="17"/>
  <c r="M100" i="17" s="1"/>
  <c r="N100" i="17" s="1"/>
  <c r="E100" i="17"/>
  <c r="A100" i="16"/>
  <c r="M100" i="16" s="1"/>
  <c r="N100" i="16" s="1"/>
  <c r="E100" i="16"/>
  <c r="K100" i="17"/>
  <c r="Q88" i="1"/>
  <c r="P89" i="1"/>
  <c r="Q92" i="1"/>
  <c r="Q99" i="1"/>
  <c r="P100" i="1"/>
  <c r="Q100" i="1"/>
  <c r="P101" i="1"/>
  <c r="Q102" i="1"/>
  <c r="P103" i="1"/>
  <c r="Q106" i="1"/>
  <c r="P107" i="1"/>
  <c r="P110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P88" i="1"/>
  <c r="Q91" i="1"/>
  <c r="P92" i="1"/>
  <c r="Q103" i="1"/>
  <c r="P104" i="1"/>
  <c r="Q107" i="1"/>
  <c r="P108" i="1"/>
  <c r="Q110" i="1"/>
  <c r="P111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Q229" i="1"/>
  <c r="P230" i="1"/>
  <c r="Q233" i="1"/>
  <c r="P234" i="1"/>
  <c r="Q237" i="1"/>
  <c r="P238" i="1"/>
  <c r="Q241" i="1"/>
  <c r="P242" i="1"/>
  <c r="Q245" i="1"/>
  <c r="P246" i="1"/>
  <c r="Q249" i="1"/>
  <c r="P250" i="1"/>
  <c r="Q253" i="1"/>
  <c r="P254" i="1"/>
  <c r="Q257" i="1"/>
  <c r="P258" i="1"/>
  <c r="Q261" i="1"/>
  <c r="P262" i="1"/>
  <c r="Q265" i="1"/>
  <c r="P266" i="1"/>
  <c r="Q269" i="1"/>
  <c r="P270" i="1"/>
  <c r="Q273" i="1"/>
  <c r="P274" i="1"/>
  <c r="Q277" i="1"/>
  <c r="P278" i="1"/>
  <c r="Q281" i="1"/>
  <c r="P282" i="1"/>
  <c r="Q224" i="1"/>
  <c r="P225" i="1"/>
  <c r="Q232" i="1"/>
  <c r="P233" i="1"/>
  <c r="Q240" i="1"/>
  <c r="P241" i="1"/>
  <c r="Q248" i="1"/>
  <c r="P249" i="1"/>
  <c r="Q256" i="1"/>
  <c r="P257" i="1"/>
  <c r="Q264" i="1"/>
  <c r="P265" i="1"/>
  <c r="Q272" i="1"/>
  <c r="P273" i="1"/>
  <c r="Q280" i="1"/>
  <c r="P281" i="1"/>
  <c r="P326" i="1"/>
  <c r="Q321" i="1"/>
  <c r="P314" i="1"/>
  <c r="Q309" i="1"/>
  <c r="P302" i="1"/>
  <c r="P298" i="1"/>
  <c r="P294" i="1"/>
  <c r="Q289" i="1"/>
  <c r="Q282" i="1"/>
  <c r="P255" i="1"/>
  <c r="Q234" i="1"/>
  <c r="Q331" i="1"/>
  <c r="Q328" i="1"/>
  <c r="P325" i="1"/>
  <c r="Q322" i="1"/>
  <c r="Q319" i="1"/>
  <c r="Q316" i="1"/>
  <c r="P313" i="1"/>
  <c r="Q312" i="1"/>
  <c r="P309" i="1"/>
  <c r="Q306" i="1"/>
  <c r="Q303" i="1"/>
  <c r="Q300" i="1"/>
  <c r="P297" i="1"/>
  <c r="Q294" i="1"/>
  <c r="Q291" i="1"/>
  <c r="Q288" i="1"/>
  <c r="P285" i="1"/>
  <c r="P272" i="1"/>
  <c r="Q267" i="1"/>
  <c r="P253" i="1"/>
  <c r="Q252" i="1"/>
  <c r="Q251" i="1"/>
  <c r="P237" i="1"/>
  <c r="Q236" i="1"/>
  <c r="Q235" i="1"/>
  <c r="P224" i="1"/>
  <c r="P221" i="1"/>
  <c r="Q220" i="1"/>
  <c r="Q219" i="1"/>
  <c r="P330" i="1"/>
  <c r="P322" i="1"/>
  <c r="Q317" i="1"/>
  <c r="Q313" i="1"/>
  <c r="P306" i="1"/>
  <c r="Q301" i="1"/>
  <c r="P290" i="1"/>
  <c r="P286" i="1"/>
  <c r="Q266" i="1"/>
  <c r="P239" i="1"/>
  <c r="Q218" i="1"/>
  <c r="P329" i="1"/>
  <c r="Q327" i="1"/>
  <c r="Q324" i="1"/>
  <c r="P321" i="1"/>
  <c r="P317" i="1"/>
  <c r="Q315" i="1"/>
  <c r="Q311" i="1"/>
  <c r="Q307" i="1"/>
  <c r="Q304" i="1"/>
  <c r="P301" i="1"/>
  <c r="Q299" i="1"/>
  <c r="Q296" i="1"/>
  <c r="P293" i="1"/>
  <c r="Q290" i="1"/>
  <c r="Q287" i="1"/>
  <c r="Q284" i="1"/>
  <c r="P269" i="1"/>
  <c r="P240" i="1"/>
  <c r="P279" i="1"/>
  <c r="Q274" i="1"/>
  <c r="P263" i="1"/>
  <c r="Q258" i="1"/>
  <c r="P247" i="1"/>
  <c r="Q242" i="1"/>
  <c r="P231" i="1"/>
  <c r="Q226" i="1"/>
  <c r="P99" i="1"/>
  <c r="P96" i="1"/>
  <c r="Q95" i="1"/>
  <c r="Q329" i="1"/>
  <c r="Q325" i="1"/>
  <c r="P318" i="1"/>
  <c r="P310" i="1"/>
  <c r="Q305" i="1"/>
  <c r="Q297" i="1"/>
  <c r="Q293" i="1"/>
  <c r="Q285" i="1"/>
  <c r="P271" i="1"/>
  <c r="Q250" i="1"/>
  <c r="P223" i="1"/>
  <c r="Q330" i="1"/>
  <c r="Q326" i="1"/>
  <c r="Q323" i="1"/>
  <c r="Q320" i="1"/>
  <c r="Q318" i="1"/>
  <c r="Q314" i="1"/>
  <c r="Q310" i="1"/>
  <c r="Q308" i="1"/>
  <c r="P305" i="1"/>
  <c r="Q302" i="1"/>
  <c r="Q298" i="1"/>
  <c r="Q295" i="1"/>
  <c r="Q292" i="1"/>
  <c r="P289" i="1"/>
  <c r="Q286" i="1"/>
  <c r="Q283" i="1"/>
  <c r="Q268" i="1"/>
  <c r="P256" i="1"/>
  <c r="P280" i="1"/>
  <c r="P277" i="1"/>
  <c r="Q276" i="1"/>
  <c r="Q275" i="1"/>
  <c r="P264" i="1"/>
  <c r="P261" i="1"/>
  <c r="Q260" i="1"/>
  <c r="Q259" i="1"/>
  <c r="P248" i="1"/>
  <c r="P245" i="1"/>
  <c r="Q244" i="1"/>
  <c r="Q243" i="1"/>
  <c r="P232" i="1"/>
  <c r="P229" i="1"/>
  <c r="Q228" i="1"/>
  <c r="Q227" i="1"/>
  <c r="Q97" i="1"/>
  <c r="Q96" i="1"/>
  <c r="P95" i="1"/>
  <c r="Q94" i="1"/>
  <c r="P93" i="1"/>
  <c r="P331" i="1"/>
  <c r="P327" i="1"/>
  <c r="P323" i="1"/>
  <c r="P319" i="1"/>
  <c r="P315" i="1"/>
  <c r="P311" i="1"/>
  <c r="P307" i="1"/>
  <c r="P303" i="1"/>
  <c r="P299" i="1"/>
  <c r="P295" i="1"/>
  <c r="P291" i="1"/>
  <c r="P287" i="1"/>
  <c r="P283" i="1"/>
  <c r="Q278" i="1"/>
  <c r="P275" i="1"/>
  <c r="Q270" i="1"/>
  <c r="P267" i="1"/>
  <c r="Q262" i="1"/>
  <c r="P259" i="1"/>
  <c r="Q254" i="1"/>
  <c r="P251" i="1"/>
  <c r="Q246" i="1"/>
  <c r="P243" i="1"/>
  <c r="Q238" i="1"/>
  <c r="P235" i="1"/>
  <c r="Q230" i="1"/>
  <c r="P227" i="1"/>
  <c r="Q222" i="1"/>
  <c r="P219" i="1"/>
  <c r="P215" i="1"/>
  <c r="P211" i="1"/>
  <c r="P207" i="1"/>
  <c r="P203" i="1"/>
  <c r="P199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328" i="1"/>
  <c r="P324" i="1"/>
  <c r="P320" i="1"/>
  <c r="P316" i="1"/>
  <c r="P312" i="1"/>
  <c r="P308" i="1"/>
  <c r="P304" i="1"/>
  <c r="P300" i="1"/>
  <c r="P296" i="1"/>
  <c r="P292" i="1"/>
  <c r="P288" i="1"/>
  <c r="P284" i="1"/>
  <c r="Q279" i="1"/>
  <c r="P276" i="1"/>
  <c r="Q271" i="1"/>
  <c r="P268" i="1"/>
  <c r="Q263" i="1"/>
  <c r="P260" i="1"/>
  <c r="Q255" i="1"/>
  <c r="P252" i="1"/>
  <c r="Q247" i="1"/>
  <c r="P244" i="1"/>
  <c r="Q239" i="1"/>
  <c r="P236" i="1"/>
  <c r="Q231" i="1"/>
  <c r="P228" i="1"/>
  <c r="Q223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148" i="1"/>
  <c r="P144" i="1"/>
  <c r="P140" i="1"/>
  <c r="P136" i="1"/>
  <c r="P132" i="1"/>
  <c r="P128" i="1"/>
  <c r="P124" i="1"/>
  <c r="P120" i="1"/>
  <c r="P116" i="1"/>
  <c r="P106" i="1"/>
  <c r="Q90" i="1"/>
  <c r="Q215" i="1"/>
  <c r="Q214" i="1"/>
  <c r="Q211" i="1"/>
  <c r="Q210" i="1"/>
  <c r="Q207" i="1"/>
  <c r="Q206" i="1"/>
  <c r="Q203" i="1"/>
  <c r="Q202" i="1"/>
  <c r="Q199" i="1"/>
  <c r="Q198" i="1"/>
  <c r="Q195" i="1"/>
  <c r="Q194" i="1"/>
  <c r="Q191" i="1"/>
  <c r="Q190" i="1"/>
  <c r="Q187" i="1"/>
  <c r="Q186" i="1"/>
  <c r="Q183" i="1"/>
  <c r="Q182" i="1"/>
  <c r="Q179" i="1"/>
  <c r="Q178" i="1"/>
  <c r="Q175" i="1"/>
  <c r="Q174" i="1"/>
  <c r="Q171" i="1"/>
  <c r="Q170" i="1"/>
  <c r="Q167" i="1"/>
  <c r="Q166" i="1"/>
  <c r="Q163" i="1"/>
  <c r="Q162" i="1"/>
  <c r="Q159" i="1"/>
  <c r="Q158" i="1"/>
  <c r="Q155" i="1"/>
  <c r="Q154" i="1"/>
  <c r="Q151" i="1"/>
  <c r="Q150" i="1"/>
  <c r="Q147" i="1"/>
  <c r="Q146" i="1"/>
  <c r="Q143" i="1"/>
  <c r="Q142" i="1"/>
  <c r="Q139" i="1"/>
  <c r="Q138" i="1"/>
  <c r="Q135" i="1"/>
  <c r="Q134" i="1"/>
  <c r="Q131" i="1"/>
  <c r="Q130" i="1"/>
  <c r="Q127" i="1"/>
  <c r="Q126" i="1"/>
  <c r="Q123" i="1"/>
  <c r="Q122" i="1"/>
  <c r="Q119" i="1"/>
  <c r="Q118" i="1"/>
  <c r="Q115" i="1"/>
  <c r="Q114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47" i="1"/>
  <c r="P143" i="1"/>
  <c r="P139" i="1"/>
  <c r="P135" i="1"/>
  <c r="P131" i="1"/>
  <c r="P127" i="1"/>
  <c r="P123" i="1"/>
  <c r="P119" i="1"/>
  <c r="P115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K48" i="17" l="1"/>
  <c r="L48" i="17"/>
  <c r="E48" i="16"/>
  <c r="K48" i="16"/>
  <c r="L48" i="16"/>
  <c r="E48" i="17"/>
  <c r="A48" i="16"/>
  <c r="M48" i="16" s="1"/>
  <c r="N48" i="16" s="1"/>
  <c r="A48" i="17"/>
  <c r="M48" i="17" s="1"/>
  <c r="N48" i="17" s="1"/>
  <c r="E78" i="16"/>
  <c r="K78" i="17"/>
  <c r="L78" i="17"/>
  <c r="L78" i="16"/>
  <c r="A78" i="17"/>
  <c r="M78" i="17" s="1"/>
  <c r="N78" i="17" s="1"/>
  <c r="O78" i="17" s="1"/>
  <c r="A78" i="16"/>
  <c r="M78" i="16" s="1"/>
  <c r="N78" i="16" s="1"/>
  <c r="E78" i="17"/>
  <c r="K78" i="16"/>
  <c r="A62" i="16"/>
  <c r="M62" i="16" s="1"/>
  <c r="N62" i="16" s="1"/>
  <c r="K62" i="17"/>
  <c r="E62" i="16"/>
  <c r="L62" i="17"/>
  <c r="A62" i="17"/>
  <c r="M62" i="17" s="1"/>
  <c r="N62" i="17" s="1"/>
  <c r="O62" i="17" s="1"/>
  <c r="K62" i="16"/>
  <c r="L62" i="16"/>
  <c r="E62" i="17"/>
  <c r="E46" i="17"/>
  <c r="L46" i="16"/>
  <c r="A46" i="16"/>
  <c r="M46" i="16" s="1"/>
  <c r="N46" i="16" s="1"/>
  <c r="K46" i="17"/>
  <c r="E46" i="16"/>
  <c r="A46" i="17"/>
  <c r="M46" i="17" s="1"/>
  <c r="N46" i="17" s="1"/>
  <c r="O46" i="17" s="1"/>
  <c r="K46" i="16"/>
  <c r="L46" i="17"/>
  <c r="E30" i="17"/>
  <c r="K30" i="16"/>
  <c r="L30" i="16"/>
  <c r="K30" i="17"/>
  <c r="L30" i="17"/>
  <c r="A30" i="16"/>
  <c r="M30" i="16" s="1"/>
  <c r="N30" i="16" s="1"/>
  <c r="O30" i="16" s="1"/>
  <c r="E30" i="16"/>
  <c r="A30" i="17"/>
  <c r="M30" i="17" s="1"/>
  <c r="N30" i="17" s="1"/>
  <c r="A14" i="17"/>
  <c r="M14" i="17" s="1"/>
  <c r="N14" i="17" s="1"/>
  <c r="O14" i="17" s="1"/>
  <c r="A14" i="16"/>
  <c r="M14" i="16" s="1"/>
  <c r="N14" i="16" s="1"/>
  <c r="E14" i="16"/>
  <c r="K14" i="17"/>
  <c r="L14" i="17"/>
  <c r="K14" i="16"/>
  <c r="E14" i="17"/>
  <c r="L14" i="16"/>
  <c r="A77" i="16"/>
  <c r="M77" i="16" s="1"/>
  <c r="N77" i="16" s="1"/>
  <c r="E77" i="17"/>
  <c r="E77" i="16"/>
  <c r="L77" i="17"/>
  <c r="K77" i="16"/>
  <c r="L77" i="16"/>
  <c r="A77" i="17"/>
  <c r="M77" i="17" s="1"/>
  <c r="N77" i="17" s="1"/>
  <c r="O77" i="17" s="1"/>
  <c r="K77" i="17"/>
  <c r="E61" i="17"/>
  <c r="A61" i="16"/>
  <c r="M61" i="16" s="1"/>
  <c r="N61" i="16" s="1"/>
  <c r="L61" i="17"/>
  <c r="E61" i="16"/>
  <c r="A61" i="17"/>
  <c r="M61" i="17" s="1"/>
  <c r="N61" i="17" s="1"/>
  <c r="O61" i="17" s="1"/>
  <c r="K61" i="16"/>
  <c r="L61" i="16"/>
  <c r="K61" i="17"/>
  <c r="K45" i="16"/>
  <c r="E45" i="17"/>
  <c r="L45" i="16"/>
  <c r="A45" i="16"/>
  <c r="M45" i="16" s="1"/>
  <c r="N45" i="16" s="1"/>
  <c r="A45" i="17"/>
  <c r="M45" i="17" s="1"/>
  <c r="N45" i="17" s="1"/>
  <c r="O45" i="17" s="1"/>
  <c r="K45" i="17"/>
  <c r="L45" i="17"/>
  <c r="E45" i="16"/>
  <c r="E29" i="16"/>
  <c r="A29" i="17"/>
  <c r="M29" i="17" s="1"/>
  <c r="N29" i="17" s="1"/>
  <c r="E29" i="17"/>
  <c r="K29" i="16"/>
  <c r="K29" i="17"/>
  <c r="L29" i="17"/>
  <c r="A29" i="16"/>
  <c r="M29" i="16" s="1"/>
  <c r="N29" i="16" s="1"/>
  <c r="L29" i="16"/>
  <c r="L13" i="17"/>
  <c r="K13" i="16"/>
  <c r="L13" i="16"/>
  <c r="A13" i="17"/>
  <c r="M13" i="17" s="1"/>
  <c r="N13" i="17" s="1"/>
  <c r="O13" i="17" s="1"/>
  <c r="E13" i="17"/>
  <c r="E13" i="16"/>
  <c r="K13" i="17"/>
  <c r="A13" i="16"/>
  <c r="M13" i="16" s="1"/>
  <c r="N13" i="16" s="1"/>
  <c r="E63" i="16"/>
  <c r="K63" i="17"/>
  <c r="L63" i="17"/>
  <c r="L63" i="16"/>
  <c r="A63" i="17"/>
  <c r="M63" i="17" s="1"/>
  <c r="N63" i="17" s="1"/>
  <c r="O63" i="17" s="1"/>
  <c r="A63" i="16"/>
  <c r="M63" i="16" s="1"/>
  <c r="N63" i="16" s="1"/>
  <c r="E63" i="17"/>
  <c r="K63" i="16"/>
  <c r="A76" i="17"/>
  <c r="M76" i="17" s="1"/>
  <c r="N76" i="17" s="1"/>
  <c r="O76" i="17" s="1"/>
  <c r="E76" i="17"/>
  <c r="A76" i="16"/>
  <c r="M76" i="16" s="1"/>
  <c r="N76" i="16" s="1"/>
  <c r="E76" i="16"/>
  <c r="K76" i="17"/>
  <c r="L76" i="17"/>
  <c r="K76" i="16"/>
  <c r="L76" i="16"/>
  <c r="A60" i="17"/>
  <c r="M60" i="17" s="1"/>
  <c r="N60" i="17" s="1"/>
  <c r="O60" i="17" s="1"/>
  <c r="K60" i="16"/>
  <c r="L60" i="16"/>
  <c r="E60" i="17"/>
  <c r="A60" i="16"/>
  <c r="M60" i="16" s="1"/>
  <c r="N60" i="16" s="1"/>
  <c r="K60" i="17"/>
  <c r="L60" i="17"/>
  <c r="E60" i="16"/>
  <c r="E44" i="16"/>
  <c r="A44" i="17"/>
  <c r="M44" i="17" s="1"/>
  <c r="N44" i="17" s="1"/>
  <c r="O44" i="17" s="1"/>
  <c r="E44" i="17"/>
  <c r="K44" i="16"/>
  <c r="K44" i="17"/>
  <c r="A44" i="16"/>
  <c r="M44" i="16" s="1"/>
  <c r="N44" i="16" s="1"/>
  <c r="L44" i="17"/>
  <c r="L44" i="16"/>
  <c r="E28" i="16"/>
  <c r="A28" i="17"/>
  <c r="M28" i="17" s="1"/>
  <c r="N28" i="17" s="1"/>
  <c r="O28" i="17" s="1"/>
  <c r="E28" i="17"/>
  <c r="K28" i="16"/>
  <c r="L28" i="16"/>
  <c r="K28" i="17"/>
  <c r="A28" i="16"/>
  <c r="M28" i="16" s="1"/>
  <c r="N28" i="16" s="1"/>
  <c r="L28" i="17"/>
  <c r="K12" i="17"/>
  <c r="L12" i="17"/>
  <c r="K12" i="16"/>
  <c r="L12" i="16"/>
  <c r="A12" i="17"/>
  <c r="M12" i="17" s="1"/>
  <c r="N12" i="17" s="1"/>
  <c r="O12" i="17" s="1"/>
  <c r="A12" i="16"/>
  <c r="M12" i="16" s="1"/>
  <c r="N12" i="16" s="1"/>
  <c r="E12" i="17"/>
  <c r="E12" i="16"/>
  <c r="K75" i="16"/>
  <c r="L75" i="16"/>
  <c r="A75" i="17"/>
  <c r="M75" i="17" s="1"/>
  <c r="N75" i="17" s="1"/>
  <c r="E75" i="17"/>
  <c r="E75" i="16"/>
  <c r="L75" i="17"/>
  <c r="K75" i="17"/>
  <c r="A75" i="16"/>
  <c r="M75" i="16" s="1"/>
  <c r="N75" i="16" s="1"/>
  <c r="O75" i="16" s="1"/>
  <c r="K43" i="17"/>
  <c r="L43" i="17"/>
  <c r="E43" i="16"/>
  <c r="A43" i="17"/>
  <c r="M43" i="17" s="1"/>
  <c r="N43" i="17" s="1"/>
  <c r="K43" i="16"/>
  <c r="E43" i="17"/>
  <c r="L43" i="16"/>
  <c r="A43" i="16"/>
  <c r="M43" i="16" s="1"/>
  <c r="N43" i="16" s="1"/>
  <c r="K27" i="17"/>
  <c r="A27" i="16"/>
  <c r="M27" i="16" s="1"/>
  <c r="N27" i="16" s="1"/>
  <c r="L27" i="17"/>
  <c r="E27" i="16"/>
  <c r="E27" i="17"/>
  <c r="K27" i="16"/>
  <c r="L27" i="16"/>
  <c r="A27" i="17"/>
  <c r="M27" i="17" s="1"/>
  <c r="N27" i="17" s="1"/>
  <c r="E11" i="16"/>
  <c r="K11" i="17"/>
  <c r="L11" i="17"/>
  <c r="L11" i="16"/>
  <c r="A11" i="17"/>
  <c r="M11" i="17" s="1"/>
  <c r="N11" i="17" s="1"/>
  <c r="A11" i="16"/>
  <c r="M11" i="16" s="1"/>
  <c r="N11" i="16" s="1"/>
  <c r="O11" i="16" s="1"/>
  <c r="E11" i="17"/>
  <c r="K11" i="16"/>
  <c r="E16" i="17"/>
  <c r="E16" i="16"/>
  <c r="K16" i="17"/>
  <c r="L16" i="17"/>
  <c r="K16" i="16"/>
  <c r="L16" i="16"/>
  <c r="A16" i="17"/>
  <c r="M16" i="17" s="1"/>
  <c r="N16" i="17" s="1"/>
  <c r="A16" i="16"/>
  <c r="M16" i="16" s="1"/>
  <c r="N16" i="16" s="1"/>
  <c r="O16" i="16" s="1"/>
  <c r="A59" i="17"/>
  <c r="M59" i="17" s="1"/>
  <c r="N59" i="17" s="1"/>
  <c r="O59" i="17" s="1"/>
  <c r="K59" i="16"/>
  <c r="L59" i="16"/>
  <c r="E59" i="17"/>
  <c r="A59" i="16"/>
  <c r="M59" i="16" s="1"/>
  <c r="N59" i="16" s="1"/>
  <c r="L59" i="17"/>
  <c r="K59" i="17"/>
  <c r="E59" i="16"/>
  <c r="K74" i="17"/>
  <c r="L74" i="17"/>
  <c r="K74" i="16"/>
  <c r="L74" i="16"/>
  <c r="A74" i="17"/>
  <c r="M74" i="17" s="1"/>
  <c r="N74" i="17" s="1"/>
  <c r="O74" i="17" s="1"/>
  <c r="A74" i="16"/>
  <c r="M74" i="16" s="1"/>
  <c r="N74" i="16" s="1"/>
  <c r="E74" i="17"/>
  <c r="E74" i="16"/>
  <c r="E58" i="16"/>
  <c r="K58" i="17"/>
  <c r="L58" i="17"/>
  <c r="A58" i="17"/>
  <c r="M58" i="17" s="1"/>
  <c r="N58" i="17" s="1"/>
  <c r="L58" i="16"/>
  <c r="E58" i="17"/>
  <c r="A58" i="16"/>
  <c r="M58" i="16" s="1"/>
  <c r="N58" i="16" s="1"/>
  <c r="K58" i="16"/>
  <c r="A42" i="16"/>
  <c r="M42" i="16" s="1"/>
  <c r="N42" i="16" s="1"/>
  <c r="K42" i="17"/>
  <c r="L42" i="17"/>
  <c r="E42" i="16"/>
  <c r="A42" i="17"/>
  <c r="M42" i="17" s="1"/>
  <c r="N42" i="17" s="1"/>
  <c r="O42" i="17" s="1"/>
  <c r="K42" i="16"/>
  <c r="L42" i="16"/>
  <c r="E42" i="17"/>
  <c r="A26" i="16"/>
  <c r="M26" i="16" s="1"/>
  <c r="N26" i="16" s="1"/>
  <c r="K26" i="17"/>
  <c r="L26" i="17"/>
  <c r="A26" i="17"/>
  <c r="M26" i="17" s="1"/>
  <c r="N26" i="17" s="1"/>
  <c r="O26" i="17" s="1"/>
  <c r="K26" i="16"/>
  <c r="L26" i="16"/>
  <c r="E26" i="17"/>
  <c r="E26" i="16"/>
  <c r="A10" i="16"/>
  <c r="M10" i="16" s="1"/>
  <c r="N10" i="16" s="1"/>
  <c r="E10" i="17"/>
  <c r="E10" i="16"/>
  <c r="K10" i="17"/>
  <c r="L10" i="17"/>
  <c r="K10" i="16"/>
  <c r="L10" i="16"/>
  <c r="A10" i="17"/>
  <c r="M10" i="17" s="1"/>
  <c r="N10" i="17" s="1"/>
  <c r="O10" i="17" s="1"/>
  <c r="E73" i="17"/>
  <c r="E73" i="16"/>
  <c r="K73" i="17"/>
  <c r="K73" i="16"/>
  <c r="L73" i="16"/>
  <c r="A73" i="17"/>
  <c r="M73" i="17" s="1"/>
  <c r="N73" i="17" s="1"/>
  <c r="O73" i="17" s="1"/>
  <c r="A73" i="16"/>
  <c r="M73" i="16" s="1"/>
  <c r="N73" i="16" s="1"/>
  <c r="L73" i="17"/>
  <c r="E41" i="17"/>
  <c r="L41" i="16"/>
  <c r="A41" i="16"/>
  <c r="M41" i="16" s="1"/>
  <c r="N41" i="16" s="1"/>
  <c r="K41" i="17"/>
  <c r="E41" i="16"/>
  <c r="A41" i="17"/>
  <c r="M41" i="17" s="1"/>
  <c r="N41" i="17" s="1"/>
  <c r="O41" i="17" s="1"/>
  <c r="L41" i="17"/>
  <c r="K41" i="16"/>
  <c r="K25" i="16"/>
  <c r="L25" i="16"/>
  <c r="E25" i="17"/>
  <c r="K25" i="17"/>
  <c r="L25" i="17"/>
  <c r="E25" i="16"/>
  <c r="A25" i="17"/>
  <c r="M25" i="17" s="1"/>
  <c r="N25" i="17" s="1"/>
  <c r="A25" i="16"/>
  <c r="M25" i="16" s="1"/>
  <c r="N25" i="16" s="1"/>
  <c r="L9" i="16"/>
  <c r="A9" i="17"/>
  <c r="M9" i="17" s="1"/>
  <c r="N9" i="17" s="1"/>
  <c r="A9" i="16"/>
  <c r="M9" i="16" s="1"/>
  <c r="N9" i="16" s="1"/>
  <c r="O9" i="16" s="1"/>
  <c r="E9" i="16"/>
  <c r="K9" i="17"/>
  <c r="L9" i="17"/>
  <c r="K9" i="16"/>
  <c r="E9" i="17"/>
  <c r="A32" i="16"/>
  <c r="M32" i="16" s="1"/>
  <c r="N32" i="16" s="1"/>
  <c r="K32" i="17"/>
  <c r="L32" i="17"/>
  <c r="E32" i="16"/>
  <c r="A32" i="17"/>
  <c r="M32" i="17" s="1"/>
  <c r="N32" i="17" s="1"/>
  <c r="K32" i="16"/>
  <c r="E32" i="17"/>
  <c r="L32" i="16"/>
  <c r="E57" i="17"/>
  <c r="A57" i="16"/>
  <c r="M57" i="16" s="1"/>
  <c r="N57" i="16" s="1"/>
  <c r="E57" i="16"/>
  <c r="K57" i="17"/>
  <c r="K57" i="16"/>
  <c r="A57" i="17"/>
  <c r="M57" i="17" s="1"/>
  <c r="N57" i="17" s="1"/>
  <c r="O57" i="17" s="1"/>
  <c r="L57" i="16"/>
  <c r="L57" i="17"/>
  <c r="A72" i="16"/>
  <c r="M72" i="16" s="1"/>
  <c r="N72" i="16" s="1"/>
  <c r="E72" i="17"/>
  <c r="E72" i="16"/>
  <c r="K72" i="17"/>
  <c r="L72" i="17"/>
  <c r="K72" i="16"/>
  <c r="L72" i="16"/>
  <c r="A72" i="17"/>
  <c r="M72" i="17" s="1"/>
  <c r="N72" i="17" s="1"/>
  <c r="E56" i="17"/>
  <c r="A56" i="16"/>
  <c r="M56" i="16" s="1"/>
  <c r="N56" i="16" s="1"/>
  <c r="K56" i="17"/>
  <c r="E56" i="16"/>
  <c r="L56" i="17"/>
  <c r="A56" i="17"/>
  <c r="M56" i="17" s="1"/>
  <c r="N56" i="17" s="1"/>
  <c r="O56" i="17" s="1"/>
  <c r="K56" i="16"/>
  <c r="L56" i="16"/>
  <c r="K40" i="16"/>
  <c r="L40" i="16"/>
  <c r="E40" i="17"/>
  <c r="K40" i="17"/>
  <c r="L40" i="17"/>
  <c r="E40" i="16"/>
  <c r="A40" i="17"/>
  <c r="M40" i="17" s="1"/>
  <c r="N40" i="17" s="1"/>
  <c r="A40" i="16"/>
  <c r="M40" i="16" s="1"/>
  <c r="N40" i="16" s="1"/>
  <c r="A24" i="17"/>
  <c r="M24" i="17" s="1"/>
  <c r="N24" i="17" s="1"/>
  <c r="K24" i="16"/>
  <c r="L24" i="16"/>
  <c r="E24" i="17"/>
  <c r="A24" i="16"/>
  <c r="M24" i="16" s="1"/>
  <c r="N24" i="16" s="1"/>
  <c r="K24" i="17"/>
  <c r="L24" i="17"/>
  <c r="E24" i="16"/>
  <c r="K8" i="17"/>
  <c r="L8" i="17"/>
  <c r="K8" i="16"/>
  <c r="L8" i="16"/>
  <c r="A8" i="17"/>
  <c r="M8" i="17" s="1"/>
  <c r="N8" i="17" s="1"/>
  <c r="O8" i="17" s="1"/>
  <c r="E8" i="17"/>
  <c r="E8" i="16"/>
  <c r="A8" i="16"/>
  <c r="M8" i="16" s="1"/>
  <c r="N8" i="16" s="1"/>
  <c r="L80" i="17"/>
  <c r="L80" i="16"/>
  <c r="A80" i="17"/>
  <c r="M80" i="17" s="1"/>
  <c r="N80" i="17" s="1"/>
  <c r="O80" i="17" s="1"/>
  <c r="A80" i="16"/>
  <c r="M80" i="16" s="1"/>
  <c r="N80" i="16" s="1"/>
  <c r="E80" i="17"/>
  <c r="E80" i="16"/>
  <c r="K80" i="17"/>
  <c r="K80" i="16"/>
  <c r="A87" i="16"/>
  <c r="M87" i="16" s="1"/>
  <c r="N87" i="16" s="1"/>
  <c r="E87" i="17"/>
  <c r="E87" i="16"/>
  <c r="K87" i="17"/>
  <c r="L87" i="17"/>
  <c r="A87" i="17"/>
  <c r="M87" i="17" s="1"/>
  <c r="N87" i="17" s="1"/>
  <c r="K87" i="16"/>
  <c r="L87" i="16"/>
  <c r="A71" i="17"/>
  <c r="M71" i="17" s="1"/>
  <c r="N71" i="17" s="1"/>
  <c r="O71" i="17" s="1"/>
  <c r="A71" i="16"/>
  <c r="M71" i="16" s="1"/>
  <c r="N71" i="16" s="1"/>
  <c r="E71" i="17"/>
  <c r="E71" i="16"/>
  <c r="K71" i="17"/>
  <c r="L71" i="17"/>
  <c r="K71" i="16"/>
  <c r="L71" i="16"/>
  <c r="A55" i="17"/>
  <c r="M55" i="17" s="1"/>
  <c r="N55" i="17" s="1"/>
  <c r="O55" i="17" s="1"/>
  <c r="K55" i="16"/>
  <c r="L55" i="16"/>
  <c r="E55" i="17"/>
  <c r="A55" i="16"/>
  <c r="M55" i="16" s="1"/>
  <c r="N55" i="16" s="1"/>
  <c r="K55" i="17"/>
  <c r="L55" i="17"/>
  <c r="E55" i="16"/>
  <c r="A39" i="17"/>
  <c r="M39" i="17" s="1"/>
  <c r="N39" i="17" s="1"/>
  <c r="O39" i="17" s="1"/>
  <c r="K39" i="16"/>
  <c r="L39" i="16"/>
  <c r="A39" i="16"/>
  <c r="M39" i="16" s="1"/>
  <c r="N39" i="16" s="1"/>
  <c r="K39" i="17"/>
  <c r="L39" i="17"/>
  <c r="E39" i="16"/>
  <c r="E39" i="17"/>
  <c r="K23" i="17"/>
  <c r="L23" i="17"/>
  <c r="K23" i="16"/>
  <c r="A23" i="17"/>
  <c r="M23" i="17" s="1"/>
  <c r="N23" i="17" s="1"/>
  <c r="L23" i="16"/>
  <c r="E23" i="17"/>
  <c r="A23" i="16"/>
  <c r="M23" i="16" s="1"/>
  <c r="N23" i="16" s="1"/>
  <c r="O23" i="16" s="1"/>
  <c r="E23" i="16"/>
  <c r="K7" i="17"/>
  <c r="L7" i="17"/>
  <c r="A7" i="17"/>
  <c r="M7" i="17" s="1"/>
  <c r="N7" i="17" s="1"/>
  <c r="O7" i="17" s="1"/>
  <c r="E7" i="17"/>
  <c r="A47" i="16"/>
  <c r="M47" i="16" s="1"/>
  <c r="N47" i="16" s="1"/>
  <c r="K47" i="17"/>
  <c r="L47" i="17"/>
  <c r="E47" i="16"/>
  <c r="A47" i="17"/>
  <c r="M47" i="17" s="1"/>
  <c r="N47" i="17" s="1"/>
  <c r="O47" i="17" s="1"/>
  <c r="K47" i="16"/>
  <c r="L47" i="16"/>
  <c r="E47" i="17"/>
  <c r="A86" i="17"/>
  <c r="M86" i="17" s="1"/>
  <c r="N86" i="17" s="1"/>
  <c r="A86" i="16"/>
  <c r="M86" i="16" s="1"/>
  <c r="N86" i="16" s="1"/>
  <c r="E86" i="17"/>
  <c r="E86" i="16"/>
  <c r="K86" i="17"/>
  <c r="L86" i="17"/>
  <c r="K86" i="16"/>
  <c r="L86" i="16"/>
  <c r="K70" i="16"/>
  <c r="A70" i="17"/>
  <c r="M70" i="17" s="1"/>
  <c r="N70" i="17" s="1"/>
  <c r="O70" i="17" s="1"/>
  <c r="L70" i="16"/>
  <c r="A70" i="16"/>
  <c r="M70" i="16" s="1"/>
  <c r="N70" i="16" s="1"/>
  <c r="E70" i="16"/>
  <c r="K70" i="17"/>
  <c r="L70" i="17"/>
  <c r="E70" i="17"/>
  <c r="A54" i="17"/>
  <c r="M54" i="17" s="1"/>
  <c r="N54" i="17" s="1"/>
  <c r="K54" i="16"/>
  <c r="L54" i="16"/>
  <c r="A54" i="16"/>
  <c r="M54" i="16" s="1"/>
  <c r="N54" i="16" s="1"/>
  <c r="K54" i="17"/>
  <c r="L54" i="17"/>
  <c r="E54" i="16"/>
  <c r="E54" i="17"/>
  <c r="K38" i="17"/>
  <c r="L38" i="17"/>
  <c r="E38" i="16"/>
  <c r="A38" i="17"/>
  <c r="M38" i="17" s="1"/>
  <c r="N38" i="17" s="1"/>
  <c r="K38" i="16"/>
  <c r="E38" i="17"/>
  <c r="L38" i="16"/>
  <c r="A38" i="16"/>
  <c r="M38" i="16" s="1"/>
  <c r="N38" i="16" s="1"/>
  <c r="E22" i="16"/>
  <c r="K22" i="17"/>
  <c r="L22" i="17"/>
  <c r="L22" i="16"/>
  <c r="A22" i="17"/>
  <c r="M22" i="17" s="1"/>
  <c r="N22" i="17" s="1"/>
  <c r="E22" i="17"/>
  <c r="A22" i="16"/>
  <c r="M22" i="16" s="1"/>
  <c r="N22" i="16" s="1"/>
  <c r="O22" i="16" s="1"/>
  <c r="O24" i="16" s="1"/>
  <c r="O25" i="16" s="1"/>
  <c r="K22" i="16"/>
  <c r="E6" i="17"/>
  <c r="K6" i="17"/>
  <c r="L6" i="17"/>
  <c r="A6" i="17"/>
  <c r="M6" i="17" s="1"/>
  <c r="N6" i="17" s="1"/>
  <c r="O6" i="17" s="1"/>
  <c r="A15" i="17"/>
  <c r="M15" i="17" s="1"/>
  <c r="N15" i="17" s="1"/>
  <c r="O15" i="17" s="1"/>
  <c r="A15" i="16"/>
  <c r="M15" i="16" s="1"/>
  <c r="N15" i="16" s="1"/>
  <c r="E15" i="17"/>
  <c r="E15" i="16"/>
  <c r="K15" i="17"/>
  <c r="L15" i="17"/>
  <c r="K15" i="16"/>
  <c r="L15" i="16"/>
  <c r="K53" i="17"/>
  <c r="L53" i="17"/>
  <c r="E53" i="16"/>
  <c r="K53" i="16"/>
  <c r="L53" i="16"/>
  <c r="E53" i="17"/>
  <c r="A53" i="16"/>
  <c r="M53" i="16" s="1"/>
  <c r="N53" i="16" s="1"/>
  <c r="A53" i="17"/>
  <c r="M53" i="17" s="1"/>
  <c r="N53" i="17" s="1"/>
  <c r="O53" i="17" s="1"/>
  <c r="A37" i="16"/>
  <c r="M37" i="16" s="1"/>
  <c r="N37" i="16" s="1"/>
  <c r="K37" i="17"/>
  <c r="L37" i="17"/>
  <c r="E37" i="16"/>
  <c r="A37" i="17"/>
  <c r="M37" i="17" s="1"/>
  <c r="N37" i="17" s="1"/>
  <c r="K37" i="16"/>
  <c r="L37" i="16"/>
  <c r="E37" i="17"/>
  <c r="A21" i="16"/>
  <c r="M21" i="16" s="1"/>
  <c r="N21" i="16" s="1"/>
  <c r="E21" i="17"/>
  <c r="E21" i="16"/>
  <c r="L21" i="17"/>
  <c r="K21" i="16"/>
  <c r="L21" i="16"/>
  <c r="A21" i="17"/>
  <c r="M21" i="17" s="1"/>
  <c r="N21" i="17" s="1"/>
  <c r="O21" i="17" s="1"/>
  <c r="K21" i="17"/>
  <c r="A5" i="17"/>
  <c r="M5" i="17" s="1"/>
  <c r="N5" i="17" s="1"/>
  <c r="O5" i="17" s="1"/>
  <c r="E5" i="17"/>
  <c r="K5" i="17"/>
  <c r="L5" i="17"/>
  <c r="K79" i="17"/>
  <c r="L79" i="17"/>
  <c r="K79" i="16"/>
  <c r="L79" i="16"/>
  <c r="A79" i="17"/>
  <c r="M79" i="17" s="1"/>
  <c r="N79" i="17" s="1"/>
  <c r="O79" i="17" s="1"/>
  <c r="A79" i="16"/>
  <c r="M79" i="16" s="1"/>
  <c r="N79" i="16" s="1"/>
  <c r="E79" i="16"/>
  <c r="E79" i="17"/>
  <c r="K69" i="17"/>
  <c r="L69" i="17"/>
  <c r="K69" i="16"/>
  <c r="L69" i="16"/>
  <c r="E69" i="17"/>
  <c r="A69" i="16"/>
  <c r="M69" i="16" s="1"/>
  <c r="N69" i="16" s="1"/>
  <c r="E69" i="16"/>
  <c r="A69" i="17"/>
  <c r="M69" i="17" s="1"/>
  <c r="N69" i="17" s="1"/>
  <c r="K84" i="17"/>
  <c r="L84" i="17"/>
  <c r="K84" i="16"/>
  <c r="L84" i="16"/>
  <c r="A84" i="17"/>
  <c r="M84" i="17" s="1"/>
  <c r="N84" i="17" s="1"/>
  <c r="O84" i="17" s="1"/>
  <c r="A84" i="16"/>
  <c r="M84" i="16" s="1"/>
  <c r="N84" i="16" s="1"/>
  <c r="E84" i="17"/>
  <c r="E84" i="16"/>
  <c r="E68" i="16"/>
  <c r="K68" i="17"/>
  <c r="L68" i="17"/>
  <c r="E68" i="17"/>
  <c r="K68" i="16"/>
  <c r="L68" i="16"/>
  <c r="A68" i="17"/>
  <c r="M68" i="17" s="1"/>
  <c r="N68" i="17" s="1"/>
  <c r="O68" i="17" s="1"/>
  <c r="A68" i="16"/>
  <c r="M68" i="16" s="1"/>
  <c r="N68" i="16" s="1"/>
  <c r="A52" i="16"/>
  <c r="M52" i="16" s="1"/>
  <c r="N52" i="16" s="1"/>
  <c r="K52" i="17"/>
  <c r="L52" i="17"/>
  <c r="E52" i="16"/>
  <c r="E52" i="17"/>
  <c r="A52" i="17"/>
  <c r="M52" i="17" s="1"/>
  <c r="N52" i="17" s="1"/>
  <c r="K52" i="16"/>
  <c r="L52" i="16"/>
  <c r="K36" i="16"/>
  <c r="L36" i="16"/>
  <c r="E36" i="17"/>
  <c r="A36" i="16"/>
  <c r="M36" i="16" s="1"/>
  <c r="N36" i="16" s="1"/>
  <c r="K36" i="17"/>
  <c r="L36" i="17"/>
  <c r="E36" i="16"/>
  <c r="A36" i="17"/>
  <c r="M36" i="17" s="1"/>
  <c r="N36" i="17" s="1"/>
  <c r="O36" i="17" s="1"/>
  <c r="A20" i="17"/>
  <c r="M20" i="17" s="1"/>
  <c r="N20" i="17" s="1"/>
  <c r="A20" i="16"/>
  <c r="M20" i="16" s="1"/>
  <c r="N20" i="16" s="1"/>
  <c r="O20" i="16" s="1"/>
  <c r="E20" i="17"/>
  <c r="E20" i="16"/>
  <c r="K20" i="17"/>
  <c r="L20" i="17"/>
  <c r="K20" i="16"/>
  <c r="L20" i="16"/>
  <c r="L4" i="17"/>
  <c r="A4" i="17"/>
  <c r="M4" i="17" s="1"/>
  <c r="N4" i="17" s="1"/>
  <c r="O4" i="17" s="1"/>
  <c r="E4" i="17"/>
  <c r="K4" i="17"/>
  <c r="K64" i="17"/>
  <c r="L64" i="17"/>
  <c r="K64" i="16"/>
  <c r="L64" i="16"/>
  <c r="A64" i="16"/>
  <c r="M64" i="16" s="1"/>
  <c r="N64" i="16" s="1"/>
  <c r="E64" i="17"/>
  <c r="E64" i="16"/>
  <c r="A64" i="17"/>
  <c r="M64" i="17" s="1"/>
  <c r="N64" i="17" s="1"/>
  <c r="O64" i="17" s="1"/>
  <c r="L85" i="17"/>
  <c r="K85" i="16"/>
  <c r="L85" i="16"/>
  <c r="A85" i="17"/>
  <c r="M85" i="17" s="1"/>
  <c r="N85" i="17" s="1"/>
  <c r="E85" i="17"/>
  <c r="K85" i="17"/>
  <c r="E85" i="16"/>
  <c r="A85" i="16"/>
  <c r="M85" i="16" s="1"/>
  <c r="N85" i="16" s="1"/>
  <c r="E83" i="17"/>
  <c r="E83" i="16"/>
  <c r="K83" i="17"/>
  <c r="K83" i="16"/>
  <c r="L83" i="16"/>
  <c r="A83" i="17"/>
  <c r="M83" i="17" s="1"/>
  <c r="N83" i="17" s="1"/>
  <c r="A83" i="16"/>
  <c r="M83" i="16" s="1"/>
  <c r="N83" i="16" s="1"/>
  <c r="L83" i="17"/>
  <c r="E67" i="17"/>
  <c r="A67" i="16"/>
  <c r="M67" i="16" s="1"/>
  <c r="N67" i="16" s="1"/>
  <c r="E67" i="16"/>
  <c r="K67" i="17"/>
  <c r="L67" i="17"/>
  <c r="L67" i="16"/>
  <c r="K67" i="16"/>
  <c r="A67" i="17"/>
  <c r="M67" i="17" s="1"/>
  <c r="N67" i="17" s="1"/>
  <c r="O67" i="17" s="1"/>
  <c r="L51" i="16"/>
  <c r="E51" i="17"/>
  <c r="A51" i="16"/>
  <c r="M51" i="16" s="1"/>
  <c r="N51" i="16" s="1"/>
  <c r="K51" i="17"/>
  <c r="L51" i="17"/>
  <c r="E51" i="16"/>
  <c r="A51" i="17"/>
  <c r="M51" i="17" s="1"/>
  <c r="N51" i="17" s="1"/>
  <c r="K51" i="16"/>
  <c r="A35" i="17"/>
  <c r="M35" i="17" s="1"/>
  <c r="N35" i="17" s="1"/>
  <c r="O35" i="17" s="1"/>
  <c r="K35" i="16"/>
  <c r="L35" i="16"/>
  <c r="E35" i="17"/>
  <c r="A35" i="16"/>
  <c r="M35" i="16" s="1"/>
  <c r="N35" i="16" s="1"/>
  <c r="K35" i="17"/>
  <c r="L35" i="17"/>
  <c r="E35" i="16"/>
  <c r="K19" i="16"/>
  <c r="L19" i="16"/>
  <c r="A19" i="17"/>
  <c r="M19" i="17" s="1"/>
  <c r="N19" i="17" s="1"/>
  <c r="E19" i="17"/>
  <c r="E19" i="16"/>
  <c r="K19" i="17"/>
  <c r="L19" i="17"/>
  <c r="A19" i="16"/>
  <c r="M19" i="16" s="1"/>
  <c r="N19" i="16" s="1"/>
  <c r="O19" i="16" s="1"/>
  <c r="K3" i="17"/>
  <c r="L3" i="17"/>
  <c r="A3" i="17"/>
  <c r="M3" i="17" s="1"/>
  <c r="N3" i="17" s="1"/>
  <c r="O3" i="17" s="1"/>
  <c r="E3" i="17"/>
  <c r="E31" i="17"/>
  <c r="L31" i="16"/>
  <c r="A31" i="16"/>
  <c r="M31" i="16" s="1"/>
  <c r="N31" i="16" s="1"/>
  <c r="K31" i="17"/>
  <c r="E31" i="16"/>
  <c r="A31" i="17"/>
  <c r="M31" i="17" s="1"/>
  <c r="N31" i="17" s="1"/>
  <c r="L31" i="17"/>
  <c r="K31" i="16"/>
  <c r="A82" i="16"/>
  <c r="M82" i="16" s="1"/>
  <c r="N82" i="16" s="1"/>
  <c r="E82" i="17"/>
  <c r="E82" i="16"/>
  <c r="K82" i="17"/>
  <c r="L82" i="17"/>
  <c r="K82" i="16"/>
  <c r="L82" i="16"/>
  <c r="A82" i="17"/>
  <c r="M82" i="17" s="1"/>
  <c r="N82" i="17" s="1"/>
  <c r="A66" i="17"/>
  <c r="M66" i="17" s="1"/>
  <c r="N66" i="17" s="1"/>
  <c r="O66" i="17" s="1"/>
  <c r="E66" i="17"/>
  <c r="A66" i="16"/>
  <c r="M66" i="16" s="1"/>
  <c r="N66" i="16" s="1"/>
  <c r="E66" i="16"/>
  <c r="K66" i="17"/>
  <c r="L66" i="17"/>
  <c r="K66" i="16"/>
  <c r="L66" i="16"/>
  <c r="A50" i="17"/>
  <c r="M50" i="17" s="1"/>
  <c r="N50" i="17" s="1"/>
  <c r="O50" i="17" s="1"/>
  <c r="K50" i="16"/>
  <c r="L50" i="16"/>
  <c r="E50" i="17"/>
  <c r="A50" i="16"/>
  <c r="M50" i="16" s="1"/>
  <c r="N50" i="16" s="1"/>
  <c r="K50" i="17"/>
  <c r="L50" i="17"/>
  <c r="E50" i="16"/>
  <c r="E34" i="16"/>
  <c r="A34" i="17"/>
  <c r="M34" i="17" s="1"/>
  <c r="N34" i="17" s="1"/>
  <c r="O34" i="17" s="1"/>
  <c r="K34" i="16"/>
  <c r="A34" i="16"/>
  <c r="M34" i="16" s="1"/>
  <c r="N34" i="16" s="1"/>
  <c r="K34" i="17"/>
  <c r="L34" i="17"/>
  <c r="L34" i="16"/>
  <c r="E34" i="17"/>
  <c r="K18" i="17"/>
  <c r="L18" i="17"/>
  <c r="K18" i="16"/>
  <c r="L18" i="16"/>
  <c r="A18" i="17"/>
  <c r="M18" i="17" s="1"/>
  <c r="N18" i="17" s="1"/>
  <c r="A18" i="16"/>
  <c r="M18" i="16" s="1"/>
  <c r="N18" i="16" s="1"/>
  <c r="O18" i="16" s="1"/>
  <c r="E18" i="17"/>
  <c r="E18" i="16"/>
  <c r="A81" i="17"/>
  <c r="M81" i="17" s="1"/>
  <c r="N81" i="17" s="1"/>
  <c r="O81" i="17" s="1"/>
  <c r="A81" i="16"/>
  <c r="M81" i="16" s="1"/>
  <c r="N81" i="16" s="1"/>
  <c r="E81" i="17"/>
  <c r="K81" i="16"/>
  <c r="K81" i="17"/>
  <c r="L81" i="17"/>
  <c r="L81" i="16"/>
  <c r="E81" i="16"/>
  <c r="K65" i="16"/>
  <c r="A65" i="17"/>
  <c r="M65" i="17" s="1"/>
  <c r="N65" i="17" s="1"/>
  <c r="L65" i="16"/>
  <c r="A65" i="16"/>
  <c r="M65" i="16" s="1"/>
  <c r="N65" i="16" s="1"/>
  <c r="E65" i="16"/>
  <c r="K65" i="17"/>
  <c r="L65" i="17"/>
  <c r="E65" i="17"/>
  <c r="E49" i="16"/>
  <c r="A49" i="17"/>
  <c r="M49" i="17" s="1"/>
  <c r="N49" i="17" s="1"/>
  <c r="K49" i="16"/>
  <c r="A49" i="16"/>
  <c r="M49" i="16" s="1"/>
  <c r="N49" i="16" s="1"/>
  <c r="K49" i="17"/>
  <c r="L49" i="17"/>
  <c r="L49" i="16"/>
  <c r="E49" i="17"/>
  <c r="K33" i="17"/>
  <c r="A33" i="16"/>
  <c r="M33" i="16" s="1"/>
  <c r="N33" i="16" s="1"/>
  <c r="L33" i="17"/>
  <c r="E33" i="16"/>
  <c r="A33" i="17"/>
  <c r="M33" i="17" s="1"/>
  <c r="N33" i="17" s="1"/>
  <c r="E33" i="17"/>
  <c r="K33" i="16"/>
  <c r="L33" i="16"/>
  <c r="E17" i="16"/>
  <c r="K17" i="17"/>
  <c r="L17" i="17"/>
  <c r="L17" i="16"/>
  <c r="A17" i="17"/>
  <c r="M17" i="17" s="1"/>
  <c r="N17" i="17" s="1"/>
  <c r="A17" i="16"/>
  <c r="M17" i="16" s="1"/>
  <c r="N17" i="16" s="1"/>
  <c r="O17" i="16" s="1"/>
  <c r="E17" i="17"/>
  <c r="K17" i="16"/>
  <c r="A7" i="16"/>
  <c r="M7" i="16" s="1"/>
  <c r="N7" i="16" s="1"/>
  <c r="K7" i="16"/>
  <c r="L7" i="16"/>
  <c r="E7" i="16"/>
  <c r="L6" i="16"/>
  <c r="A6" i="16"/>
  <c r="M6" i="16" s="1"/>
  <c r="N6" i="16" s="1"/>
  <c r="K6" i="16"/>
  <c r="E6" i="16"/>
  <c r="K5" i="16"/>
  <c r="L5" i="16"/>
  <c r="E5" i="16"/>
  <c r="A5" i="16"/>
  <c r="M5" i="16" s="1"/>
  <c r="N5" i="16" s="1"/>
  <c r="K4" i="16"/>
  <c r="A4" i="16"/>
  <c r="M4" i="16" s="1"/>
  <c r="N4" i="16" s="1"/>
  <c r="E4" i="16"/>
  <c r="L4" i="16"/>
  <c r="E3" i="16"/>
  <c r="K3" i="16"/>
  <c r="A3" i="16"/>
  <c r="M3" i="16" s="1"/>
  <c r="N3" i="16" s="1"/>
  <c r="L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9" i="17" l="1"/>
  <c r="O3" i="16"/>
  <c r="O4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5" i="16" l="1"/>
  <c r="O11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6" i="17" l="1"/>
  <c r="O6" i="16"/>
  <c r="O17" i="17"/>
  <c r="N4" i="1"/>
  <c r="P4" i="1" s="1"/>
  <c r="O19" i="17" l="1"/>
  <c r="O20" i="17"/>
  <c r="O7" i="16"/>
  <c r="O18" i="17"/>
  <c r="O4" i="1"/>
  <c r="Q4" i="1" s="1"/>
  <c r="O22" i="17" l="1"/>
  <c r="O8" i="16"/>
  <c r="B2" i="19"/>
  <c r="M2" i="19"/>
  <c r="F2" i="19"/>
  <c r="L2" i="19"/>
  <c r="J4" i="29" s="1"/>
  <c r="O23" i="17" l="1"/>
  <c r="O24" i="17"/>
  <c r="O25" i="17" s="1"/>
  <c r="O27" i="17" s="1"/>
  <c r="O29" i="17" s="1"/>
  <c r="O12" i="16"/>
  <c r="O13" i="16" s="1"/>
  <c r="O14" i="16" s="1"/>
  <c r="O15" i="16" s="1"/>
  <c r="O21" i="16" s="1"/>
  <c r="O26" i="16" s="1"/>
  <c r="O27" i="16" s="1"/>
  <c r="O28" i="16" s="1"/>
  <c r="O29" i="16" s="1"/>
  <c r="O31" i="16" s="1"/>
  <c r="O32" i="16" s="1"/>
  <c r="O33" i="16" s="1"/>
  <c r="O34" i="16" s="1"/>
  <c r="O35" i="16" s="1"/>
  <c r="O36" i="16" s="1"/>
  <c r="O10" i="16"/>
  <c r="F2" i="18"/>
  <c r="N2" i="19"/>
  <c r="O2" i="19" s="1"/>
  <c r="R2" i="19"/>
  <c r="S2" i="19" s="1"/>
  <c r="E4" i="29"/>
  <c r="P2" i="19"/>
  <c r="Q2" i="19" s="1"/>
  <c r="T2" i="19"/>
  <c r="U2" i="19" s="1"/>
  <c r="B3" i="19"/>
  <c r="O37" i="16" l="1"/>
  <c r="O39" i="16" s="1"/>
  <c r="O38" i="16"/>
  <c r="O30" i="17"/>
  <c r="R2" i="18"/>
  <c r="S2" i="18" s="1"/>
  <c r="E4" i="2"/>
  <c r="N2" i="18"/>
  <c r="O2" i="18" s="1"/>
  <c r="M2" i="18"/>
  <c r="L2" i="18"/>
  <c r="B2" i="18"/>
  <c r="L3" i="19"/>
  <c r="F3" i="19"/>
  <c r="B3" i="18"/>
  <c r="M3" i="18"/>
  <c r="L3" i="18"/>
  <c r="F3" i="18"/>
  <c r="O40" i="16" l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37" i="17"/>
  <c r="O38" i="17" s="1"/>
  <c r="O40" i="17" s="1"/>
  <c r="O31" i="17"/>
  <c r="O32" i="17" s="1"/>
  <c r="O33" i="17" s="1"/>
  <c r="P2" i="18"/>
  <c r="Q2" i="18" s="1"/>
  <c r="K4" i="2"/>
  <c r="T2" i="18"/>
  <c r="U2" i="18" s="1"/>
  <c r="F4" i="18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52" i="16" l="1"/>
  <c r="O51" i="16"/>
  <c r="O51" i="17"/>
  <c r="O43" i="17"/>
  <c r="O48" i="17" s="1"/>
  <c r="O49" i="17" s="1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54" i="17" l="1"/>
  <c r="O58" i="17" s="1"/>
  <c r="O65" i="17" s="1"/>
  <c r="O52" i="17"/>
  <c r="O53" i="16"/>
  <c r="I4" i="2"/>
  <c r="C2" i="19"/>
  <c r="B4" i="29" s="1"/>
  <c r="C4" i="2"/>
  <c r="D4" i="2"/>
  <c r="J4" i="2"/>
  <c r="F4" i="2"/>
  <c r="G4" i="2"/>
  <c r="H4" i="2"/>
  <c r="B6" i="18"/>
  <c r="L6" i="18"/>
  <c r="F6" i="18"/>
  <c r="O54" i="16" l="1"/>
  <c r="O55" i="16" s="1"/>
  <c r="O56" i="16" s="1"/>
  <c r="O57" i="16" s="1"/>
  <c r="O69" i="17"/>
  <c r="O72" i="17" s="1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58" i="16" l="1"/>
  <c r="O59" i="16" s="1"/>
  <c r="O60" i="16" s="1"/>
  <c r="O61" i="16" s="1"/>
  <c r="O62" i="16" s="1"/>
  <c r="O63" i="16" s="1"/>
  <c r="O64" i="16" s="1"/>
  <c r="O75" i="17"/>
  <c r="O82" i="17" s="1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65" i="16" l="1"/>
  <c r="O66" i="16" s="1"/>
  <c r="O67" i="16" s="1"/>
  <c r="O68" i="16" s="1"/>
  <c r="O69" i="16" s="1"/>
  <c r="O70" i="16" s="1"/>
  <c r="O71" i="16" s="1"/>
  <c r="O72" i="16" s="1"/>
  <c r="O73" i="16" s="1"/>
  <c r="O74" i="16" s="1"/>
  <c r="O76" i="16" s="1"/>
  <c r="O77" i="16" s="1"/>
  <c r="O78" i="16" s="1"/>
  <c r="O79" i="16" s="1"/>
  <c r="O80" i="16" s="1"/>
  <c r="O81" i="16" s="1"/>
  <c r="O85" i="17"/>
  <c r="O86" i="17" s="1"/>
  <c r="O87" i="17" s="1"/>
  <c r="O83" i="17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L5" i="19"/>
  <c r="O83" i="16" l="1"/>
  <c r="O82" i="16"/>
  <c r="O89" i="17"/>
  <c r="O95" i="17" s="1"/>
  <c r="O96" i="17" s="1"/>
  <c r="O97" i="17" s="1"/>
  <c r="O100" i="17" s="1"/>
  <c r="O101" i="17" s="1"/>
  <c r="O104" i="17" s="1"/>
  <c r="O113" i="17" s="1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N9" i="18"/>
  <c r="O9" i="18" s="1"/>
  <c r="R9" i="18"/>
  <c r="S9" i="18" s="1"/>
  <c r="T5" i="19"/>
  <c r="U5" i="19" s="1"/>
  <c r="P5" i="19"/>
  <c r="Q5" i="19" s="1"/>
  <c r="O84" i="16" l="1"/>
  <c r="F10" i="18"/>
  <c r="L10" i="18"/>
  <c r="B10" i="18"/>
  <c r="M10" i="18"/>
  <c r="B11" i="18"/>
  <c r="L6" i="19"/>
  <c r="N6" i="19"/>
  <c r="O6" i="19" s="1"/>
  <c r="R6" i="19"/>
  <c r="S6" i="19" s="1"/>
  <c r="M7" i="19"/>
  <c r="O85" i="16" l="1"/>
  <c r="O86" i="16" s="1"/>
  <c r="O87" i="16" s="1"/>
  <c r="L11" i="18"/>
  <c r="P10" i="18"/>
  <c r="Q10" i="18" s="1"/>
  <c r="T10" i="18"/>
  <c r="U10" i="18" s="1"/>
  <c r="R10" i="18"/>
  <c r="S10" i="18" s="1"/>
  <c r="N10" i="18"/>
  <c r="O10" i="18" s="1"/>
  <c r="F11" i="18"/>
  <c r="M11" i="18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88" i="16" l="1"/>
  <c r="O90" i="16" s="1"/>
  <c r="O91" i="16" s="1"/>
  <c r="O92" i="16" s="1"/>
  <c r="O93" i="16" s="1"/>
  <c r="O94" i="16" s="1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95" i="16" l="1"/>
  <c r="O96" i="16" s="1"/>
  <c r="O97" i="16" s="1"/>
  <c r="F11" i="19"/>
  <c r="M11" i="19"/>
  <c r="B9" i="19"/>
  <c r="L9" i="19"/>
  <c r="L8" i="19"/>
  <c r="L10" i="19"/>
  <c r="F9" i="19"/>
  <c r="M9" i="19"/>
  <c r="B10" i="19"/>
  <c r="O98" i="16" l="1"/>
  <c r="O99" i="16" s="1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O101" i="16" l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O114" i="16" s="1"/>
  <c r="O115" i="16" s="1"/>
  <c r="O116" i="16" s="1"/>
  <c r="O100" i="16"/>
  <c r="R12" i="19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N15" i="19" l="1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1" i="1"/>
  <c r="P41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5" i="1"/>
  <c r="P45" i="1" s="1"/>
  <c r="D21" i="18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5" i="1"/>
  <c r="Q45" i="1" s="1"/>
  <c r="F45" i="18"/>
  <c r="L45" i="18"/>
  <c r="B45" i="18"/>
  <c r="T44" i="18"/>
  <c r="U44" i="18" s="1"/>
  <c r="P44" i="18"/>
  <c r="Q44" i="18" s="1"/>
  <c r="E22" i="18" l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9" i="1"/>
  <c r="Q79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1" i="1"/>
  <c r="P81" i="1" s="1"/>
  <c r="O81" i="1"/>
  <c r="Q81" i="1" s="1"/>
  <c r="E23" i="18"/>
  <c r="O82" i="1"/>
  <c r="Q82" i="1" s="1"/>
  <c r="C11" i="19"/>
  <c r="C27" i="18"/>
  <c r="N82" i="1"/>
  <c r="P82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3" i="1"/>
  <c r="P83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3" i="1"/>
  <c r="Q83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4" i="1"/>
  <c r="P84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4" i="1"/>
  <c r="Q84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<sst xmlns="http://schemas.openxmlformats.org/spreadsheetml/2006/main" count="3702" uniqueCount="1246">
  <si>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</si>
  <si>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</si>
  <si>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</si>
  <si>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</si>
  <si>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</si>
  <si>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</si>
  <si>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</si>
  <si>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</si>
  <si>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</si>
  <si>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</si>
  <si>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</si>
  <si>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</si>
  <si>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</si>
  <si>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</si>
  <si>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</si>
  <si>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</si>
  <si>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</si>
  <si>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</si>
  <si>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</si>
  <si>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</si>
  <si>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</si>
  <si>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</si>
  <si>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</si>
  <si>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</si>
  <si>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</si>
  <si>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</si>
  <si>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</si>
  <si>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</si>
  <si>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</si>
  <si>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</si>
  <si>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</si>
  <si>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</si>
  <si>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</si>
  <si>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</si>
  <si>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</si>
  <si>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</si>
  <si>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</si>
  <si>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</si>
  <si>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</si>
  <si>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</si>
  <si>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</si>
  <si>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</si>
  <si>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</si>
  <si>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</si>
  <si>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</si>
  <si>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</si>
  <si>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</si>
  <si>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</si>
  <si>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</si>
  <si>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</si>
  <si>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</si>
  <si>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</si>
  <si>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</si>
  <si>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</si>
  <si>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</si>
  <si>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</si>
  <si>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</si>
  <si>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</si>
  <si>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</si>
  <si>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</si>
  <si>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</si>
  <si>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</si>
  <si>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</si>
  <si>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</si>
  <si>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</si>
  <si>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</si>
  <si>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</si>
  <si>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</si>
  <si>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</si>
  <si>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</si>
  <si>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</si>
  <si>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</si>
  <si>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</si>
  <si>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</si>
  <si>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</si>
  <si>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</si>
  <si>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</si>
  <si>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</si>
  <si>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</si>
  <si>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</si>
  <si>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</si>
  <si>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</si>
  <si>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</si>
  <si>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</si>
  <si>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</si>
  <si>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</si>
  <si>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</si>
  <si>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</si>
  <si>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</si>
  <si>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</si>
  <si>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</si>
  <si>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</si>
  <si>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</si>
  <si>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</si>
  <si>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</si>
  <si>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</si>
  <si>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</si>
  <si>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</si>
  <si>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</si>
  <si>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</si>
  <si>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</si>
  <si>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</si>
  <si>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</si>
  <si>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</si>
  <si>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</si>
  <si>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</si>
  <si>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</si>
  <si>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</si>
  <si>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</si>
  <si>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</si>
  <si>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</si>
  <si>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</si>
  <si>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</si>
  <si>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</si>
  <si>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</si>
  <si>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</si>
  <si>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</si>
  <si>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</si>
  <si>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</si>
  <si>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</si>
  <si>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</si>
  <si>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</si>
  <si>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</si>
  <si>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</si>
  <si>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</si>
  <si>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</si>
  <si>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</si>
  <si>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</si>
  <si>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</si>
  <si>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</si>
  <si>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</si>
  <si>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</si>
  <si>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</si>
  <si>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</si>
  <si>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</si>
  <si>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</si>
  <si>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</si>
  <si>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</si>
  <si>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</si>
  <si>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</si>
  <si>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</si>
  <si>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</si>
  <si>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</si>
  <si>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</si>
  <si>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</si>
  <si>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</si>
  <si>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</si>
  <si>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</si>
  <si>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</si>
  <si>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</si>
  <si>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</si>
  <si>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</si>
  <si>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</si>
  <si>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</si>
  <si>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</si>
  <si>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</si>
  <si>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</si>
  <si>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</si>
  <si>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</si>
  <si>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</si>
  <si>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</si>
  <si>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</si>
  <si>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</si>
  <si>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</si>
  <si>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</si>
  <si>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</si>
  <si>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</si>
  <si>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</si>
  <si>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</si>
  <si>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</si>
  <si>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</si>
  <si>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</si>
  <si>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</si>
  <si>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</si>
  <si>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</si>
  <si>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</si>
  <si>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</si>
  <si>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</si>
  <si>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</si>
  <si>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</si>
  <si>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</si>
  <si>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</si>
  <si>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</si>
  <si>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</si>
  <si>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</si>
  <si>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</si>
  <si>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</si>
  <si>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</si>
  <si>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</si>
  <si>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</si>
  <si>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</si>
  <si>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</si>
  <si>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</si>
  <si>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</si>
  <si>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</si>
  <si>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</si>
  <si>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</si>
  <si>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</si>
  <si>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</si>
  <si>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</si>
  <si>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</si>
  <si>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</si>
  <si>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</si>
  <si>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</si>
  <si>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</si>
  <si>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</si>
  <si>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</si>
  <si>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</si>
  <si>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</si>
  <si>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</si>
  <si>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</si>
  <si>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</si>
  <si>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</si>
  <si>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</si>
  <si>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</si>
  <si>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</si>
  <si>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</si>
  <si>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</si>
  <si>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</si>
  <si>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</si>
  <si>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</si>
  <si>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</si>
  <si>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</si>
  <si>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</si>
  <si>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</si>
  <si>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</si>
  <si>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</si>
  <si>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</si>
  <si>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</si>
  <si>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</si>
  <si>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</si>
  <si>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</si>
  <si>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</si>
  <si>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</si>
  <si>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</si>
  <si>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</si>
  <si>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</si>
  <si>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</si>
  <si>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</si>
  <si>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</si>
  <si>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</si>
  <si>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</si>
  <si>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</si>
  <si>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</si>
  <si>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</si>
  <si>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</si>
  <si>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</si>
  <si>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</si>
  <si>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</si>
  <si>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</si>
  <si>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</si>
  <si>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</si>
  <si>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</si>
  <si>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</si>
  <si>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</si>
  <si>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</si>
  <si>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</si>
  <si>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</si>
  <si>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</si>
  <si>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</si>
  <si>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</si>
  <si>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</si>
  <si>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</si>
  <si>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</si>
  <si>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</si>
  <si>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</si>
  <si>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</si>
  <si>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</si>
  <si>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</si>
  <si>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</si>
  <si>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</si>
  <si>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</si>
  <si>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</si>
  <si>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</si>
  <si>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</si>
  <si>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</si>
  <si>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</si>
  <si>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</si>
  <si>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</si>
  <si>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</si>
  <si>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</si>
  <si>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</si>
  <si>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</si>
  <si>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</si>
  <si>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</si>
  <si>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</si>
  <si>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</si>
  <si>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</si>
  <si>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</si>
  <si>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</si>
  <si>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</si>
  <si>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</si>
  <si>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</si>
  <si>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</si>
  <si>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</si>
  <si>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</si>
  <si>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</si>
  <si>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</si>
  <si>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</si>
  <si>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</si>
  <si>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</si>
  <si>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</si>
  <si>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</si>
  <si>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</si>
  <si>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</si>
  <si>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</si>
  <si>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</si>
  <si>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</si>
  <si>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</si>
  <si>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</si>
  <si>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</si>
  <si>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</si>
  <si>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</si>
  <si>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</si>
  <si>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</si>
  <si>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</si>
  <si>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</si>
  <si>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</si>
  <si>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</si>
  <si>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</si>
  <si>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</si>
  <si>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</si>
  <si>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</si>
  <si>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</si>
  <si>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</si>
  <si>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</si>
  <si>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</si>
  <si>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</si>
  <si>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</si>
  <si>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</si>
  <si>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</si>
  <si>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</si>
  <si>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</si>
  <si>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</si>
  <si>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</si>
  <si>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</si>
  <si>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</si>
  <si>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</si>
  <si>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</si>
  <si>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</si>
  <si>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</si>
  <si>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</si>
  <si>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</si>
  <si>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</si>
  <si>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</si>
  <si>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</si>
  <si>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</si>
  <si>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</si>
  <si>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</si>
  <si>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</si>
  <si>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</si>
  <si>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</si>
  <si>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</si>
  <si>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</si>
  <si>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</si>
  <si>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</si>
  <si>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</si>
  <si>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</si>
  <si>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</si>
  <si>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</si>
  <si>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</si>
  <si>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</si>
  <si>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</si>
  <si>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</si>
  <si>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</si>
  <si>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</si>
  <si>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</si>
  <si>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</si>
  <si>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</si>
  <si>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</si>
  <si>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</si>
  <si>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</si>
  <si>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</si>
  <si>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</si>
  <si>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</si>
  <si>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</si>
  <si>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</si>
  <si>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</si>
  <si>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</si>
  <si>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</si>
  <si>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</si>
  <si>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</si>
  <si>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</si>
  <si>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</si>
  <si>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</si>
  <si>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</si>
  <si>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</si>
  <si>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</si>
  <si>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</si>
  <si>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</si>
  <si>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</si>
  <si>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</si>
  <si>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</si>
  <si>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</si>
  <si>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</si>
  <si>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</si>
  <si>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</si>
  <si>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</si>
  <si>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</si>
  <si>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</si>
  <si>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</si>
  <si>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</si>
  <si>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</si>
  <si>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</si>
  <si>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</si>
  <si>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</si>
  <si>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</si>
  <si>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</si>
  <si>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</si>
  <si>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</si>
  <si>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</si>
  <si>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</si>
  <si>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</si>
  <si>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</si>
  <si>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</si>
  <si>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</si>
  <si>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</si>
  <si>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</si>
  <si>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</si>
  <si>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</si>
  <si>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</si>
  <si>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</si>
  <si>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</si>
  <si>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</si>
  <si>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</si>
  <si>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</si>
  <si>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</si>
  <si>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</si>
  <si>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</si>
  <si>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</si>
  <si>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</si>
  <si>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</si>
  <si>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</si>
  <si>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</si>
  <si>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</si>
  <si>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</si>
  <si>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</si>
  <si>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</si>
  <si>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</si>
  <si>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</si>
  <si>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</si>
  <si>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</si>
  <si>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</si>
  <si>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</si>
  <si>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</si>
  <si>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</si>
  <si>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</si>
  <si>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</si>
  <si>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</si>
  <si>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</si>
  <si>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</si>
  <si>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</si>
  <si>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</si>
  <si>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</si>
  <si>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</si>
  <si>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</si>
  <si>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</si>
  <si>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</si>
  <si>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</si>
  <si>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</si>
  <si>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</si>
  <si>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</si>
  <si>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</si>
  <si>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</si>
  <si>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</si>
  <si>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</si>
  <si>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</si>
  <si>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</si>
  <si>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</si>
  <si>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</si>
  <si>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</si>
  <si>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</si>
  <si>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</si>
  <si>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</si>
  <si>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</si>
  <si>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</si>
  <si>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</si>
  <si>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</si>
  <si>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</si>
  <si>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</si>
  <si>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</si>
  <si>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</si>
  <si>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</si>
  <si>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</si>
  <si>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</si>
  <si>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</si>
  <si>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</si>
  <si>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</si>
  <si>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</si>
  <si>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</si>
  <si>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</si>
  <si>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</si>
  <si>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</si>
  <si>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</si>
  <si>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</si>
  <si>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</si>
  <si>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</si>
  <si>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</si>
  <si>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</si>
  <si>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</si>
  <si>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</si>
  <si>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</si>
  <si>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</si>
  <si>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</si>
  <si>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</si>
  <si>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</si>
  <si>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</si>
  <si>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</si>
  <si>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</si>
  <si>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</si>
  <si>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</si>
  <si>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</si>
  <si>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</si>
  <si>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</si>
  <si>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</si>
  <si>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</si>
  <si>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</si>
  <si>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</si>
  <si>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</si>
  <si>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</si>
  <si>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</si>
  <si>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</si>
  <si>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</si>
  <si>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</si>
  <si>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</si>
  <si>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</si>
  <si>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</si>
  <si>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</si>
  <si>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</si>
  <si>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</si>
  <si>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</si>
  <si>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</si>
  <si>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</si>
  <si>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</si>
  <si>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</si>
  <si>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</si>
  <si>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</si>
  <si>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</si>
  <si>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</si>
  <si>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</si>
  <si>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</si>
  <si>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</si>
  <si>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</si>
  <si>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</si>
  <si>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</si>
  <si>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</si>
  <si>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</si>
  <si>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</si>
  <si>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</si>
  <si>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</si>
  <si>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</si>
  <si>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</si>
  <si>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</si>
  <si>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</si>
  <si>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</si>
  <si>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</si>
  <si>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</si>
  <si>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</si>
  <si>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</si>
  <si>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</si>
  <si>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</si>
  <si>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</si>
  <si>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</si>
  <si>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</si>
  <si>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</si>
  <si>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</si>
  <si>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</si>
  <si>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</si>
  <si>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</si>
  <si>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</si>
  <si>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</si>
  <si>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</si>
  <si>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</si>
  <si>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</si>
  <si>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</si>
  <si>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</si>
  <si>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</si>
  <si>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</si>
  <si>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</si>
  <si>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</si>
  <si>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</si>
  <si>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</si>
  <si>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</si>
  <si>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</si>
  <si>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</si>
  <si>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</si>
  <si>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</si>
  <si>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</si>
  <si>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</si>
  <si>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</si>
  <si>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</si>
  <si>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</si>
  <si>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</si>
  <si>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</si>
  <si>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</si>
  <si>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</si>
  <si>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</si>
  <si>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</si>
  <si>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</si>
  <si>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</si>
  <si>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</si>
  <si>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</si>
  <si>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</si>
  <si>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</si>
  <si>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</si>
  <si>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</si>
  <si>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</si>
  <si>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</si>
  <si>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</si>
  <si>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</si>
  <si>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</si>
  <si>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</si>
  <si>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</si>
  <si>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</si>
  <si>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</si>
  <si>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</si>
  <si>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</si>
  <si>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</si>
  <si>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</si>
  <si>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</si>
  <si>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</si>
  <si>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</si>
  <si>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</si>
  <si>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</si>
  <si>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</si>
  <si>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</si>
  <si>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</si>
  <si>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</si>
  <si>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</si>
  <si>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</si>
  <si>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</si>
  <si>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</si>
  <si>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</si>
  <si>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</si>
  <si>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</si>
  <si>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</si>
  <si>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</si>
  <si>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</si>
  <si>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</si>
  <si>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</si>
  <si>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</si>
  <si>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</si>
  <si>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</si>
  <si>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</si>
  <si>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</si>
  <si>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</si>
  <si>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</si>
  <si>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</si>
  <si>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</si>
  <si>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</si>
  <si>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</si>
  <si>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</si>
  <si>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</si>
  <si>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</si>
  <si>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</si>
  <si>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</si>
  <si>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</si>
  <si>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</si>
  <si>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</si>
  <si>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</si>
  <si>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</si>
  <si>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</si>
  <si>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</si>
  <si>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</si>
  <si>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</si>
  <si>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</si>
  <si>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</si>
  <si>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</si>
  <si>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</si>
  <si>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</si>
  <si>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</si>
  <si>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</si>
  <si>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</si>
  <si>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</si>
  <si>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</si>
  <si>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</si>
  <si>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</si>
  <si>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</si>
  <si>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</si>
  <si>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</si>
  <si>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</si>
  <si>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</si>
  <si>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</si>
  <si>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</si>
  <si>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</si>
  <si>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</si>
  <si>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</si>
  <si>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</si>
  <si>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</si>
  <si>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</si>
  <si>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</si>
  <si>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</si>
  <si>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</si>
  <si>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</si>
  <si>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</si>
  <si>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</si>
  <si>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</si>
  <si>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</si>
  <si>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</si>
  <si>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</si>
  <si>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</si>
  <si>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</si>
  <si>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</si>
  <si>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</si>
  <si>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</si>
  <si>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</si>
  <si>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</si>
  <si>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</si>
  <si>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</si>
  <si>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</si>
  <si>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</si>
  <si>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</si>
  <si>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</si>
  <si>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</si>
  <si>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</si>
  <si>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</si>
  <si>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</si>
  <si>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</si>
  <si>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</si>
  <si>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</si>
  <si>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</si>
  <si>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</si>
  <si>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</si>
  <si>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</si>
  <si>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</si>
  <si>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</si>
  <si>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</si>
  <si>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</si>
  <si>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</si>
  <si>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</si>
  <si>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</si>
  <si>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</si>
  <si>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</si>
  <si>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</si>
  <si>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</si>
  <si>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</si>
  <si>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</si>
  <si>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</si>
  <si>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</si>
  <si>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</si>
  <si>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</si>
  <si>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</si>
  <si>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</si>
  <si>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</si>
  <si>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</si>
  <si>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</si>
  <si>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</si>
  <si>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</si>
  <si>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</si>
  <si>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</si>
  <si>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</si>
  <si>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</si>
  <si>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</si>
  <si>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</si>
  <si>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</si>
  <si>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</si>
  <si>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</si>
  <si>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</si>
  <si>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</si>
  <si>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</si>
  <si>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</si>
  <si>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</si>
  <si>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</si>
  <si>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</si>
  <si>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</si>
  <si>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</si>
  <si>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</si>
  <si>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</si>
  <si>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</si>
  <si>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</si>
  <si>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</si>
  <si>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</si>
  <si>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</si>
  <si>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</si>
  <si>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</si>
  <si>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</si>
  <si>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</si>
  <si>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</si>
  <si>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</si>
  <si>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</si>
  <si>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</si>
  <si>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</si>
  <si>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</si>
  <si>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</si>
  <si>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</si>
  <si>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</si>
  <si>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</si>
  <si>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</si>
  <si>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</si>
  <si>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7378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</si>
  <si>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</si>
  <si>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</si>
  <si>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</si>
  <si>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</si>
  <si>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</si>
  <si>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</si>
  <si>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</si>
  <si>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</si>
  <si>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</si>
  <si>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</si>
  <si>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</si>
  <si>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</si>
  <si>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</si>
  <si>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</si>
  <si>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</si>
  <si>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</si>
  <si>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</si>
  <si>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</si>
  <si>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</si>
  <si>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</si>
  <si>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</si>
  <si>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</si>
  <si>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</si>
  <si>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</si>
  <si>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</si>
  <si>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</si>
  <si>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</si>
  <si>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</si>
  <si>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</si>
  <si>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</si>
  <si>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</si>
  <si>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</si>
  <si>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</si>
  <si>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</si>
  <si>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</si>
  <si>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</si>
  <si>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</si>
  <si>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</si>
  <si>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</si>
  <si>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</si>
  <si>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</si>
  <si>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</si>
  <si>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</si>
  <si>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</si>
  <si>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</si>
  <si>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</si>
  <si>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</si>
  <si>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</si>
  <si>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</si>
  <si>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</si>
  <si>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</si>
  <si>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</si>
  <si>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</si>
  <si>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</si>
  <si>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</si>
  <si>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</si>
  <si>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</si>
  <si>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</si>
  <si>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</si>
  <si>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</si>
  <si>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</si>
  <si>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</si>
  <si>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</si>
  <si>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</si>
  <si>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</si>
  <si>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</si>
  <si>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</si>
  <si>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</si>
  <si>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</si>
  <si>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</si>
  <si>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</si>
  <si>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</si>
  <si>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</si>
  <si>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</si>
  <si>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</si>
  <si>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</si>
  <si>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</si>
  <si>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</si>
  <si>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</si>
  <si>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</si>
  <si>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</si>
  <si>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</si>
  <si>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</si>
  <si>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</si>
  <si>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</si>
  <si>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</si>
  <si>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</si>
  <si>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</si>
  <si>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</si>
  <si>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</si>
  <si>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</si>
  <si>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</si>
  <si>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</si>
  <si>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</si>
  <si>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</si>
  <si>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</si>
  <si>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</si>
  <si>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</si>
  <si>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</si>
  <si>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</si>
  <si>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</si>
  <si>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</si>
  <si>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</si>
  <si>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</si>
  <si>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</si>
  <si>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</si>
  <si>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</si>
  <si>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</si>
  <si>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</si>
  <si>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</si>
  <si>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</si>
  <si>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</si>
  <si>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</si>
  <si>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</si>
  <si>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</si>
  <si>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</si>
  <si>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</si>
  <si>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</si>
  <si>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</si>
  <si>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</si>
  <si>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</si>
  <si>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</si>
  <si>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</si>
  <si>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</si>
  <si>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</si>
  <si>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</si>
  <si>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</si>
  <si>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</si>
  <si>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</si>
  <si>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</si>
  <si>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</si>
  <si>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</si>
  <si>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</si>
  <si>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</si>
  <si>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</si>
  <si>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</si>
  <si>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</si>
  <si>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</si>
  <si>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</si>
  <si>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</si>
  <si>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</si>
  <si>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</si>
  <si>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</si>
  <si>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</si>
  <si>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</si>
  <si>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</si>
  <si>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</si>
  <si>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</si>
  <si>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</si>
  <si>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</si>
  <si>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</si>
  <si>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</si>
  <si>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</si>
  <si>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</si>
  <si>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</si>
  <si>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</si>
  <si>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</si>
  <si>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</si>
  <si>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</si>
  <si>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</si>
  <si>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</si>
  <si>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</si>
  <si>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</si>
  <si>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</si>
  <si>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</si>
  <si>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</si>
  <si>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</si>
  <si>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</si>
  <si>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</si>
  <si>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</si>
  <si>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</si>
  <si>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</si>
  <si>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</si>
  <si>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</si>
  <si>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</si>
  <si>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</si>
  <si>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</si>
  <si>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</si>
  <si>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</si>
  <si>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</si>
  <si>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</si>
  <si>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</si>
  <si>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</si>
  <si>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</si>
  <si>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</si>
  <si>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</si>
  <si>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</si>
  <si>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</si>
  <si>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</si>
  <si>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</si>
  <si>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</si>
  <si>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</si>
  <si>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</si>
  <si>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</si>
  <si>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</si>
  <si>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</si>
  <si>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</si>
  <si>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</si>
  <si>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</si>
  <si>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</si>
  <si>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</si>
  <si>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</si>
  <si>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</si>
  <si>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</si>
  <si>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</si>
  <si>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</si>
  <si>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</si>
  <si>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</si>
  <si>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</si>
  <si>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</si>
  <si>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</si>
  <si>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</si>
  <si>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</si>
  <si>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</si>
  <si>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</si>
  <si>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</si>
  <si>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</si>
  <si>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</si>
  <si>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</si>
  <si>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</si>
  <si>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</si>
  <si>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</si>
  <si>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</si>
  <si>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</si>
  <si>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</si>
  <si>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</si>
  <si>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</si>
  <si>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</si>
  <si>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</si>
  <si>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</si>
  <si>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</si>
  <si>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</si>
  <si>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</si>
  <si>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</si>
  <si>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</si>
  <si>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</si>
  <si>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</si>
  <si>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</si>
  <si>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</si>
  <si>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</si>
  <si>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</si>
  <si>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</si>
  <si>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</si>
  <si>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</si>
  <si>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</si>
  <si>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</si>
  <si>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</si>
  <si>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</si>
  <si>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</si>
  <si>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</si>
  <si>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</si>
  <si>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</si>
  <si>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</si>
  <si>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</si>
  <si>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</si>
  <si>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</si>
  <si>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</si>
  <si>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</si>
  <si>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</si>
  <si>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</si>
  <si>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</si>
  <si>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</si>
  <si>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</si>
  <si>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</si>
  <si>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</si>
  <si>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</si>
  <si>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</si>
  <si>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</si>
  <si>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</si>
  <si>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</si>
  <si>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</si>
  <si>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</si>
  <si>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</si>
  <si>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</si>
  <si>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</si>
  <si>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</si>
  <si>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</si>
  <si>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</si>
  <si>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</si>
  <si>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</si>
  <si>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</si>
  <si>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</si>
  <si>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</si>
  <si>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</si>
  <si>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</si>
  <si>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</si>
  <si>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</si>
  <si>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</si>
  <si>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</si>
  <si>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</si>
  <si>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Last bag</t>
  </si>
  <si>
    <t>76Y</t>
  </si>
  <si>
    <t>601B</t>
  </si>
  <si>
    <t>114A</t>
  </si>
  <si>
    <t>VB 9401</t>
  </si>
  <si>
    <t>VB 9402</t>
  </si>
  <si>
    <t>VB 9386</t>
  </si>
  <si>
    <t>VB 9387</t>
  </si>
  <si>
    <t>111A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</si>
  <si>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</si>
  <si>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</si>
  <si>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</si>
  <si>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</si>
  <si>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</si>
  <si>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</si>
  <si>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</si>
  <si>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</si>
  <si>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</si>
  <si>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</si>
  <si>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</si>
  <si>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</si>
  <si>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</si>
  <si>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</si>
  <si>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</si>
  <si>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</si>
  <si>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</si>
  <si>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</si>
  <si>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</si>
  <si>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</si>
  <si>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</si>
  <si>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</si>
  <si>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</si>
  <si>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</si>
  <si>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</si>
  <si>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</si>
  <si>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</si>
  <si>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</si>
  <si>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</si>
  <si>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</si>
  <si>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</si>
  <si>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</si>
  <si>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</si>
  <si>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</si>
  <si>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</si>
  <si>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</si>
  <si>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</si>
  <si>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</si>
  <si>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</si>
  <si>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</si>
  <si>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</si>
  <si>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</si>
  <si>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</si>
  <si>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</si>
  <si>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</si>
  <si>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</si>
  <si>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</si>
  <si>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</si>
  <si>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</si>
  <si>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</si>
  <si>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</si>
  <si>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</si>
  <si>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</si>
  <si>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</si>
  <si>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</si>
  <si>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</si>
  <si>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</si>
  <si>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</si>
  <si>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</si>
  <si>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</si>
  <si>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</si>
  <si>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</si>
  <si>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</si>
  <si>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</si>
  <si>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</si>
  <si>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</si>
  <si>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</si>
  <si>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</si>
  <si>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XN 1140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</si>
  <si>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</si>
  <si>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</si>
  <si>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</si>
  <si>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</si>
  <si>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</si>
  <si>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</si>
  <si>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</si>
  <si>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</si>
  <si>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</si>
  <si>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</si>
  <si>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</si>
  <si>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</si>
  <si>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</si>
  <si>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</si>
  <si>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</si>
  <si>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</si>
  <si>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</si>
  <si>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</si>
  <si>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</si>
  <si>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</si>
  <si>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</si>
  <si>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</si>
  <si>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</si>
  <si>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</si>
  <si>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E7 610</t>
  </si>
  <si>
    <t>E7 615</t>
  </si>
  <si>
    <t>5Y 8831</t>
  </si>
  <si>
    <t>VB 842</t>
  </si>
  <si>
    <t>E7 711</t>
  </si>
  <si>
    <t>E95</t>
  </si>
  <si>
    <t>XN 1205</t>
  </si>
  <si>
    <t>VB 9428</t>
  </si>
  <si>
    <t>XN 1780</t>
  </si>
  <si>
    <t>K4 819</t>
  </si>
  <si>
    <t>K4 810</t>
  </si>
  <si>
    <t>XN 1781</t>
  </si>
  <si>
    <t>VB 7016</t>
  </si>
  <si>
    <t>75F</t>
  </si>
  <si>
    <t>W8 905I</t>
  </si>
  <si>
    <t>W8 906I</t>
  </si>
  <si>
    <t>M6 723</t>
  </si>
  <si>
    <t>602B</t>
  </si>
  <si>
    <t>M6 722</t>
  </si>
  <si>
    <t>VB 7017</t>
  </si>
  <si>
    <t>Y4 7171</t>
  </si>
  <si>
    <t>VB 7379</t>
  </si>
  <si>
    <t>XN 1763</t>
  </si>
  <si>
    <t>XN 1700</t>
  </si>
  <si>
    <t>XN 1923</t>
  </si>
  <si>
    <t>VB 9400</t>
  </si>
  <si>
    <t>In block</t>
  </si>
  <si>
    <t>DC9</t>
  </si>
  <si>
    <t>SM 462</t>
  </si>
  <si>
    <t>CR2</t>
  </si>
  <si>
    <t>SM 599</t>
  </si>
  <si>
    <t>M7 8722</t>
  </si>
  <si>
    <t>M7 6824</t>
  </si>
  <si>
    <t>744/74Y</t>
  </si>
  <si>
    <t>K4 9970</t>
  </si>
  <si>
    <t>K4 532</t>
  </si>
  <si>
    <t>QR 8172</t>
  </si>
  <si>
    <t>AC 7246</t>
  </si>
  <si>
    <t>602A</t>
  </si>
  <si>
    <t>6R 7087</t>
  </si>
  <si>
    <t>CV 5933</t>
  </si>
  <si>
    <t>AF 6720</t>
  </si>
  <si>
    <t>AF 6721</t>
  </si>
  <si>
    <t>32A</t>
  </si>
  <si>
    <t>VB 9412</t>
  </si>
  <si>
    <t>N8 869</t>
  </si>
  <si>
    <t>N8 533</t>
  </si>
  <si>
    <t>VB 9403</t>
  </si>
  <si>
    <t>5Y 8176</t>
  </si>
  <si>
    <t>M7 3228</t>
  </si>
  <si>
    <t>XN 1701</t>
  </si>
  <si>
    <t>XN 1952</t>
  </si>
  <si>
    <t>M7 6813</t>
  </si>
  <si>
    <t>M7 6333</t>
  </si>
  <si>
    <t>TK 6033</t>
  </si>
  <si>
    <t>TK 6034</t>
  </si>
  <si>
    <t>VB 9413</t>
  </si>
  <si>
    <t>CZ 2521</t>
  </si>
  <si>
    <t>CZ 2586</t>
  </si>
  <si>
    <t>DM 7100</t>
  </si>
  <si>
    <t>DM 7101</t>
  </si>
  <si>
    <t>XN 1953</t>
  </si>
  <si>
    <t>VB 9233</t>
  </si>
  <si>
    <t>ET 3516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</si>
</sst>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left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79"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26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26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6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6</c:v>
                </c:pt>
                <c:pt idx="11">
                  <c:v>5</c:v>
                </c:pt>
                <c:pt idx="12">
                  <c:v>6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26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'!$A$5:$A$19</c:f>
              <c:strCache>
                <c:ptCount val="14"/>
                <c:pt idx="0">
                  <c:v>05:00 A 05:59</c:v>
                </c:pt>
                <c:pt idx="1">
                  <c:v>06:00 A 06:59</c:v>
                </c:pt>
                <c:pt idx="2">
                  <c:v>08:00 A 08:59</c:v>
                </c:pt>
                <c:pt idx="3">
                  <c:v>09:00 A 09:59</c:v>
                </c:pt>
                <c:pt idx="4">
                  <c:v>16:00 A 16:59</c:v>
                </c:pt>
                <c:pt idx="5">
                  <c:v>23:00 A 23:59</c:v>
                </c:pt>
                <c:pt idx="6">
                  <c:v>12:00 A 12:59</c:v>
                </c:pt>
                <c:pt idx="7">
                  <c:v>18:00 A 18:59</c:v>
                </c:pt>
                <c:pt idx="8">
                  <c:v>20:00 A 20:59</c:v>
                </c:pt>
                <c:pt idx="9">
                  <c:v>00:00 A 00:59</c:v>
                </c:pt>
                <c:pt idx="10">
                  <c:v>02:00 A 02:59</c:v>
                </c:pt>
                <c:pt idx="11">
                  <c:v>07:00 A 07:59</c:v>
                </c:pt>
                <c:pt idx="12">
                  <c:v>10:00 A 10:59</c:v>
                </c:pt>
                <c:pt idx="13">
                  <c:v>14:00 A 14:59</c:v>
                </c:pt>
              </c:strCache>
            </c:strRef>
          </c:cat>
          <c:val>
            <c:numRef>
              <c:f>'Grafica Carga '!$B$5:$B$19</c:f>
              <c:numCache>
                <c:formatCode>General</c:formatCode>
                <c:ptCount val="14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26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'!$A$31:$A$42</c:f>
              <c:strCache>
                <c:ptCount val="11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19:00 A 19:59</c:v>
                </c:pt>
                <c:pt idx="4">
                  <c:v>20:00 A 20:59</c:v>
                </c:pt>
                <c:pt idx="5">
                  <c:v>07:00 A 07:59</c:v>
                </c:pt>
                <c:pt idx="6">
                  <c:v>09:00 A 09:59</c:v>
                </c:pt>
                <c:pt idx="7">
                  <c:v>06:00 A 06:59</c:v>
                </c:pt>
                <c:pt idx="8">
                  <c:v>13:00 A 13:59</c:v>
                </c:pt>
                <c:pt idx="9">
                  <c:v>17:00 A 17:59</c:v>
                </c:pt>
                <c:pt idx="10">
                  <c:v>18:00 A 18:59</c:v>
                </c:pt>
              </c:strCache>
            </c:strRef>
          </c:cat>
          <c:val>
            <c:numRef>
              <c:f>'Grafica Carga '!$B$31:$B$42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6.897617592593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8">
        <s v="Estafeta"/>
        <s v="La Nueva Aerolinea"/>
        <s v="Atlas Air"/>
        <s v="MasAir"/>
        <s v="Viva"/>
        <s v="AeroUnión"/>
        <s v="National Airlines Cargo"/>
        <s v="Air China"/>
        <s v="Cathay Pacific"/>
        <s v="Kalitta Air"/>
        <s v="China Southerrn"/>
        <s v="Cargojet Airways"/>
        <s v="Lufthansa"/>
        <s v="Amerijet International"/>
        <s v="United Parcel Service"/>
        <s v="Awesome Cargo"/>
        <s v="Cargolux"/>
        <s v="Surpana Airlines"/>
        <s v=""/>
        <s v="Emirates Airlines" u="1"/>
        <s v="Silk Way West Airlines" u="1"/>
        <s v="Air Canada" u="1"/>
        <s v="Ethiopian Airlines" u="1"/>
        <s v="FedEx Express" u="1"/>
        <s v="DHL Guatemala" u="1"/>
        <s v="Qatar Airways" u="1"/>
        <s v="TSM Airline" u="1"/>
        <s v="Air France" u="1"/>
        <s v="Turkish Airlines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1T12:30:00" maxDate="2025-11-26T00:00:00"/>
    </cacheField>
    <cacheField name="[Arr] Routing" numFmtId="0">
      <sharedItems/>
    </cacheField>
    <cacheField name="[Arr] Baggage Belts" numFmtId="0">
      <sharedItems containsMixedTypes="1" containsNumber="1" containsInteger="1" minValue="2" maxValue="2"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5T00:30:00" maxDate="2025-11-26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00:00 A 00:59"/>
        <s v="23:00 A 23:59"/>
        <s v="04:00 A 04:59"/>
        <s v="05:00 A 05:59"/>
        <s v="02:00 A 02:59"/>
        <s v="12:00 A 12:59"/>
        <s v="06:00 A 06:59"/>
        <s v="13:00 A 13:59"/>
        <s v="08:00 A 08:59"/>
        <s v="09:00 A 09:59"/>
        <s v="10:00 A 10:59"/>
        <s v="14:00 A 14:59"/>
        <s v="16:00 A 16:59"/>
        <s v="17:00 A 17:59"/>
        <s v="18:00 A 18:59"/>
        <s v="07:00 A 07:59"/>
        <s v="20:00 A 20:59"/>
        <e v="#VALUE!"/>
        <s v="21:59 A 21:59" u="1"/>
        <s v="22:00 A 22:59" u="1"/>
        <s v="03:00 A 03:59" u="1"/>
        <s v="19:00 A 19:59" u="1"/>
        <s v="01:00 A 01:59" u="1"/>
        <s v="11:00 A 11:59" u="1"/>
        <s v="15:00 A 15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5:00 A 05:59"/>
        <s v="06:00 A 06:59"/>
        <s v="07:00 A 07:59"/>
        <s v="08:00 A 08:59"/>
        <s v="09:00 A 09:59"/>
        <s v="11:00 A 11:59"/>
        <s v="13:00 A 13:59"/>
        <s v="14:00 A 14:59"/>
        <s v="17:00 A 17:59"/>
        <s v="18:00 A 18:59"/>
        <s v="19:00 A 19:59"/>
        <s v="20:00 A 20:59"/>
        <s v="21:59 A 21:59"/>
        <s v="22:00 A 22:59"/>
        <s v="23:00 A 23:59"/>
        <e v="#VALUE!"/>
        <s v="03:00 A 03:59" u="1"/>
        <s v="04:00 A 04:59" u="1"/>
        <s v="10:00 A 10:59" u="1"/>
        <s v="02:00 A 02:59" u="1"/>
        <s v="12:00 A 12:59" u="1"/>
        <s v="15:00 A 15:59" u="1"/>
        <s v="16:00 A 16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1"/>
        <n v="0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6.897619212963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8">
        <s v="Estafeta"/>
        <s v="La Nueva Aerolinea"/>
        <s v="Atlas Air"/>
        <s v="MasAir"/>
        <s v="Viva"/>
        <s v="AeroUnión"/>
        <s v="National Airlines Cargo"/>
        <s v="Air China"/>
        <s v="Cathay Pacific"/>
        <s v="Kalitta Air"/>
        <s v="China Southerrn"/>
        <s v="Cargojet Airways"/>
        <s v="Lufthansa"/>
        <s v="Amerijet International"/>
        <s v="United Parcel Service"/>
        <s v="Awesome Cargo"/>
        <s v="Cargolux"/>
        <s v="Surpana Airlines"/>
        <s v=""/>
        <s v="Emirates Airlines" u="1"/>
        <s v="Silk Way West Airlines" u="1"/>
        <s v="Air Canada" u="1"/>
        <s v="Ethiopian Airlines" u="1"/>
        <s v="FedEx Express" u="1"/>
        <s v="DHL Guatemala" u="1"/>
        <s v="Qatar Airways" u="1"/>
        <s v="TSM Airline" u="1"/>
        <s v="Air France" u="1"/>
        <s v="Turkish Airlines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1T12:30:00" maxDate="2025-11-26T00:00:00"/>
    </cacheField>
    <cacheField name="[Arr] Routing" numFmtId="0">
      <sharedItems/>
    </cacheField>
    <cacheField name="[Arr] Baggage Belts" numFmtId="0">
      <sharedItems containsMixedTypes="1" containsNumber="1" containsInteger="1" minValue="2" maxValue="2"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25T00:30:00" maxDate="2025-11-26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5:00 A 05:59"/>
        <s v="06:00 A 06:59"/>
        <s v="07:00 A 07:59"/>
        <s v="08:00 A 08:59"/>
        <s v="09:00 A 09:59"/>
        <s v="11:00 A 11:59"/>
        <s v="13:00 A 13:59"/>
        <s v="14:00 A 14:59"/>
        <s v="17:00 A 17:59"/>
        <s v="18:00 A 18:59"/>
        <s v="19:00 A 19:59"/>
        <s v="20:00 A 20:59"/>
        <s v="21:59 A 21:59"/>
        <s v="22:00 A 22:59"/>
        <s v="23:00 A 23:59"/>
        <e v="#VALUE!"/>
        <s v="03:00 A 03:59" u="1"/>
        <s v="04:00 A 04:59" u="1"/>
        <s v="10:00 A 10:59" u="1"/>
        <s v="02:00 A 02:59" u="1"/>
        <s v="12:00 A 12:59" u="1"/>
        <s v="15:00 A 15:59" u="1"/>
        <s v="16:00 A 16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86.897619560186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Viva"/>
        <s v="Volaris"/>
        <s v="Mexicana de Aviación"/>
        <s v="Aeromexico"/>
        <s v="Arajet "/>
        <s v="China Southerrn"/>
        <s v="Conviasa"/>
        <s v=""/>
        <s v="Aerus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4T13:35:00" maxDate="2025-11-25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115" maxValue="602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26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05:00 A 05:59"/>
        <s v="22:00 A 22:59"/>
        <s v="23:00 A 23:59"/>
        <s v="20:00 A 20:59"/>
        <s v="21:59 A 21:59"/>
        <s v="07:00 A 07:59"/>
        <s v="03:00 A 03:59"/>
        <s v="00:00 A 00:59"/>
        <s v="13:00 A 13:59"/>
        <s v="08:00 A 08:59"/>
        <s v="09:00 A 09:59"/>
        <s v="19:00 A 19:59"/>
        <s v="10:00 A 10:59"/>
        <s v="11:00 A 11:59"/>
        <s v="12:00 A 12:59"/>
        <s v="14:00 A 14:59"/>
        <s v="15:00 A 15:59"/>
        <s v="16:00 A 16:59"/>
        <s v="17:00 A 17:59"/>
        <s v="18:00 A 18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06:00 A 06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23:00 A 23:59"/>
        <s v="00:00 A 00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1"/>
        <n v="0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scheduled"/>
    <x v="0"/>
    <n v="734"/>
    <s v="E7 710"/>
    <d v="2025-11-25T00:00:00"/>
    <s v="Villahermosa"/>
    <s v="---"/>
    <s v="601B"/>
    <s v="E7 710"/>
    <s v="San Luis Potosí"/>
    <d v="2025-11-25T00:30:00"/>
    <s v="F"/>
    <n v="1"/>
    <x v="0"/>
    <n v="1"/>
    <x v="0"/>
    <s v="25/11/2025"/>
    <x v="0"/>
    <s v="25/11/2025"/>
    <x v="0"/>
  </r>
  <r>
    <n v="2"/>
    <s v="Flight scheduled"/>
    <x v="0"/>
    <n v="734"/>
    <s v="E7 610"/>
    <d v="2025-11-24T23:15:00"/>
    <s v="Mérida"/>
    <s v="---"/>
    <s v="601A"/>
    <s v="E7 610"/>
    <s v="San Luis Potosí"/>
    <d v="2025-11-25T01:00:00"/>
    <s v="F"/>
    <n v="24"/>
    <x v="1"/>
    <n v="2"/>
    <x v="1"/>
    <s v="24/11/2025"/>
    <x v="1"/>
    <s v="25/11/2025"/>
    <x v="0"/>
  </r>
  <r>
    <n v="3"/>
    <s v="Flight scheduled"/>
    <x v="1"/>
    <n v="738"/>
    <s v="WH 902"/>
    <d v="2025-11-25T04:00:00"/>
    <s v="Panama City"/>
    <s v="---"/>
    <s v="603A"/>
    <s v="WH 903"/>
    <s v="Panama City"/>
    <d v="2025-11-25T05:22:00"/>
    <s v="F"/>
    <n v="5"/>
    <x v="2"/>
    <n v="6"/>
    <x v="2"/>
    <s v="25/11/2025"/>
    <x v="0"/>
    <s v="25/11/2025"/>
    <x v="0"/>
  </r>
  <r>
    <n v="4"/>
    <s v="Flight scheduled"/>
    <x v="0"/>
    <n v="734"/>
    <s v="E7 615"/>
    <d v="2025-11-25T05:00:00"/>
    <s v="San Luis Potosí"/>
    <s v="---"/>
    <s v="601A"/>
    <s v="E7 615"/>
    <s v="Mérida"/>
    <d v="2025-11-25T05:30:00"/>
    <s v="F"/>
    <n v="6"/>
    <x v="3"/>
    <n v="6"/>
    <x v="2"/>
    <s v="25/11/2025"/>
    <x v="0"/>
    <s v="25/11/2025"/>
    <x v="0"/>
  </r>
  <r>
    <n v="5"/>
    <s v="Flight activated"/>
    <x v="2"/>
    <n v="744"/>
    <s v="5Y 8106"/>
    <d v="2025-11-25T02:35:00"/>
    <s v="Anchorage"/>
    <s v="---"/>
    <n v="604"/>
    <s v="5Y 8831"/>
    <s v="Las Vegas"/>
    <d v="2025-11-25T05:55:00"/>
    <s v="P"/>
    <n v="3"/>
    <x v="4"/>
    <n v="6"/>
    <x v="2"/>
    <s v="25/11/2025"/>
    <x v="0"/>
    <s v="25/11/2025"/>
    <x v="0"/>
  </r>
  <r>
    <n v="6"/>
    <s v="Departed from previous airport"/>
    <x v="2"/>
    <s v="744/74N"/>
    <s v="5Y 8343"/>
    <d v="2025-11-25T04:00:00"/>
    <s v="Zaragoza"/>
    <s v="---"/>
    <s v="605A"/>
    <s v="5Y 8345"/>
    <s v="Zaragoza"/>
    <d v="2025-11-25T06:00:00"/>
    <s v="H"/>
    <n v="5"/>
    <x v="2"/>
    <n v="7"/>
    <x v="3"/>
    <s v="25/11/2025"/>
    <x v="0"/>
    <s v="25/11/2025"/>
    <x v="0"/>
  </r>
  <r>
    <n v="7"/>
    <s v="Flight scheduled"/>
    <x v="0"/>
    <n v="734"/>
    <s v="E7 711"/>
    <d v="2025-11-25T05:35:00"/>
    <s v="San Luis Potosí"/>
    <s v="---"/>
    <s v="601B"/>
    <s v="E7 711"/>
    <s v="Villahermosa"/>
    <d v="2025-11-25T06:05:00"/>
    <s v="F"/>
    <n v="6"/>
    <x v="3"/>
    <n v="7"/>
    <x v="3"/>
    <s v="25/11/2025"/>
    <x v="0"/>
    <s v="25/11/2025"/>
    <x v="0"/>
  </r>
  <r>
    <n v="8"/>
    <s v="Departed from previous airport"/>
    <x v="3"/>
    <n v="332"/>
    <s v="M7 3629"/>
    <d v="2025-11-25T04:50:00"/>
    <s v="Anchorage"/>
    <s v="---"/>
    <n v="602"/>
    <s v="M7 6822"/>
    <s v="Los Angeles"/>
    <d v="2025-11-25T06:50:00"/>
    <s v="F"/>
    <n v="5"/>
    <x v="2"/>
    <n v="7"/>
    <x v="3"/>
    <s v="25/11/2025"/>
    <x v="0"/>
    <s v="25/11/2025"/>
    <x v="0"/>
  </r>
  <r>
    <n v="9"/>
    <s v="Flight activated"/>
    <x v="4"/>
    <s v="32N"/>
    <s v="VB 9451"/>
    <d v="2025-11-21T12:30:00"/>
    <s v="Nuevo Laredo"/>
    <n v="2"/>
    <s v="106A"/>
    <s v="VB 003"/>
    <s v="Monterrey"/>
    <d v="2025-11-25T07:00:00"/>
    <s v="P"/>
    <n v="13"/>
    <x v="5"/>
    <n v="8"/>
    <x v="4"/>
    <s v="21/11/2025"/>
    <x v="1"/>
    <s v="25/11/2025"/>
    <x v="0"/>
  </r>
  <r>
    <n v="10"/>
    <s v="Flight scheduled"/>
    <x v="5"/>
    <n v="333"/>
    <s v="6R 4278"/>
    <d v="2025-11-25T06:36:00"/>
    <s v="Bogotá"/>
    <s v="---"/>
    <n v="603"/>
    <s v="6R 4278"/>
    <s v="Miami"/>
    <d v="2025-11-25T08:06:00"/>
    <s v="F"/>
    <n v="7"/>
    <x v="6"/>
    <n v="9"/>
    <x v="5"/>
    <s v="25/11/2025"/>
    <x v="0"/>
    <s v="25/11/2025"/>
    <x v="0"/>
  </r>
  <r>
    <n v="11"/>
    <s v="Flight scheduled"/>
    <x v="6"/>
    <s v="74Y"/>
    <s v="N8 858"/>
    <d v="2025-11-25T06:50:00"/>
    <s v="Anchorage"/>
    <s v="---"/>
    <n v="604"/>
    <s v="N8 559"/>
    <s v="Anchorage"/>
    <d v="2025-11-25T09:50:00"/>
    <s v="P"/>
    <n v="7"/>
    <x v="6"/>
    <n v="10"/>
    <x v="6"/>
    <s v="25/11/2025"/>
    <x v="0"/>
    <s v="25/11/2025"/>
    <x v="0"/>
  </r>
  <r>
    <n v="12"/>
    <s v="Last bag"/>
    <x v="3"/>
    <n v="333"/>
    <s v="M7 6412"/>
    <d v="2025-11-24T13:00:00"/>
    <s v="Santiago"/>
    <s v="---"/>
    <n v="602"/>
    <s v="M7 8721"/>
    <s v="Panama City"/>
    <d v="2025-11-25T11:00:00"/>
    <s v="F"/>
    <n v="14"/>
    <x v="7"/>
    <n v="12"/>
    <x v="7"/>
    <s v="24/11/2025"/>
    <x v="1"/>
    <s v="25/11/2025"/>
    <x v="0"/>
  </r>
  <r>
    <n v="13"/>
    <s v="Flight scheduled"/>
    <x v="7"/>
    <s v="77X"/>
    <s v="CA 3125"/>
    <d v="2025-11-25T08:50:00"/>
    <s v="Anchorage"/>
    <s v="---"/>
    <s v="605A"/>
    <s v="CA 3126"/>
    <s v="Los Angeles"/>
    <d v="2025-11-25T11:20:00"/>
    <s v="F"/>
    <n v="9"/>
    <x v="8"/>
    <n v="12"/>
    <x v="7"/>
    <s v="25/11/2025"/>
    <x v="0"/>
    <s v="25/11/2025"/>
    <x v="0"/>
  </r>
  <r>
    <n v="14"/>
    <s v="Flight scheduled"/>
    <x v="8"/>
    <s v="74N"/>
    <s v="CX 3186"/>
    <d v="2025-11-25T09:45:00"/>
    <s v="Anchorage"/>
    <s v="---"/>
    <n v="603"/>
    <s v="CX 083"/>
    <s v="Los Angeles"/>
    <d v="2025-11-25T11:55:00"/>
    <s v="F"/>
    <n v="10"/>
    <x v="9"/>
    <n v="12"/>
    <x v="7"/>
    <s v="25/11/2025"/>
    <x v="0"/>
    <s v="25/11/2025"/>
    <x v="0"/>
  </r>
  <r>
    <n v="15"/>
    <s v="Flight scheduled"/>
    <x v="2"/>
    <s v="77F"/>
    <s v="5Y 337"/>
    <d v="2025-11-25T10:05:00"/>
    <s v="Anchorage"/>
    <s v="---"/>
    <n v="604"/>
    <s v="5Y 332"/>
    <s v="Quito"/>
    <d v="2025-11-25T13:35:00"/>
    <s v="H"/>
    <n v="11"/>
    <x v="10"/>
    <n v="14"/>
    <x v="8"/>
    <s v="25/11/2025"/>
    <x v="0"/>
    <s v="25/11/2025"/>
    <x v="0"/>
  </r>
  <r>
    <n v="16"/>
    <s v="Flight activated"/>
    <x v="9"/>
    <s v="74Y/744"/>
    <s v="K4 819"/>
    <d v="2025-11-25T12:00:00"/>
    <s v="Anchorage"/>
    <s v="---"/>
    <n v="604"/>
    <s v="K4 810"/>
    <s v="Los Angeles"/>
    <d v="2025-11-25T14:15:00"/>
    <s v="H"/>
    <n v="13"/>
    <x v="5"/>
    <n v="15"/>
    <x v="9"/>
    <s v="25/11/2025"/>
    <x v="0"/>
    <s v="25/11/2025"/>
    <x v="0"/>
  </r>
  <r>
    <n v="17"/>
    <s v="Flight scheduled"/>
    <x v="5"/>
    <n v="333"/>
    <s v="6R 7085"/>
    <d v="2025-11-25T12:54:00"/>
    <s v="Guadalajara"/>
    <s v="---"/>
    <n v="603"/>
    <s v="6R 7086"/>
    <s v="Los Angeles"/>
    <d v="2025-11-25T14:35:00"/>
    <s v="F"/>
    <n v="13"/>
    <x v="5"/>
    <n v="15"/>
    <x v="9"/>
    <s v="25/11/2025"/>
    <x v="0"/>
    <s v="25/11/2025"/>
    <x v="0"/>
  </r>
  <r>
    <n v="18"/>
    <s v="Flight activated"/>
    <x v="10"/>
    <s v="77X"/>
    <s v="CZ 2523"/>
    <d v="2025-11-25T14:00:00"/>
    <s v="Anchorage"/>
    <s v="---"/>
    <n v="604"/>
    <s v="CZ 2524"/>
    <s v="Taiyuan Wusu International Airport"/>
    <d v="2025-11-25T17:00:00"/>
    <s v="F"/>
    <n v="15"/>
    <x v="11"/>
    <n v="18"/>
    <x v="10"/>
    <s v="25/11/2025"/>
    <x v="0"/>
    <s v="25/11/2025"/>
    <x v="0"/>
  </r>
  <r>
    <n v="19"/>
    <s v="Flight scheduled"/>
    <x v="3"/>
    <n v="332"/>
    <s v="M7 6825"/>
    <d v="2025-11-25T16:25:00"/>
    <s v="Los Angeles"/>
    <s v="---"/>
    <n v="603"/>
    <s v="M7 3618"/>
    <s v="Los Angeles"/>
    <d v="2025-11-25T18:25:00"/>
    <s v="F"/>
    <n v="17"/>
    <x v="12"/>
    <n v="19"/>
    <x v="11"/>
    <s v="25/11/2025"/>
    <x v="0"/>
    <s v="25/11/2025"/>
    <x v="0"/>
  </r>
  <r>
    <n v="20"/>
    <s v="Flight scheduled"/>
    <x v="11"/>
    <s v="75F"/>
    <s v="W8 905I"/>
    <d v="2025-11-25T06:55:00"/>
    <s v="Cincinnati"/>
    <s v="---"/>
    <s v="601A"/>
    <s v="W8 906I"/>
    <s v="Cincinnati"/>
    <d v="2025-11-25T19:10:00"/>
    <s v="F"/>
    <n v="7"/>
    <x v="6"/>
    <n v="20"/>
    <x v="12"/>
    <s v="25/11/2025"/>
    <x v="0"/>
    <s v="25/11/2025"/>
    <x v="0"/>
  </r>
  <r>
    <n v="21"/>
    <s v="Flight scheduled"/>
    <x v="12"/>
    <s v="77X"/>
    <s v="LH 8222"/>
    <d v="2025-11-25T17:30:00"/>
    <s v="Frankfurt"/>
    <s v="---"/>
    <s v="605A"/>
    <s v="LH 8223"/>
    <s v="Monterrey"/>
    <d v="2025-11-25T20:00:00"/>
    <s v="F"/>
    <n v="18"/>
    <x v="13"/>
    <n v="21"/>
    <x v="13"/>
    <s v="25/11/2025"/>
    <x v="0"/>
    <s v="25/11/2025"/>
    <x v="0"/>
  </r>
  <r>
    <n v="22"/>
    <s v="Flight scheduled"/>
    <x v="13"/>
    <s v="76Y"/>
    <s v="M6 723"/>
    <d v="2025-11-25T18:00:00"/>
    <s v="Miami"/>
    <s v="---"/>
    <s v="602B"/>
    <s v="M6 722"/>
    <s v="Miami"/>
    <d v="2025-11-25T20:00:00"/>
    <s v="F"/>
    <n v="19"/>
    <x v="14"/>
    <n v="21"/>
    <x v="13"/>
    <s v="25/11/2025"/>
    <x v="0"/>
    <s v="25/11/2025"/>
    <x v="0"/>
  </r>
  <r>
    <n v="23"/>
    <s v="Flight scheduled"/>
    <x v="14"/>
    <n v="763"/>
    <s v="5X 320"/>
    <d v="2025-11-25T07:15:00"/>
    <s v="Louisville"/>
    <s v="---"/>
    <s v="601B"/>
    <s v="5X 321"/>
    <s v="Louisville"/>
    <d v="2025-11-25T20:29:00"/>
    <s v="F"/>
    <n v="8"/>
    <x v="15"/>
    <n v="21"/>
    <x v="13"/>
    <s v="25/11/2025"/>
    <x v="0"/>
    <s v="25/11/2025"/>
    <x v="0"/>
  </r>
  <r>
    <n v="24"/>
    <s v="Flight scheduled"/>
    <x v="11"/>
    <s v="76Y"/>
    <s v="W8 952"/>
    <d v="2025-11-25T09:45:00"/>
    <s v="Cincinnati"/>
    <s v="---"/>
    <s v="601A"/>
    <s v="W8 951"/>
    <s v="Cincinnati"/>
    <d v="2025-11-25T21:00:00"/>
    <s v="F"/>
    <n v="10"/>
    <x v="9"/>
    <n v="22"/>
    <x v="14"/>
    <s v="25/11/2025"/>
    <x v="0"/>
    <s v="25/11/2025"/>
    <x v="0"/>
  </r>
  <r>
    <n v="25"/>
    <s v="Flight scheduled"/>
    <x v="15"/>
    <n v="332"/>
    <s v="A7 906"/>
    <d v="2025-11-25T20:20:00"/>
    <s v="Anchorage"/>
    <s v="---"/>
    <n v="603"/>
    <s v="A7 820"/>
    <s v="Mérida"/>
    <d v="2025-11-25T22:55:00"/>
    <s v="H"/>
    <n v="21"/>
    <x v="16"/>
    <n v="23"/>
    <x v="15"/>
    <s v="25/11/2025"/>
    <x v="0"/>
    <s v="25/11/2025"/>
    <x v="0"/>
  </r>
  <r>
    <n v="26"/>
    <s v="Flight scheduled"/>
    <x v="16"/>
    <s v="74Y"/>
    <s v="CV 5162"/>
    <d v="2025-11-25T12:30:00"/>
    <s v="Guadalajara"/>
    <s v="---"/>
    <s v="605A"/>
    <s v="CV 5162"/>
    <s v="Luxembourg"/>
    <d v="2025-11-25T23:00:00"/>
    <s v="F"/>
    <n v="13"/>
    <x v="5"/>
    <n v="24"/>
    <x v="16"/>
    <s v="25/11/2025"/>
    <x v="0"/>
    <s v="25/11/2025"/>
    <x v="0"/>
  </r>
  <r>
    <n v="27"/>
    <s v="Flight scheduled"/>
    <x v="17"/>
    <s v="74Y"/>
    <s v="Y8 7461"/>
    <d v="2025-11-25T20:40:00"/>
    <s v="Anchorage"/>
    <s v="---"/>
    <s v="605A"/>
    <s v="Y8 7462"/>
    <s v="Anchorage"/>
    <d v="2025-11-25T23:10:00"/>
    <s v="H"/>
    <n v="21"/>
    <x v="16"/>
    <n v="24"/>
    <x v="16"/>
    <s v="25/11/2025"/>
    <x v="0"/>
    <s v="25/11/2025"/>
    <x v="0"/>
  </r>
  <r>
    <n v="28"/>
    <s v="Flight scheduled"/>
    <x v="0"/>
    <n v="734"/>
    <s v="E7 610"/>
    <d v="2025-11-25T23:15:00"/>
    <s v="Mérida"/>
    <s v="---"/>
    <s v="601B"/>
    <s v="E7 610"/>
    <s v="San Luis Potosí"/>
    <d v="2025-11-26T01:00:00"/>
    <s v="F"/>
    <n v="24"/>
    <x v="1"/>
    <n v="2"/>
    <x v="1"/>
    <s v="25/11/2025"/>
    <x v="0"/>
    <s v="26/11/2025"/>
    <x v="1"/>
  </r>
  <r>
    <n v="2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3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4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5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6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7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8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9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0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19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0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1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2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3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4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5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6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7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  <r>
    <n v="128"/>
    <s v=""/>
    <x v="18"/>
    <s v=""/>
    <s v=""/>
    <s v=""/>
    <s v=""/>
    <s v=""/>
    <s v=""/>
    <s v=""/>
    <s v=""/>
    <s v=""/>
    <s v=""/>
    <e v="#VALUE!"/>
    <x v="17"/>
    <e v="#VALUE!"/>
    <x v="17"/>
    <s v=""/>
    <x v="1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scheduled"/>
    <x v="0"/>
    <n v="734"/>
    <s v="E7 710"/>
    <d v="2025-11-25T00:00:00"/>
    <s v="Villahermosa"/>
    <s v="---"/>
    <s v="601B"/>
    <s v="E7 710"/>
    <s v="San Luis Potosí"/>
    <d v="2025-11-25T00:30:00"/>
    <s v="F"/>
    <n v="1"/>
    <s v="00:00 A 00:59"/>
    <n v="1"/>
    <x v="0"/>
    <s v="25/11/2025"/>
    <n v="1"/>
    <s v="25/11/2025"/>
    <x v="0"/>
  </r>
  <r>
    <n v="2"/>
    <s v="Flight scheduled"/>
    <x v="0"/>
    <n v="734"/>
    <s v="E7 610"/>
    <d v="2025-11-24T23:15:00"/>
    <s v="Mérida"/>
    <s v="---"/>
    <s v="601A"/>
    <s v="E7 610"/>
    <s v="San Luis Potosí"/>
    <d v="2025-11-25T01:00:00"/>
    <s v="F"/>
    <n v="24"/>
    <s v="23:00 A 23:59"/>
    <n v="2"/>
    <x v="1"/>
    <s v="24/11/2025"/>
    <n v="0"/>
    <s v="25/11/2025"/>
    <x v="0"/>
  </r>
  <r>
    <n v="3"/>
    <s v="Flight scheduled"/>
    <x v="1"/>
    <n v="738"/>
    <s v="WH 902"/>
    <d v="2025-11-25T04:00:00"/>
    <s v="Panama City"/>
    <s v="---"/>
    <s v="603A"/>
    <s v="WH 903"/>
    <s v="Panama City"/>
    <d v="2025-11-25T05:22:00"/>
    <s v="F"/>
    <n v="5"/>
    <s v="04:00 A 04:59"/>
    <n v="6"/>
    <x v="2"/>
    <s v="25/11/2025"/>
    <n v="1"/>
    <s v="25/11/2025"/>
    <x v="0"/>
  </r>
  <r>
    <n v="4"/>
    <s v="Flight scheduled"/>
    <x v="0"/>
    <n v="734"/>
    <s v="E7 615"/>
    <d v="2025-11-25T05:00:00"/>
    <s v="San Luis Potosí"/>
    <s v="---"/>
    <s v="601A"/>
    <s v="E7 615"/>
    <s v="Mérida"/>
    <d v="2025-11-25T05:30:00"/>
    <s v="F"/>
    <n v="6"/>
    <s v="05:00 A 05:59"/>
    <n v="6"/>
    <x v="2"/>
    <s v="25/11/2025"/>
    <n v="1"/>
    <s v="25/11/2025"/>
    <x v="0"/>
  </r>
  <r>
    <n v="5"/>
    <s v="Flight activated"/>
    <x v="2"/>
    <n v="744"/>
    <s v="5Y 8106"/>
    <d v="2025-11-25T02:35:00"/>
    <s v="Anchorage"/>
    <s v="---"/>
    <n v="604"/>
    <s v="5Y 8831"/>
    <s v="Las Vegas"/>
    <d v="2025-11-25T05:55:00"/>
    <s v="P"/>
    <n v="3"/>
    <s v="02:00 A 02:59"/>
    <n v="6"/>
    <x v="2"/>
    <s v="25/11/2025"/>
    <n v="1"/>
    <s v="25/11/2025"/>
    <x v="0"/>
  </r>
  <r>
    <n v="6"/>
    <s v="Departed from previous airport"/>
    <x v="2"/>
    <s v="744/74N"/>
    <s v="5Y 8343"/>
    <d v="2025-11-25T04:00:00"/>
    <s v="Zaragoza"/>
    <s v="---"/>
    <s v="605A"/>
    <s v="5Y 8345"/>
    <s v="Zaragoza"/>
    <d v="2025-11-25T06:00:00"/>
    <s v="H"/>
    <n v="5"/>
    <s v="04:00 A 04:59"/>
    <n v="7"/>
    <x v="3"/>
    <s v="25/11/2025"/>
    <n v="1"/>
    <s v="25/11/2025"/>
    <x v="0"/>
  </r>
  <r>
    <n v="7"/>
    <s v="Flight scheduled"/>
    <x v="0"/>
    <n v="734"/>
    <s v="E7 711"/>
    <d v="2025-11-25T05:35:00"/>
    <s v="San Luis Potosí"/>
    <s v="---"/>
    <s v="601B"/>
    <s v="E7 711"/>
    <s v="Villahermosa"/>
    <d v="2025-11-25T06:05:00"/>
    <s v="F"/>
    <n v="6"/>
    <s v="05:00 A 05:59"/>
    <n v="7"/>
    <x v="3"/>
    <s v="25/11/2025"/>
    <n v="1"/>
    <s v="25/11/2025"/>
    <x v="0"/>
  </r>
  <r>
    <n v="8"/>
    <s v="Departed from previous airport"/>
    <x v="3"/>
    <n v="332"/>
    <s v="M7 3629"/>
    <d v="2025-11-25T04:50:00"/>
    <s v="Anchorage"/>
    <s v="---"/>
    <n v="602"/>
    <s v="M7 6822"/>
    <s v="Los Angeles"/>
    <d v="2025-11-25T06:50:00"/>
    <s v="F"/>
    <n v="5"/>
    <s v="04:00 A 04:59"/>
    <n v="7"/>
    <x v="3"/>
    <s v="25/11/2025"/>
    <n v="1"/>
    <s v="25/11/2025"/>
    <x v="0"/>
  </r>
  <r>
    <n v="9"/>
    <s v="Flight activated"/>
    <x v="4"/>
    <s v="32N"/>
    <s v="VB 9451"/>
    <d v="2025-11-21T12:30:00"/>
    <s v="Nuevo Laredo"/>
    <n v="2"/>
    <s v="106A"/>
    <s v="VB 003"/>
    <s v="Monterrey"/>
    <d v="2025-11-25T07:00:00"/>
    <s v="P"/>
    <n v="13"/>
    <s v="12:00 A 12:59"/>
    <n v="8"/>
    <x v="4"/>
    <s v="21/11/2025"/>
    <n v="0"/>
    <s v="25/11/2025"/>
    <x v="0"/>
  </r>
  <r>
    <n v="10"/>
    <s v="Flight scheduled"/>
    <x v="5"/>
    <n v="333"/>
    <s v="6R 4278"/>
    <d v="2025-11-25T06:36:00"/>
    <s v="Bogotá"/>
    <s v="---"/>
    <n v="603"/>
    <s v="6R 4278"/>
    <s v="Miami"/>
    <d v="2025-11-25T08:06:00"/>
    <s v="F"/>
    <n v="7"/>
    <s v="06:00 A 06:59"/>
    <n v="9"/>
    <x v="5"/>
    <s v="25/11/2025"/>
    <n v="1"/>
    <s v="25/11/2025"/>
    <x v="0"/>
  </r>
  <r>
    <n v="11"/>
    <s v="Flight scheduled"/>
    <x v="6"/>
    <s v="74Y"/>
    <s v="N8 858"/>
    <d v="2025-11-25T06:50:00"/>
    <s v="Anchorage"/>
    <s v="---"/>
    <n v="604"/>
    <s v="N8 559"/>
    <s v="Anchorage"/>
    <d v="2025-11-25T09:50:00"/>
    <s v="P"/>
    <n v="7"/>
    <s v="06:00 A 06:59"/>
    <n v="10"/>
    <x v="6"/>
    <s v="25/11/2025"/>
    <n v="1"/>
    <s v="25/11/2025"/>
    <x v="0"/>
  </r>
  <r>
    <n v="12"/>
    <s v="Last bag"/>
    <x v="3"/>
    <n v="333"/>
    <s v="M7 6412"/>
    <d v="2025-11-24T13:00:00"/>
    <s v="Santiago"/>
    <s v="---"/>
    <n v="602"/>
    <s v="M7 8721"/>
    <s v="Panama City"/>
    <d v="2025-11-25T11:00:00"/>
    <s v="F"/>
    <n v="14"/>
    <s v="13:00 A 13:59"/>
    <n v="12"/>
    <x v="7"/>
    <s v="24/11/2025"/>
    <n v="0"/>
    <s v="25/11/2025"/>
    <x v="0"/>
  </r>
  <r>
    <n v="13"/>
    <s v="Flight scheduled"/>
    <x v="7"/>
    <s v="77X"/>
    <s v="CA 3125"/>
    <d v="2025-11-25T08:50:00"/>
    <s v="Anchorage"/>
    <s v="---"/>
    <s v="605A"/>
    <s v="CA 3126"/>
    <s v="Los Angeles"/>
    <d v="2025-11-25T11:20:00"/>
    <s v="F"/>
    <n v="9"/>
    <s v="08:00 A 08:59"/>
    <n v="12"/>
    <x v="7"/>
    <s v="25/11/2025"/>
    <n v="1"/>
    <s v="25/11/2025"/>
    <x v="0"/>
  </r>
  <r>
    <n v="14"/>
    <s v="Flight scheduled"/>
    <x v="8"/>
    <s v="74N"/>
    <s v="CX 3186"/>
    <d v="2025-11-25T09:45:00"/>
    <s v="Anchorage"/>
    <s v="---"/>
    <n v="603"/>
    <s v="CX 083"/>
    <s v="Los Angeles"/>
    <d v="2025-11-25T11:55:00"/>
    <s v="F"/>
    <n v="10"/>
    <s v="09:00 A 09:59"/>
    <n v="12"/>
    <x v="7"/>
    <s v="25/11/2025"/>
    <n v="1"/>
    <s v="25/11/2025"/>
    <x v="0"/>
  </r>
  <r>
    <n v="15"/>
    <s v="Flight scheduled"/>
    <x v="2"/>
    <s v="77F"/>
    <s v="5Y 337"/>
    <d v="2025-11-25T10:05:00"/>
    <s v="Anchorage"/>
    <s v="---"/>
    <n v="604"/>
    <s v="5Y 332"/>
    <s v="Quito"/>
    <d v="2025-11-25T13:35:00"/>
    <s v="H"/>
    <n v="11"/>
    <s v="10:00 A 10:59"/>
    <n v="14"/>
    <x v="8"/>
    <s v="25/11/2025"/>
    <n v="1"/>
    <s v="25/11/2025"/>
    <x v="0"/>
  </r>
  <r>
    <n v="16"/>
    <s v="Flight activated"/>
    <x v="9"/>
    <s v="74Y/744"/>
    <s v="K4 819"/>
    <d v="2025-11-25T12:00:00"/>
    <s v="Anchorage"/>
    <s v="---"/>
    <n v="604"/>
    <s v="K4 810"/>
    <s v="Los Angeles"/>
    <d v="2025-11-25T14:15:00"/>
    <s v="H"/>
    <n v="13"/>
    <s v="12:00 A 12:59"/>
    <n v="15"/>
    <x v="9"/>
    <s v="25/11/2025"/>
    <n v="1"/>
    <s v="25/11/2025"/>
    <x v="0"/>
  </r>
  <r>
    <n v="17"/>
    <s v="Flight scheduled"/>
    <x v="5"/>
    <n v="333"/>
    <s v="6R 7085"/>
    <d v="2025-11-25T12:54:00"/>
    <s v="Guadalajara"/>
    <s v="---"/>
    <n v="603"/>
    <s v="6R 7086"/>
    <s v="Los Angeles"/>
    <d v="2025-11-25T14:35:00"/>
    <s v="F"/>
    <n v="13"/>
    <s v="12:00 A 12:59"/>
    <n v="15"/>
    <x v="9"/>
    <s v="25/11/2025"/>
    <n v="1"/>
    <s v="25/11/2025"/>
    <x v="0"/>
  </r>
  <r>
    <n v="18"/>
    <s v="Flight activated"/>
    <x v="10"/>
    <s v="77X"/>
    <s v="CZ 2523"/>
    <d v="2025-11-25T14:00:00"/>
    <s v="Anchorage"/>
    <s v="---"/>
    <n v="604"/>
    <s v="CZ 2524"/>
    <s v="Taiyuan Wusu International Airport"/>
    <d v="2025-11-25T17:00:00"/>
    <s v="F"/>
    <n v="15"/>
    <s v="14:00 A 14:59"/>
    <n v="18"/>
    <x v="10"/>
    <s v="25/11/2025"/>
    <n v="1"/>
    <s v="25/11/2025"/>
    <x v="0"/>
  </r>
  <r>
    <n v="19"/>
    <s v="Flight scheduled"/>
    <x v="3"/>
    <n v="332"/>
    <s v="M7 6825"/>
    <d v="2025-11-25T16:25:00"/>
    <s v="Los Angeles"/>
    <s v="---"/>
    <n v="603"/>
    <s v="M7 3618"/>
    <s v="Los Angeles"/>
    <d v="2025-11-25T18:25:00"/>
    <s v="F"/>
    <n v="17"/>
    <s v="16:00 A 16:59"/>
    <n v="19"/>
    <x v="11"/>
    <s v="25/11/2025"/>
    <n v="1"/>
    <s v="25/11/2025"/>
    <x v="0"/>
  </r>
  <r>
    <n v="20"/>
    <s v="Flight scheduled"/>
    <x v="11"/>
    <s v="75F"/>
    <s v="W8 905I"/>
    <d v="2025-11-25T06:55:00"/>
    <s v="Cincinnati"/>
    <s v="---"/>
    <s v="601A"/>
    <s v="W8 906I"/>
    <s v="Cincinnati"/>
    <d v="2025-11-25T19:10:00"/>
    <s v="F"/>
    <n v="7"/>
    <s v="06:00 A 06:59"/>
    <n v="20"/>
    <x v="12"/>
    <s v="25/11/2025"/>
    <n v="1"/>
    <s v="25/11/2025"/>
    <x v="0"/>
  </r>
  <r>
    <n v="21"/>
    <s v="Flight scheduled"/>
    <x v="12"/>
    <s v="77X"/>
    <s v="LH 8222"/>
    <d v="2025-11-25T17:30:00"/>
    <s v="Frankfurt"/>
    <s v="---"/>
    <s v="605A"/>
    <s v="LH 8223"/>
    <s v="Monterrey"/>
    <d v="2025-11-25T20:00:00"/>
    <s v="F"/>
    <n v="18"/>
    <s v="17:00 A 17:59"/>
    <n v="21"/>
    <x v="13"/>
    <s v="25/11/2025"/>
    <n v="1"/>
    <s v="25/11/2025"/>
    <x v="0"/>
  </r>
  <r>
    <n v="22"/>
    <s v="Flight scheduled"/>
    <x v="13"/>
    <s v="76Y"/>
    <s v="M6 723"/>
    <d v="2025-11-25T18:00:00"/>
    <s v="Miami"/>
    <s v="---"/>
    <s v="602B"/>
    <s v="M6 722"/>
    <s v="Miami"/>
    <d v="2025-11-25T20:00:00"/>
    <s v="F"/>
    <n v="19"/>
    <s v="18:00 A 18:59"/>
    <n v="21"/>
    <x v="13"/>
    <s v="25/11/2025"/>
    <n v="1"/>
    <s v="25/11/2025"/>
    <x v="0"/>
  </r>
  <r>
    <n v="23"/>
    <s v="Flight scheduled"/>
    <x v="14"/>
    <n v="763"/>
    <s v="5X 320"/>
    <d v="2025-11-25T07:15:00"/>
    <s v="Louisville"/>
    <s v="---"/>
    <s v="601B"/>
    <s v="5X 321"/>
    <s v="Louisville"/>
    <d v="2025-11-25T20:29:00"/>
    <s v="F"/>
    <n v="8"/>
    <s v="07:00 A 07:59"/>
    <n v="21"/>
    <x v="13"/>
    <s v="25/11/2025"/>
    <n v="1"/>
    <s v="25/11/2025"/>
    <x v="0"/>
  </r>
  <r>
    <n v="24"/>
    <s v="Flight scheduled"/>
    <x v="11"/>
    <s v="76Y"/>
    <s v="W8 952"/>
    <d v="2025-11-25T09:45:00"/>
    <s v="Cincinnati"/>
    <s v="---"/>
    <s v="601A"/>
    <s v="W8 951"/>
    <s v="Cincinnati"/>
    <d v="2025-11-25T21:00:00"/>
    <s v="F"/>
    <n v="10"/>
    <s v="09:00 A 09:59"/>
    <n v="22"/>
    <x v="14"/>
    <s v="25/11/2025"/>
    <n v="1"/>
    <s v="25/11/2025"/>
    <x v="0"/>
  </r>
  <r>
    <n v="25"/>
    <s v="Flight scheduled"/>
    <x v="15"/>
    <n v="332"/>
    <s v="A7 906"/>
    <d v="2025-11-25T20:20:00"/>
    <s v="Anchorage"/>
    <s v="---"/>
    <n v="603"/>
    <s v="A7 820"/>
    <s v="Mérida"/>
    <d v="2025-11-25T22:55:00"/>
    <s v="H"/>
    <n v="21"/>
    <s v="20:00 A 20:59"/>
    <n v="23"/>
    <x v="15"/>
    <s v="25/11/2025"/>
    <n v="1"/>
    <s v="25/11/2025"/>
    <x v="0"/>
  </r>
  <r>
    <n v="26"/>
    <s v="Flight scheduled"/>
    <x v="16"/>
    <s v="74Y"/>
    <s v="CV 5162"/>
    <d v="2025-11-25T12:30:00"/>
    <s v="Guadalajara"/>
    <s v="---"/>
    <s v="605A"/>
    <s v="CV 5162"/>
    <s v="Luxembourg"/>
    <d v="2025-11-25T23:00:00"/>
    <s v="F"/>
    <n v="13"/>
    <s v="12:00 A 12:59"/>
    <n v="24"/>
    <x v="16"/>
    <s v="25/11/2025"/>
    <n v="1"/>
    <s v="25/11/2025"/>
    <x v="0"/>
  </r>
  <r>
    <n v="27"/>
    <s v="Flight scheduled"/>
    <x v="17"/>
    <s v="74Y"/>
    <s v="Y8 7461"/>
    <d v="2025-11-25T20:40:00"/>
    <s v="Anchorage"/>
    <s v="---"/>
    <s v="605A"/>
    <s v="Y8 7462"/>
    <s v="Anchorage"/>
    <d v="2025-11-25T23:10:00"/>
    <s v="H"/>
    <n v="21"/>
    <s v="20:00 A 20:59"/>
    <n v="24"/>
    <x v="16"/>
    <s v="25/11/2025"/>
    <n v="1"/>
    <s v="25/11/2025"/>
    <x v="0"/>
  </r>
  <r>
    <n v="28"/>
    <s v="Flight scheduled"/>
    <x v="0"/>
    <n v="734"/>
    <s v="E7 610"/>
    <d v="2025-11-25T23:15:00"/>
    <s v="Mérida"/>
    <s v="---"/>
    <s v="601B"/>
    <s v="E7 610"/>
    <s v="San Luis Potosí"/>
    <d v="2025-11-26T01:00:00"/>
    <s v="F"/>
    <n v="24"/>
    <s v="23:00 A 23:59"/>
    <n v="2"/>
    <x v="1"/>
    <s v="25/11/2025"/>
    <n v="1"/>
    <s v="26/11/2025"/>
    <x v="1"/>
  </r>
  <r>
    <n v="29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0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1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2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3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4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5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6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7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8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9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0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1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2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3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4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5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6"/>
    <s v=""/>
    <x v="18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scheduled"/>
    <x v="0"/>
    <n v="321"/>
    <s v="VB 5068"/>
    <d v="2025-11-25T05:25:00"/>
    <s v="Tijuana"/>
    <n v="2"/>
    <s v="107A"/>
    <s v="VB 9520"/>
    <s v="Guadalajara"/>
    <d v="2025-11-25T06:00:00"/>
    <s v="J"/>
    <d v="1900-01-05T00:00:00"/>
    <x v="0"/>
    <d v="1900-01-06T00:00:00"/>
    <x v="0"/>
    <s v="25/11/2025"/>
    <x v="0"/>
    <s v="25/11/2025"/>
    <x v="0"/>
  </r>
  <r>
    <n v="2"/>
    <s v="Flight activated"/>
    <x v="0"/>
    <n v="320"/>
    <s v="VB 9523"/>
    <d v="2025-11-24T22:15:00"/>
    <s v="Guadalajara"/>
    <n v="2"/>
    <s v="112A"/>
    <s v="VB 842"/>
    <s v="La Habana"/>
    <d v="2025-11-25T06:00:00"/>
    <s v="J"/>
    <d v="1900-01-22T00:00:00"/>
    <x v="1"/>
    <d v="1900-01-06T00:00:00"/>
    <x v="0"/>
    <s v="24/11/2025"/>
    <x v="1"/>
    <s v="25/11/2025"/>
    <x v="0"/>
  </r>
  <r>
    <n v="3"/>
    <s v="Flight activated"/>
    <x v="0"/>
    <n v="321"/>
    <s v="VB 2288"/>
    <d v="2025-11-24T23:30:00"/>
    <s v="Cancún"/>
    <n v="2"/>
    <n v="505"/>
    <s v="VB 7378"/>
    <s v="Monterrey"/>
    <d v="2025-11-25T06:00:00"/>
    <s v="J"/>
    <d v="1900-01-23T00:00:00"/>
    <x v="2"/>
    <d v="1900-01-06T00:00:00"/>
    <x v="0"/>
    <s v="24/11/2025"/>
    <x v="1"/>
    <s v="25/11/2025"/>
    <x v="0"/>
  </r>
  <r>
    <n v="4"/>
    <s v="Flight activated"/>
    <x v="1"/>
    <s v="32N"/>
    <s v="Y4 1292"/>
    <d v="2025-11-24T20:28:00"/>
    <s v="Guadalajara"/>
    <n v="2"/>
    <s v="109B"/>
    <s v="Y4 7110"/>
    <s v="Mérida"/>
    <d v="2025-11-25T06:09:00"/>
    <s v="J"/>
    <d v="1900-01-20T00:00:00"/>
    <x v="3"/>
    <d v="1900-01-06T00:00:00"/>
    <x v="0"/>
    <s v="24/11/2025"/>
    <x v="1"/>
    <s v="25/11/2025"/>
    <x v="0"/>
  </r>
  <r>
    <n v="5"/>
    <s v="Flight scheduled"/>
    <x v="0"/>
    <n v="320"/>
    <s v="VB 9305"/>
    <d v="2025-11-24T23:55:00"/>
    <s v="Hermosillo"/>
    <n v="3"/>
    <s v="106B"/>
    <s v="VB 5069"/>
    <s v="Tijuana"/>
    <d v="2025-11-25T06:15:00"/>
    <s v="J"/>
    <d v="1900-01-23T00:00:00"/>
    <x v="2"/>
    <d v="1900-01-06T00:00:00"/>
    <x v="0"/>
    <s v="24/11/2025"/>
    <x v="1"/>
    <s v="25/11/2025"/>
    <x v="0"/>
  </r>
  <r>
    <n v="6"/>
    <s v="Flight scheduled"/>
    <x v="0"/>
    <n v="321"/>
    <s v="VB 771"/>
    <d v="2025-11-25T05:00:00"/>
    <s v="Bogotá"/>
    <n v="6"/>
    <s v="114A"/>
    <s v="VB 2281"/>
    <s v="Cancún"/>
    <d v="2025-11-25T06:20:00"/>
    <s v="J"/>
    <d v="1900-01-05T00:00:00"/>
    <x v="0"/>
    <d v="1900-01-06T00:00:00"/>
    <x v="0"/>
    <s v="25/11/2025"/>
    <x v="0"/>
    <s v="25/11/2025"/>
    <x v="0"/>
  </r>
  <r>
    <n v="7"/>
    <s v="Landed"/>
    <x v="1"/>
    <s v="32N"/>
    <s v="Y4 7111"/>
    <d v="2025-11-24T21:53:00"/>
    <s v="Mérida"/>
    <n v="1"/>
    <s v="110A"/>
    <s v="Y4 1291"/>
    <s v="Guadalajara"/>
    <d v="2025-11-25T06:30:00"/>
    <s v="J"/>
    <d v="1900-01-21T00:00:00"/>
    <x v="4"/>
    <d v="1900-01-06T00:00:00"/>
    <x v="0"/>
    <s v="24/11/2025"/>
    <x v="1"/>
    <s v="25/11/2025"/>
    <x v="0"/>
  </r>
  <r>
    <n v="8"/>
    <s v="Flight activated"/>
    <x v="0"/>
    <n v="321"/>
    <s v="VB 9411"/>
    <d v="2025-11-24T23:05:00"/>
    <s v="Mérida"/>
    <n v="1"/>
    <n v="501"/>
    <s v="VB 9222"/>
    <s v="Puerto Escondido"/>
    <d v="2025-11-25T06:40:00"/>
    <s v="J"/>
    <d v="1900-01-23T00:00:00"/>
    <x v="2"/>
    <d v="1900-01-06T00:00:00"/>
    <x v="0"/>
    <s v="24/11/2025"/>
    <x v="1"/>
    <s v="25/11/2025"/>
    <x v="0"/>
  </r>
  <r>
    <n v="9"/>
    <s v="Flight scheduled"/>
    <x v="0"/>
    <n v="320"/>
    <s v="VB 7240"/>
    <d v="2025-11-25T07:15:00"/>
    <s v="Guadalajara"/>
    <n v="1"/>
    <n v="505"/>
    <s v="VB 7240"/>
    <s v="Tulum"/>
    <d v="2025-11-25T07:45:00"/>
    <s v="J"/>
    <d v="1900-01-07T00:00:00"/>
    <x v="5"/>
    <d v="1900-01-07T00:00:00"/>
    <x v="1"/>
    <s v="25/11/2025"/>
    <x v="0"/>
    <s v="25/11/2025"/>
    <x v="0"/>
  </r>
  <r>
    <n v="10"/>
    <s v="Flight scheduled"/>
    <x v="0"/>
    <n v="320"/>
    <s v="VB 7344"/>
    <d v="2025-11-25T07:30:00"/>
    <s v="Bajío "/>
    <n v="2"/>
    <s v="112A"/>
    <s v="VB 7344"/>
    <s v="Chihuahua"/>
    <d v="2025-11-25T08:00:00"/>
    <s v="J"/>
    <d v="1900-01-07T00:00:00"/>
    <x v="5"/>
    <d v="1900-01-08T00:00:00"/>
    <x v="2"/>
    <s v="25/11/2025"/>
    <x v="0"/>
    <s v="25/11/2025"/>
    <x v="0"/>
  </r>
  <r>
    <n v="11"/>
    <s v="Flight scheduled"/>
    <x v="2"/>
    <s v="E95"/>
    <s v="XN 1205"/>
    <d v="2025-11-25T03:14:00"/>
    <s v="Tijuana"/>
    <n v="2"/>
    <s v="108A"/>
    <s v="XN 1140"/>
    <s v="Ciudad Victoria"/>
    <d v="2025-11-25T08:00:00"/>
    <s v="J"/>
    <d v="1900-01-03T00:00:00"/>
    <x v="6"/>
    <d v="1900-01-08T00:00:00"/>
    <x v="2"/>
    <s v="25/11/2025"/>
    <x v="0"/>
    <s v="25/11/2025"/>
    <x v="0"/>
  </r>
  <r>
    <n v="12"/>
    <s v="Flight scheduled"/>
    <x v="0"/>
    <n v="320"/>
    <s v="VB 7332"/>
    <d v="2025-11-25T07:35:00"/>
    <s v="Monterrey"/>
    <n v="2"/>
    <n v="502"/>
    <s v="VB 7332"/>
    <s v="Villahermosa"/>
    <d v="2025-11-25T08:05:00"/>
    <s v="J"/>
    <d v="1900-01-07T00:00:00"/>
    <x v="5"/>
    <d v="1900-01-08T00:00:00"/>
    <x v="2"/>
    <s v="25/11/2025"/>
    <x v="0"/>
    <s v="25/11/2025"/>
    <x v="0"/>
  </r>
  <r>
    <n v="13"/>
    <s v="Flight scheduled"/>
    <x v="0"/>
    <n v="321"/>
    <s v="VB 9405"/>
    <d v="2025-11-25T00:20:00"/>
    <s v="Monterrey"/>
    <n v="2"/>
    <n v="503"/>
    <s v="VB 9428"/>
    <s v="Tepic"/>
    <d v="2025-11-25T08:25:00"/>
    <s v="J"/>
    <d v="1899-12-31T00:00:00"/>
    <x v="7"/>
    <d v="1900-01-08T00:00:00"/>
    <x v="2"/>
    <s v="25/11/2025"/>
    <x v="0"/>
    <s v="25/11/2025"/>
    <x v="0"/>
  </r>
  <r>
    <n v="14"/>
    <s v="Flight scheduled"/>
    <x v="0"/>
    <n v="320"/>
    <s v="VB 2272"/>
    <d v="2025-11-25T07:30:00"/>
    <s v="Cancún"/>
    <n v="1"/>
    <s v="112B"/>
    <s v="VB 2273"/>
    <s v="Cancún"/>
    <d v="2025-11-25T08:30:00"/>
    <s v="J"/>
    <d v="1900-01-07T00:00:00"/>
    <x v="5"/>
    <d v="1900-01-08T00:00:00"/>
    <x v="2"/>
    <s v="25/11/2025"/>
    <x v="0"/>
    <s v="25/11/2025"/>
    <x v="0"/>
  </r>
  <r>
    <n v="15"/>
    <s v="Flight activated"/>
    <x v="3"/>
    <s v="E90"/>
    <s v="AM 593"/>
    <d v="2025-11-24T13:35:00"/>
    <s v="Tulum"/>
    <n v="3"/>
    <s v="110A"/>
    <s v="AM 592"/>
    <s v="Tulum"/>
    <d v="2025-11-25T08:31:00"/>
    <s v="J"/>
    <d v="1900-01-13T00:00:00"/>
    <x v="8"/>
    <d v="1900-01-08T00:00:00"/>
    <x v="2"/>
    <s v="24/11/2025"/>
    <x v="1"/>
    <s v="25/11/2025"/>
    <x v="0"/>
  </r>
  <r>
    <n v="16"/>
    <s v="Flight scheduled"/>
    <x v="0"/>
    <n v="321"/>
    <s v="VB 7350"/>
    <d v="2025-11-25T07:55:00"/>
    <s v="Mérida"/>
    <n v="2"/>
    <s v="115B"/>
    <s v="VB 7350"/>
    <s v="Puerto Vallarta"/>
    <d v="2025-11-25T08:35:00"/>
    <s v="J"/>
    <d v="1900-01-07T00:00:00"/>
    <x v="5"/>
    <d v="1900-01-08T00:00:00"/>
    <x v="2"/>
    <s v="25/11/2025"/>
    <x v="0"/>
    <s v="25/11/2025"/>
    <x v="0"/>
  </r>
  <r>
    <n v="17"/>
    <s v="Flight activated"/>
    <x v="0"/>
    <n v="320"/>
    <s v="VB 9497"/>
    <d v="2025-11-24T23:10:00"/>
    <s v="Los Cabos"/>
    <n v="2"/>
    <s v="106A"/>
    <s v="VB 9450"/>
    <s v="Nuevo Laredo"/>
    <d v="2025-11-25T08:40:00"/>
    <s v="J"/>
    <d v="1900-01-23T00:00:00"/>
    <x v="2"/>
    <d v="1900-01-08T00:00:00"/>
    <x v="2"/>
    <s v="24/11/2025"/>
    <x v="1"/>
    <s v="25/11/2025"/>
    <x v="0"/>
  </r>
  <r>
    <n v="18"/>
    <s v="Flight scheduled"/>
    <x v="3"/>
    <s v="E90"/>
    <s v="AM 287"/>
    <d v="2025-11-25T08:55:00"/>
    <s v="Guadalajara"/>
    <n v="3"/>
    <s v="110A"/>
    <s v="AM 2436"/>
    <s v="Colima"/>
    <d v="2025-11-25T09:35:00"/>
    <s v="J"/>
    <d v="1900-01-08T00:00:00"/>
    <x v="9"/>
    <d v="1900-01-09T00:00:00"/>
    <x v="3"/>
    <s v="25/11/2025"/>
    <x v="0"/>
    <s v="25/11/2025"/>
    <x v="0"/>
  </r>
  <r>
    <n v="19"/>
    <s v="Flight scheduled"/>
    <x v="0"/>
    <n v="321"/>
    <s v="VB 9521"/>
    <d v="2025-11-25T09:15:00"/>
    <s v="Guadalajara"/>
    <n v="1"/>
    <s v="107A"/>
    <s v="VB 9312"/>
    <s v="Ixtapa Zihuatanejo"/>
    <d v="2025-11-25T10:00:00"/>
    <s v="J"/>
    <d v="1900-01-09T00:00:00"/>
    <x v="10"/>
    <d v="1900-01-10T00:00:00"/>
    <x v="4"/>
    <s v="25/11/2025"/>
    <x v="0"/>
    <s v="25/11/2025"/>
    <x v="0"/>
  </r>
  <r>
    <n v="20"/>
    <s v="Last bag"/>
    <x v="2"/>
    <s v="E95"/>
    <s v="XN 1705"/>
    <d v="2025-11-24T19:45:00"/>
    <s v="Campeche"/>
    <n v="1"/>
    <s v="108A"/>
    <s v="XN 1780"/>
    <s v="Tulum"/>
    <d v="2025-11-25T10:00:00"/>
    <s v="J"/>
    <d v="1900-01-19T00:00:00"/>
    <x v="11"/>
    <d v="1900-01-10T00:00:00"/>
    <x v="4"/>
    <s v="24/11/2025"/>
    <x v="1"/>
    <s v="25/11/2025"/>
    <x v="0"/>
  </r>
  <r>
    <n v="21"/>
    <s v="Flight scheduled"/>
    <x v="4"/>
    <s v="7M8"/>
    <s v="DM 7104"/>
    <d v="2025-11-25T09:06:00"/>
    <s v="Punta Cana"/>
    <n v="6"/>
    <s v="114A"/>
    <s v="DM 7105"/>
    <s v="Punta Cana"/>
    <d v="2025-11-25T10:06:00"/>
    <s v="J"/>
    <d v="1900-01-09T00:00:00"/>
    <x v="10"/>
    <d v="1900-01-10T00:00:00"/>
    <x v="4"/>
    <s v="25/11/2025"/>
    <x v="0"/>
    <s v="25/11/2025"/>
    <x v="0"/>
  </r>
  <r>
    <n v="22"/>
    <s v="Flight scheduled"/>
    <x v="0"/>
    <n v="321"/>
    <s v="VB 9223"/>
    <d v="2025-11-25T09:50:00"/>
    <s v="Puerto Escondido"/>
    <n v="2"/>
    <s v="115B"/>
    <s v="VB 9294"/>
    <s v="Huatulco"/>
    <d v="2025-11-25T10:35:00"/>
    <s v="J"/>
    <d v="1900-01-09T00:00:00"/>
    <x v="10"/>
    <d v="1900-01-10T00:00:00"/>
    <x v="4"/>
    <s v="25/11/2025"/>
    <x v="0"/>
    <s v="25/11/2025"/>
    <x v="0"/>
  </r>
  <r>
    <n v="23"/>
    <s v="Flight activated"/>
    <x v="1"/>
    <s v="32N"/>
    <s v="Y4 1290"/>
    <d v="2025-11-25T09:43:00"/>
    <s v="Guadalajara"/>
    <n v="1"/>
    <s v="109B"/>
    <s v="Y4 3533"/>
    <s v="Cancún"/>
    <d v="2025-11-25T10:44:00"/>
    <s v="J"/>
    <d v="1900-01-09T00:00:00"/>
    <x v="10"/>
    <d v="1900-01-10T00:00:00"/>
    <x v="4"/>
    <s v="25/11/2025"/>
    <x v="0"/>
    <s v="25/11/2025"/>
    <x v="0"/>
  </r>
  <r>
    <n v="24"/>
    <s v="Flight scheduled"/>
    <x v="0"/>
    <n v="321"/>
    <s v="VB 9401"/>
    <d v="2025-11-25T10:05:00"/>
    <s v="Monterrey"/>
    <n v="1"/>
    <n v="505"/>
    <s v="VB 9402"/>
    <s v="Monterrey"/>
    <d v="2025-11-25T10:50:00"/>
    <s v="J"/>
    <d v="1900-01-10T00:00:00"/>
    <x v="12"/>
    <d v="1900-01-10T00:00:00"/>
    <x v="4"/>
    <s v="25/11/2025"/>
    <x v="0"/>
    <s v="25/11/2025"/>
    <x v="0"/>
  </r>
  <r>
    <n v="25"/>
    <s v="Flight scheduled"/>
    <x v="2"/>
    <n v="738"/>
    <s v="XN 1141"/>
    <d v="2025-11-25T11:00:00"/>
    <s v="Ciudad Victoria"/>
    <n v="3"/>
    <s v="108A"/>
    <s v="XN 1922"/>
    <s v="Palenque"/>
    <d v="2025-11-25T11:50:00"/>
    <s v="J"/>
    <d v="1900-01-11T00:00:00"/>
    <x v="13"/>
    <d v="1900-01-11T00:00:00"/>
    <x v="5"/>
    <s v="25/11/2025"/>
    <x v="0"/>
    <s v="25/11/2025"/>
    <x v="0"/>
  </r>
  <r>
    <n v="26"/>
    <s v="Flight scheduled"/>
    <x v="0"/>
    <n v="321"/>
    <s v="VB 7428"/>
    <d v="2025-11-25T11:15:00"/>
    <s v="Tijuana"/>
    <n v="1"/>
    <s v="115B"/>
    <s v="VB 7428"/>
    <s v="Tuxtla Gutiérrez"/>
    <d v="2025-11-25T11:55:00"/>
    <s v="J"/>
    <d v="1900-01-11T00:00:00"/>
    <x v="13"/>
    <d v="1900-01-11T00:00:00"/>
    <x v="5"/>
    <s v="25/11/2025"/>
    <x v="0"/>
    <s v="25/11/2025"/>
    <x v="0"/>
  </r>
  <r>
    <n v="27"/>
    <s v="Flight activated"/>
    <x v="3"/>
    <s v="E90"/>
    <s v="AM 2041"/>
    <d v="2025-11-24T20:36:00"/>
    <s v="Oaxaca"/>
    <n v="3"/>
    <s v="111A"/>
    <s v="AM 878"/>
    <s v="Mérida"/>
    <d v="2025-11-25T12:15:00"/>
    <s v="J"/>
    <d v="1900-01-20T00:00:00"/>
    <x v="3"/>
    <d v="1900-01-12T00:00:00"/>
    <x v="6"/>
    <s v="24/11/2025"/>
    <x v="1"/>
    <s v="25/11/2025"/>
    <x v="0"/>
  </r>
  <r>
    <n v="28"/>
    <s v="Flight scheduled"/>
    <x v="0"/>
    <n v="320"/>
    <s v="VB 7333"/>
    <d v="2025-11-25T11:50:00"/>
    <s v="Villahermosa"/>
    <n v="2"/>
    <n v="502"/>
    <s v="VB 7333"/>
    <s v="Monterrey"/>
    <d v="2025-11-25T12:20:00"/>
    <s v="J"/>
    <d v="1900-01-11T00:00:00"/>
    <x v="13"/>
    <d v="1900-01-12T00:00:00"/>
    <x v="6"/>
    <s v="25/11/2025"/>
    <x v="0"/>
    <s v="25/11/2025"/>
    <x v="0"/>
  </r>
  <r>
    <n v="29"/>
    <s v="Flight scheduled"/>
    <x v="0"/>
    <n v="321"/>
    <s v="VB 7416"/>
    <d v="2025-11-25T11:55:00"/>
    <s v="Cancún"/>
    <n v="2"/>
    <s v="112A"/>
    <s v="VB 7416"/>
    <s v="Culiacán"/>
    <d v="2025-11-25T12:40:00"/>
    <s v="J"/>
    <d v="1900-01-11T00:00:00"/>
    <x v="13"/>
    <d v="1900-01-12T00:00:00"/>
    <x v="6"/>
    <s v="25/11/2025"/>
    <x v="0"/>
    <s v="25/11/2025"/>
    <x v="0"/>
  </r>
  <r>
    <n v="30"/>
    <s v="Flight scheduled"/>
    <x v="0"/>
    <n v="321"/>
    <s v="VB 9429"/>
    <d v="2025-11-25T12:05:00"/>
    <s v="Tepic"/>
    <n v="1"/>
    <s v="107B"/>
    <s v="VB 2283"/>
    <s v="Cancún"/>
    <d v="2025-11-25T12:50:00"/>
    <s v="J"/>
    <d v="1900-01-12T00:00:00"/>
    <x v="14"/>
    <d v="1900-01-12T00:00:00"/>
    <x v="6"/>
    <s v="25/11/2025"/>
    <x v="0"/>
    <s v="25/11/2025"/>
    <x v="0"/>
  </r>
  <r>
    <n v="31"/>
    <s v="Flight scheduled"/>
    <x v="0"/>
    <n v="321"/>
    <s v="VB 7351"/>
    <d v="2025-11-25T12:20:00"/>
    <s v="Puerto Vallarta"/>
    <n v="1"/>
    <s v="112B"/>
    <s v="VB 7351"/>
    <s v="Mérida"/>
    <d v="2025-11-25T13:00:00"/>
    <s v="J"/>
    <d v="1900-01-12T00:00:00"/>
    <x v="14"/>
    <d v="1900-01-13T00:00:00"/>
    <x v="7"/>
    <s v="25/11/2025"/>
    <x v="0"/>
    <s v="25/11/2025"/>
    <x v="0"/>
  </r>
  <r>
    <n v="32"/>
    <s v="Flight scheduled"/>
    <x v="0"/>
    <n v="320"/>
    <s v="VB 7241"/>
    <d v="2025-11-25T12:40:00"/>
    <s v="Tulum"/>
    <n v="2"/>
    <n v="505"/>
    <s v="VB 7241"/>
    <s v="Guadalajara"/>
    <d v="2025-11-25T13:10:00"/>
    <s v="J"/>
    <d v="1900-01-12T00:00:00"/>
    <x v="14"/>
    <d v="1900-01-13T00:00:00"/>
    <x v="7"/>
    <s v="25/11/2025"/>
    <x v="0"/>
    <s v="25/11/2025"/>
    <x v="0"/>
  </r>
  <r>
    <n v="33"/>
    <s v="Departed from previous airport"/>
    <x v="2"/>
    <s v="E95"/>
    <s v="XN 1105"/>
    <d v="2025-11-24T22:20:00"/>
    <s v="Monterrey"/>
    <n v="3"/>
    <s v="108A"/>
    <s v="XN 1734"/>
    <s v="Chetumal"/>
    <d v="2025-11-25T13:15:00"/>
    <s v="J"/>
    <d v="1900-01-22T00:00:00"/>
    <x v="1"/>
    <d v="1900-01-13T00:00:00"/>
    <x v="7"/>
    <s v="24/11/2025"/>
    <x v="1"/>
    <s v="25/11/2025"/>
    <x v="0"/>
  </r>
  <r>
    <n v="34"/>
    <s v="Flight scheduled"/>
    <x v="3"/>
    <s v="E90"/>
    <s v="AM 2437"/>
    <d v="2025-11-25T12:50:00"/>
    <s v="Colima"/>
    <n v="3"/>
    <s v="111B"/>
    <s v="AM 2600"/>
    <s v="Durango"/>
    <d v="2025-11-25T13:25:00"/>
    <s v="J"/>
    <d v="1900-01-12T00:00:00"/>
    <x v="14"/>
    <d v="1900-01-13T00:00:00"/>
    <x v="7"/>
    <s v="25/11/2025"/>
    <x v="0"/>
    <s v="25/11/2025"/>
    <x v="0"/>
  </r>
  <r>
    <n v="35"/>
    <s v="Flight scheduled"/>
    <x v="3"/>
    <s v="7S8"/>
    <s v="AM 591"/>
    <d v="2025-11-25T11:45:00"/>
    <s v="Cancún"/>
    <n v="3"/>
    <s v="110A"/>
    <s v="AM 596"/>
    <s v="Cancún"/>
    <d v="2025-11-25T13:35:00"/>
    <s v="J"/>
    <d v="1900-01-11T00:00:00"/>
    <x v="13"/>
    <d v="1900-01-13T00:00:00"/>
    <x v="7"/>
    <s v="25/11/2025"/>
    <x v="0"/>
    <s v="25/11/2025"/>
    <x v="0"/>
  </r>
  <r>
    <n v="36"/>
    <s v="Flight scheduled"/>
    <x v="0"/>
    <n v="320"/>
    <s v="VB 7345"/>
    <d v="2025-11-25T13:05:00"/>
    <s v="Chihuahua"/>
    <n v="1"/>
    <n v="504"/>
    <s v="VB 7345"/>
    <s v="Bajío "/>
    <d v="2025-11-25T13:35:00"/>
    <s v="J"/>
    <d v="1900-01-13T00:00:00"/>
    <x v="8"/>
    <d v="1900-01-13T00:00:00"/>
    <x v="7"/>
    <s v="25/11/2025"/>
    <x v="0"/>
    <s v="25/11/2025"/>
    <x v="0"/>
  </r>
  <r>
    <n v="37"/>
    <s v="Flight scheduled"/>
    <x v="0"/>
    <n v="320"/>
    <s v="VB 9451"/>
    <d v="2025-11-25T12:30:00"/>
    <s v="Nuevo Laredo"/>
    <n v="1"/>
    <s v="107A"/>
    <s v="VB 9394"/>
    <s v="Saltillo"/>
    <d v="2025-11-25T14:00:00"/>
    <s v="J"/>
    <d v="1900-01-12T00:00:00"/>
    <x v="14"/>
    <d v="1900-01-14T00:00:00"/>
    <x v="8"/>
    <s v="25/11/2025"/>
    <x v="0"/>
    <s v="25/11/2025"/>
    <x v="0"/>
  </r>
  <r>
    <n v="38"/>
    <s v="Flight scheduled"/>
    <x v="0"/>
    <n v="320"/>
    <s v="VB 843"/>
    <d v="2025-11-25T12:50:00"/>
    <s v="La Habana"/>
    <n v="6"/>
    <s v="114A"/>
    <s v="VB 9386"/>
    <s v="Reynosa"/>
    <d v="2025-11-25T14:20:00"/>
    <s v="J"/>
    <d v="1900-01-12T00:00:00"/>
    <x v="14"/>
    <d v="1900-01-14T00:00:00"/>
    <x v="8"/>
    <s v="25/11/2025"/>
    <x v="0"/>
    <s v="25/11/2025"/>
    <x v="0"/>
  </r>
  <r>
    <n v="39"/>
    <s v="Flight activated"/>
    <x v="3"/>
    <s v="E90"/>
    <s v="AM 871"/>
    <d v="2025-11-24T21:20:00"/>
    <s v="Veracruz"/>
    <n v="3"/>
    <s v="110B"/>
    <s v="AM 880"/>
    <s v="Puerto Vallarta"/>
    <d v="2025-11-25T14:20:00"/>
    <s v="J"/>
    <d v="1900-01-21T00:00:00"/>
    <x v="4"/>
    <d v="1900-01-14T00:00:00"/>
    <x v="8"/>
    <s v="24/11/2025"/>
    <x v="1"/>
    <s v="25/11/2025"/>
    <x v="0"/>
  </r>
  <r>
    <n v="40"/>
    <s v="Flight scheduled"/>
    <x v="5"/>
    <s v="77F"/>
    <s v="CZ 2597"/>
    <d v="2025-11-25T11:45:00"/>
    <s v="Harbin"/>
    <s v="---"/>
    <n v="602"/>
    <s v="CZ 2597"/>
    <s v="Panama City"/>
    <d v="2025-11-25T14:30:00"/>
    <s v="X"/>
    <d v="1900-01-11T00:00:00"/>
    <x v="13"/>
    <d v="1900-01-14T00:00:00"/>
    <x v="8"/>
    <s v="25/11/2025"/>
    <x v="0"/>
    <s v="25/11/2025"/>
    <x v="0"/>
  </r>
  <r>
    <n v="41"/>
    <s v="Flight scheduled"/>
    <x v="1"/>
    <s v="32N"/>
    <s v="Y4 7113"/>
    <d v="2025-11-25T14:41:00"/>
    <s v="Mérida"/>
    <n v="1"/>
    <s v="109B"/>
    <s v="Y4 7170"/>
    <s v="La Paz"/>
    <d v="2025-11-25T15:22:00"/>
    <s v="J"/>
    <d v="1900-01-14T00:00:00"/>
    <x v="15"/>
    <d v="1900-01-15T00:00:00"/>
    <x v="9"/>
    <s v="25/11/2025"/>
    <x v="0"/>
    <s v="25/11/2025"/>
    <x v="0"/>
  </r>
  <r>
    <n v="42"/>
    <s v="Flight scheduled"/>
    <x v="2"/>
    <n v="738"/>
    <s v="XN 1781"/>
    <d v="2025-11-25T14:45:00"/>
    <s v="Tulum"/>
    <n v="3"/>
    <s v="108A"/>
    <s v="XN 1762"/>
    <s v="Mérida"/>
    <d v="2025-11-25T15:35:00"/>
    <s v="J"/>
    <d v="1900-01-14T00:00:00"/>
    <x v="15"/>
    <d v="1900-01-15T00:00:00"/>
    <x v="9"/>
    <s v="25/11/2025"/>
    <x v="0"/>
    <s v="25/11/2025"/>
    <x v="0"/>
  </r>
  <r>
    <n v="43"/>
    <s v="Flight scheduled"/>
    <x v="0"/>
    <n v="320"/>
    <s v="VB 7008"/>
    <d v="2025-11-25T15:05:00"/>
    <s v="Cancún"/>
    <n v="2"/>
    <n v="502"/>
    <s v="VB 7008"/>
    <s v="Oaxaca"/>
    <d v="2025-11-25T15:40:00"/>
    <s v="J"/>
    <d v="1900-01-15T00:00:00"/>
    <x v="16"/>
    <d v="1900-01-15T00:00:00"/>
    <x v="9"/>
    <s v="25/11/2025"/>
    <x v="0"/>
    <s v="25/11/2025"/>
    <x v="0"/>
  </r>
  <r>
    <n v="44"/>
    <s v="Flight scheduled"/>
    <x v="0"/>
    <n v="321"/>
    <s v="VB 9295"/>
    <d v="2025-11-25T13:55:00"/>
    <s v="Huatulco"/>
    <n v="2"/>
    <s v="112A"/>
    <s v="VB 9432"/>
    <s v="Tampico"/>
    <d v="2025-11-25T15:40:00"/>
    <s v="J"/>
    <d v="1900-01-13T00:00:00"/>
    <x v="8"/>
    <d v="1900-01-15T00:00:00"/>
    <x v="9"/>
    <s v="25/11/2025"/>
    <x v="0"/>
    <s v="25/11/2025"/>
    <x v="0"/>
  </r>
  <r>
    <n v="45"/>
    <s v="Flight scheduled"/>
    <x v="6"/>
    <n v="346"/>
    <s v="V0 3726"/>
    <d v="2025-11-25T13:00:00"/>
    <s v="Caracas"/>
    <n v="7"/>
    <n v="115"/>
    <s v="V0 3727"/>
    <s v="Caracas"/>
    <d v="2025-11-25T16:00:00"/>
    <s v="J"/>
    <d v="1900-01-13T00:00:00"/>
    <x v="8"/>
    <d v="1900-01-16T00:00:00"/>
    <x v="10"/>
    <s v="25/11/2025"/>
    <x v="0"/>
    <s v="25/11/2025"/>
    <x v="0"/>
  </r>
  <r>
    <n v="46"/>
    <s v="Flight scheduled"/>
    <x v="0"/>
    <n v="321"/>
    <s v="VB 7429"/>
    <d v="2025-11-25T16:00:00"/>
    <s v="Tuxtla Gutiérrez"/>
    <n v="2"/>
    <n v="505"/>
    <s v="VB 7429"/>
    <s v="Tijuana"/>
    <d v="2025-11-25T16:40:00"/>
    <s v="J"/>
    <d v="1900-01-16T00:00:00"/>
    <x v="17"/>
    <d v="1900-01-16T00:00:00"/>
    <x v="10"/>
    <s v="25/11/2025"/>
    <x v="0"/>
    <s v="25/11/2025"/>
    <x v="0"/>
  </r>
  <r>
    <n v="47"/>
    <s v="Flight scheduled"/>
    <x v="1"/>
    <s v="32N"/>
    <s v="Y4 3532"/>
    <d v="2025-11-25T16:20:00"/>
    <s v="Cancún"/>
    <n v="1"/>
    <s v="109B"/>
    <s v="Y4 1293"/>
    <s v="Guadalajara"/>
    <d v="2025-11-25T17:15:00"/>
    <s v="J"/>
    <d v="1900-01-16T00:00:00"/>
    <x v="17"/>
    <d v="1900-01-17T00:00:00"/>
    <x v="11"/>
    <s v="25/11/2025"/>
    <x v="0"/>
    <s v="25/11/2025"/>
    <x v="0"/>
  </r>
  <r>
    <n v="48"/>
    <s v="Flight scheduled"/>
    <x v="0"/>
    <n v="320"/>
    <s v="VB 3286"/>
    <d v="2025-11-25T16:35:00"/>
    <s v="Guadalajara"/>
    <n v="1"/>
    <s v="107A"/>
    <s v="VB 9532"/>
    <s v="Matamoros"/>
    <d v="2025-11-25T17:35:00"/>
    <s v="J"/>
    <d v="1900-01-16T00:00:00"/>
    <x v="17"/>
    <d v="1900-01-17T00:00:00"/>
    <x v="11"/>
    <s v="25/11/2025"/>
    <x v="0"/>
    <s v="25/11/2025"/>
    <x v="0"/>
  </r>
  <r>
    <n v="49"/>
    <s v="Flight scheduled"/>
    <x v="3"/>
    <s v="E90"/>
    <s v="AM 593"/>
    <d v="2025-11-25T13:35:00"/>
    <s v="Tulum"/>
    <n v="3"/>
    <s v="111A"/>
    <s v="AM 872"/>
    <s v="Veracruz"/>
    <d v="2025-11-25T17:41:00"/>
    <s v="J"/>
    <d v="1900-01-13T00:00:00"/>
    <x v="8"/>
    <d v="1900-01-17T00:00:00"/>
    <x v="11"/>
    <s v="25/11/2025"/>
    <x v="0"/>
    <s v="25/11/2025"/>
    <x v="0"/>
  </r>
  <r>
    <n v="50"/>
    <s v="Flight scheduled"/>
    <x v="0"/>
    <n v="321"/>
    <s v="VB 7417"/>
    <d v="2025-11-25T17:05:00"/>
    <s v="Culiacán"/>
    <n v="2"/>
    <n v="502"/>
    <s v="VB 7417"/>
    <s v="Cancún"/>
    <d v="2025-11-25T17:50:00"/>
    <s v="J"/>
    <d v="1900-01-17T00:00:00"/>
    <x v="18"/>
    <d v="1900-01-17T00:00:00"/>
    <x v="11"/>
    <s v="25/11/2025"/>
    <x v="0"/>
    <s v="25/11/2025"/>
    <x v="0"/>
  </r>
  <r>
    <n v="51"/>
    <s v="Flight scheduled"/>
    <x v="0"/>
    <n v="320"/>
    <s v="VB 7016"/>
    <d v="2025-11-25T17:20:00"/>
    <s v="Monterrey"/>
    <n v="1"/>
    <n v="505"/>
    <s v="VB 7016"/>
    <s v="Acapulco"/>
    <d v="2025-11-25T17:50:00"/>
    <s v="J"/>
    <d v="1900-01-17T00:00:00"/>
    <x v="18"/>
    <d v="1900-01-17T00:00:00"/>
    <x v="11"/>
    <s v="25/11/2025"/>
    <x v="0"/>
    <s v="25/11/2025"/>
    <x v="0"/>
  </r>
  <r>
    <n v="52"/>
    <s v="Flight scheduled"/>
    <x v="0"/>
    <n v="320"/>
    <s v="VB 7370"/>
    <d v="2025-11-25T17:05:00"/>
    <s v="La Paz"/>
    <n v="2"/>
    <s v="112B"/>
    <s v="VB 7371"/>
    <s v="La Paz"/>
    <d v="2025-11-25T17:55:00"/>
    <s v="J"/>
    <d v="1900-01-17T00:00:00"/>
    <x v="18"/>
    <d v="1900-01-17T00:00:00"/>
    <x v="11"/>
    <s v="25/11/2025"/>
    <x v="0"/>
    <s v="25/11/2025"/>
    <x v="0"/>
  </r>
  <r>
    <n v="53"/>
    <s v="Flight scheduled"/>
    <x v="0"/>
    <n v="320"/>
    <s v="VB 9395"/>
    <d v="2025-11-25T17:40:00"/>
    <s v="Saltillo"/>
    <n v="1"/>
    <n v="504"/>
    <s v="VB 9304"/>
    <s v="Hermosillo"/>
    <d v="2025-11-25T18:15:00"/>
    <s v="J"/>
    <d v="1900-01-17T00:00:00"/>
    <x v="18"/>
    <d v="1900-01-18T00:00:00"/>
    <x v="12"/>
    <s v="25/11/2025"/>
    <x v="0"/>
    <s v="25/11/2025"/>
    <x v="0"/>
  </r>
  <r>
    <n v="54"/>
    <s v="Flight scheduled"/>
    <x v="3"/>
    <s v="E90"/>
    <s v="AM 875"/>
    <d v="2025-11-25T16:45:00"/>
    <s v="Mérida"/>
    <n v="3"/>
    <s v="110A"/>
    <s v="AM 2042"/>
    <s v="Oaxaca"/>
    <d v="2025-11-25T18:15:00"/>
    <s v="J"/>
    <d v="1900-01-16T00:00:00"/>
    <x v="17"/>
    <d v="1900-01-18T00:00:00"/>
    <x v="12"/>
    <s v="25/11/2025"/>
    <x v="0"/>
    <s v="25/11/2025"/>
    <x v="0"/>
  </r>
  <r>
    <n v="55"/>
    <s v="Flight scheduled"/>
    <x v="0"/>
    <n v="320"/>
    <s v="VB 5070"/>
    <d v="2025-11-25T13:50:00"/>
    <s v="Tijuana"/>
    <n v="2"/>
    <s v="107B"/>
    <s v="VB 9496"/>
    <s v="Los Cabos"/>
    <d v="2025-11-25T18:25:00"/>
    <s v="J"/>
    <d v="1900-01-13T00:00:00"/>
    <x v="8"/>
    <d v="1900-01-18T00:00:00"/>
    <x v="12"/>
    <s v="25/11/2025"/>
    <x v="0"/>
    <s v="25/11/2025"/>
    <x v="0"/>
  </r>
  <r>
    <n v="56"/>
    <s v="Flight scheduled"/>
    <x v="0"/>
    <n v="320"/>
    <s v="VB 9387"/>
    <d v="2025-11-25T17:50:00"/>
    <s v="Reynosa"/>
    <n v="1"/>
    <s v="112A"/>
    <s v="VB 770"/>
    <s v="Bogotá"/>
    <d v="2025-11-25T18:50:00"/>
    <s v="J"/>
    <d v="1900-01-17T00:00:00"/>
    <x v="18"/>
    <d v="1900-01-18T00:00:00"/>
    <x v="12"/>
    <s v="25/11/2025"/>
    <x v="0"/>
    <s v="25/11/2025"/>
    <x v="0"/>
  </r>
  <r>
    <n v="57"/>
    <s v="Flight scheduled"/>
    <x v="3"/>
    <s v="E90"/>
    <s v="AM 881"/>
    <d v="2025-11-25T18:11:00"/>
    <s v="Puerto Vallarta"/>
    <n v="3"/>
    <s v="111A"/>
    <s v="AM 284"/>
    <s v="Guadalajara"/>
    <d v="2025-11-25T18:51:00"/>
    <s v="J"/>
    <d v="1900-01-18T00:00:00"/>
    <x v="19"/>
    <d v="1900-01-18T00:00:00"/>
    <x v="12"/>
    <s v="25/11/2025"/>
    <x v="0"/>
    <s v="25/11/2025"/>
    <x v="0"/>
  </r>
  <r>
    <n v="58"/>
    <s v="Flight scheduled"/>
    <x v="0"/>
    <n v="320"/>
    <s v="VB 7434"/>
    <d v="2025-11-25T18:30:00"/>
    <s v="Ciudad Juárez"/>
    <n v="2"/>
    <n v="503"/>
    <s v="VB 7434"/>
    <s v="Veracruz"/>
    <d v="2025-11-25T19:00:00"/>
    <s v="J"/>
    <d v="1900-01-18T00:00:00"/>
    <x v="19"/>
    <d v="1900-01-19T00:00:00"/>
    <x v="13"/>
    <s v="25/11/2025"/>
    <x v="0"/>
    <s v="25/11/2025"/>
    <x v="0"/>
  </r>
  <r>
    <n v="59"/>
    <s v="Flight scheduled"/>
    <x v="0"/>
    <n v="321"/>
    <s v="VB 7282"/>
    <d v="2025-11-25T18:20:00"/>
    <s v="Mérida"/>
    <n v="2"/>
    <s v="112B"/>
    <s v="VB 7282"/>
    <s v="Puerto Escondido"/>
    <d v="2025-11-25T19:00:00"/>
    <s v="J"/>
    <d v="1900-01-18T00:00:00"/>
    <x v="19"/>
    <d v="1900-01-19T00:00:00"/>
    <x v="13"/>
    <s v="25/11/2025"/>
    <x v="0"/>
    <s v="25/11/2025"/>
    <x v="0"/>
  </r>
  <r>
    <n v="60"/>
    <s v="Flight scheduled"/>
    <x v="0"/>
    <n v="321"/>
    <s v="VB 9433"/>
    <d v="2025-11-25T18:15:00"/>
    <s v="Tampico"/>
    <n v="1"/>
    <s v="108B"/>
    <s v="VB 9410"/>
    <s v="Mérida"/>
    <d v="2025-11-25T19:00:00"/>
    <s v="J"/>
    <d v="1900-01-18T00:00:00"/>
    <x v="19"/>
    <d v="1900-01-19T00:00:00"/>
    <x v="13"/>
    <s v="25/11/2025"/>
    <x v="0"/>
    <s v="25/11/2025"/>
    <x v="0"/>
  </r>
  <r>
    <n v="61"/>
    <s v="Flight scheduled"/>
    <x v="0"/>
    <n v="320"/>
    <s v="VB 7009"/>
    <d v="2025-11-25T18:25:00"/>
    <s v="Oaxaca"/>
    <n v="2"/>
    <n v="505"/>
    <s v="VB 7009"/>
    <s v="Cancún"/>
    <d v="2025-11-25T19:00:00"/>
    <s v="J"/>
    <d v="1900-01-18T00:00:00"/>
    <x v="19"/>
    <d v="1900-01-19T00:00:00"/>
    <x v="13"/>
    <s v="25/11/2025"/>
    <x v="0"/>
    <s v="25/11/2025"/>
    <x v="0"/>
  </r>
  <r>
    <n v="62"/>
    <s v="Flight scheduled"/>
    <x v="0"/>
    <n v="321"/>
    <s v="VB 2284"/>
    <d v="2025-11-25T18:15:00"/>
    <s v="Cancún"/>
    <n v="3"/>
    <s v="107A"/>
    <s v="VB 9522"/>
    <s v="Guadalajara"/>
    <d v="2025-11-25T19:10:00"/>
    <s v="J"/>
    <d v="1900-01-18T00:00:00"/>
    <x v="19"/>
    <d v="1900-01-19T00:00:00"/>
    <x v="13"/>
    <s v="25/11/2025"/>
    <x v="0"/>
    <s v="25/11/2025"/>
    <x v="0"/>
  </r>
  <r>
    <n v="63"/>
    <s v="Flight scheduled"/>
    <x v="2"/>
    <n v="738"/>
    <s v="XN 1735"/>
    <d v="2025-11-25T17:50:00"/>
    <s v="Chetumal"/>
    <n v="3"/>
    <s v="108A"/>
    <s v="XN 1204"/>
    <s v="Tijuana"/>
    <d v="2025-11-25T19:40:00"/>
    <s v="J"/>
    <d v="1900-01-17T00:00:00"/>
    <x v="18"/>
    <d v="1900-01-19T00:00:00"/>
    <x v="13"/>
    <s v="25/11/2025"/>
    <x v="0"/>
    <s v="25/11/2025"/>
    <x v="0"/>
  </r>
  <r>
    <n v="64"/>
    <s v="Flight scheduled"/>
    <x v="3"/>
    <s v="E90"/>
    <s v="AM 995"/>
    <d v="2025-11-25T19:55:00"/>
    <s v="Monterrey"/>
    <n v="3"/>
    <s v="110B"/>
    <s v="AM 998"/>
    <s v="Monterrey"/>
    <d v="2025-11-25T20:35:00"/>
    <s v="J"/>
    <d v="1900-01-19T00:00:00"/>
    <x v="11"/>
    <d v="1900-01-20T00:00:00"/>
    <x v="14"/>
    <s v="25/11/2025"/>
    <x v="0"/>
    <s v="25/11/2025"/>
    <x v="0"/>
  </r>
  <r>
    <n v="65"/>
    <s v="Flight scheduled"/>
    <x v="0"/>
    <n v="320"/>
    <s v="VB 7017"/>
    <d v="2025-11-25T20:50:00"/>
    <s v="Acapulco"/>
    <n v="1"/>
    <n v="502"/>
    <s v="VB 7017"/>
    <s v="Monterrey"/>
    <d v="2025-11-25T21:20:00"/>
    <s v="J"/>
    <d v="1900-01-20T00:00:00"/>
    <x v="3"/>
    <d v="1900-01-21T00:00:00"/>
    <x v="15"/>
    <s v="25/11/2025"/>
    <x v="0"/>
    <s v="25/11/2025"/>
    <x v="0"/>
  </r>
  <r>
    <n v="66"/>
    <s v="Flight scheduled"/>
    <x v="0"/>
    <n v="321"/>
    <s v="VB 9313"/>
    <d v="2025-11-25T12:50:00"/>
    <s v="Ixtapa Zihuatanejo"/>
    <n v="2"/>
    <s v="106B"/>
    <s v="VB 5067"/>
    <s v="Tijuana"/>
    <d v="2025-11-25T21:30:00"/>
    <s v="J"/>
    <d v="1900-01-12T00:00:00"/>
    <x v="14"/>
    <d v="1900-01-21T00:00:00"/>
    <x v="15"/>
    <s v="25/11/2025"/>
    <x v="0"/>
    <s v="25/11/2025"/>
    <x v="0"/>
  </r>
  <r>
    <n v="67"/>
    <s v="Flight scheduled"/>
    <x v="0"/>
    <n v="320"/>
    <s v="VB 9533"/>
    <d v="2025-11-25T21:10:00"/>
    <s v="Matamoros"/>
    <n v="1"/>
    <n v="505"/>
    <s v="VB 3287"/>
    <s v="Guadalajara"/>
    <d v="2025-11-25T21:40:00"/>
    <s v="J"/>
    <d v="1900-01-21T00:00:00"/>
    <x v="4"/>
    <d v="1900-01-21T00:00:00"/>
    <x v="15"/>
    <s v="25/11/2025"/>
    <x v="0"/>
    <s v="25/11/2025"/>
    <x v="0"/>
  </r>
  <r>
    <n v="68"/>
    <s v="Flight scheduled"/>
    <x v="0"/>
    <n v="320"/>
    <s v="VB 7435"/>
    <d v="2025-11-25T22:00:00"/>
    <s v="Veracruz"/>
    <n v="1"/>
    <n v="504"/>
    <s v="VB 7435"/>
    <s v="Ciudad Juárez"/>
    <d v="2025-11-25T22:30:00"/>
    <s v="J"/>
    <d v="1900-01-22T00:00:00"/>
    <x v="1"/>
    <d v="1900-01-22T00:00:00"/>
    <x v="16"/>
    <s v="25/11/2025"/>
    <x v="0"/>
    <s v="25/11/2025"/>
    <x v="0"/>
  </r>
  <r>
    <n v="69"/>
    <s v="Flight scheduled"/>
    <x v="0"/>
    <n v="321"/>
    <s v="VB 7283"/>
    <d v="2025-11-25T22:10:00"/>
    <s v="Puerto Escondido"/>
    <n v="2"/>
    <s v="107B"/>
    <s v="VB 7283"/>
    <s v="Mérida"/>
    <d v="2025-11-25T22:50:00"/>
    <s v="J"/>
    <d v="1900-01-22T00:00:00"/>
    <x v="1"/>
    <d v="1900-01-22T00:00:00"/>
    <x v="16"/>
    <s v="25/11/2025"/>
    <x v="0"/>
    <s v="25/11/2025"/>
    <x v="0"/>
  </r>
  <r>
    <n v="70"/>
    <s v="Flight scheduled"/>
    <x v="1"/>
    <s v="32Q"/>
    <s v="Y4 3296"/>
    <d v="2025-11-25T22:37:00"/>
    <s v="Tijuana"/>
    <n v="2"/>
    <s v="109A"/>
    <s v="Y4 3297"/>
    <s v="Tijuana"/>
    <d v="2025-11-25T23:19:00"/>
    <s v="J"/>
    <d v="1900-01-22T00:00:00"/>
    <x v="1"/>
    <d v="1900-01-23T00:00:00"/>
    <x v="17"/>
    <s v="25/11/2025"/>
    <x v="0"/>
    <s v="25/11/2025"/>
    <x v="0"/>
  </r>
  <r>
    <n v="71"/>
    <s v="Flight scheduled"/>
    <x v="1"/>
    <s v="32N"/>
    <s v="Y4 7171"/>
    <d v="2025-11-25T20:23:00"/>
    <s v="La Paz"/>
    <n v="2"/>
    <s v="110A"/>
    <s v="Y4 3960"/>
    <s v="Bogotá"/>
    <d v="2025-11-26T00:45:00"/>
    <s v="J"/>
    <d v="1900-01-20T00:00:00"/>
    <x v="3"/>
    <d v="1899-12-31T00:00:00"/>
    <x v="18"/>
    <s v="25/11/2025"/>
    <x v="0"/>
    <s v="26/11/2025"/>
    <x v="1"/>
  </r>
  <r>
    <n v="72"/>
    <s v="Flight scheduled"/>
    <x v="0"/>
    <n v="320"/>
    <s v="VB 9497"/>
    <d v="2025-11-25T23:10:00"/>
    <s v="Los Cabos"/>
    <n v="1"/>
    <n v="505"/>
    <s v="VB 9520"/>
    <s v="Guadalajara"/>
    <d v="2025-11-26T06:00:00"/>
    <s v="J"/>
    <d v="1900-01-23T00:00:00"/>
    <x v="2"/>
    <d v="1900-01-06T00:00:00"/>
    <x v="0"/>
    <s v="25/11/2025"/>
    <x v="0"/>
    <s v="26/11/2025"/>
    <x v="1"/>
  </r>
  <r>
    <n v="73"/>
    <s v="Flight scheduled"/>
    <x v="0"/>
    <n v="321"/>
    <s v="VB 9523"/>
    <d v="2025-11-25T22:25:00"/>
    <s v="Guadalajara"/>
    <n v="2"/>
    <n v="502"/>
    <s v="VB 5069"/>
    <s v="Tijuana"/>
    <d v="2025-11-26T06:15:00"/>
    <s v="J"/>
    <d v="1900-01-22T00:00:00"/>
    <x v="1"/>
    <d v="1900-01-06T00:00:00"/>
    <x v="0"/>
    <s v="25/11/2025"/>
    <x v="0"/>
    <s v="26/11/2025"/>
    <x v="1"/>
  </r>
  <r>
    <n v="74"/>
    <s v="Flight scheduled"/>
    <x v="0"/>
    <n v="321"/>
    <s v="VB 9411"/>
    <d v="2025-11-25T23:25:00"/>
    <s v="Mérida"/>
    <n v="1"/>
    <s v="106B"/>
    <s v="VB 2281"/>
    <s v="Cancún"/>
    <d v="2025-11-26T06:20:00"/>
    <s v="J"/>
    <d v="1900-01-23T00:00:00"/>
    <x v="2"/>
    <d v="1900-01-06T00:00:00"/>
    <x v="0"/>
    <s v="25/11/2025"/>
    <x v="0"/>
    <s v="26/11/2025"/>
    <x v="1"/>
  </r>
  <r>
    <n v="75"/>
    <s v="Flight scheduled"/>
    <x v="0"/>
    <n v="320"/>
    <s v="VB 7379"/>
    <d v="2025-11-25T14:45:00"/>
    <s v="Monterrey"/>
    <n v="1"/>
    <s v="106A"/>
    <s v="VB 9480"/>
    <s v="Ciudad Obregón"/>
    <d v="2025-11-26T06:30:00"/>
    <s v="J"/>
    <d v="1900-01-14T00:00:00"/>
    <x v="15"/>
    <d v="1900-01-06T00:00:00"/>
    <x v="0"/>
    <s v="25/11/2025"/>
    <x v="0"/>
    <s v="26/11/2025"/>
    <x v="1"/>
  </r>
  <r>
    <n v="76"/>
    <s v="Flight scheduled"/>
    <x v="1"/>
    <n v="320"/>
    <s v="Y4 1292"/>
    <d v="2025-11-25T20:28:00"/>
    <s v="Guadalajara"/>
    <n v="1"/>
    <s v="109B"/>
    <s v="Y4 1291"/>
    <s v="Guadalajara"/>
    <d v="2025-11-26T06:30:00"/>
    <s v="J"/>
    <d v="1900-01-20T00:00:00"/>
    <x v="3"/>
    <d v="1900-01-06T00:00:00"/>
    <x v="0"/>
    <s v="25/11/2025"/>
    <x v="0"/>
    <s v="26/11/2025"/>
    <x v="1"/>
  </r>
  <r>
    <n v="77"/>
    <s v="Flight scheduled"/>
    <x v="2"/>
    <n v="738"/>
    <s v="XN 1763"/>
    <d v="2025-11-25T19:55:00"/>
    <s v="Mérida"/>
    <n v="3"/>
    <s v="108B"/>
    <s v="XN 1700"/>
    <s v="Campeche"/>
    <d v="2025-11-26T07:30:00"/>
    <s v="J"/>
    <d v="1900-01-19T00:00:00"/>
    <x v="11"/>
    <d v="1900-01-07T00:00:00"/>
    <x v="1"/>
    <s v="25/11/2025"/>
    <x v="0"/>
    <s v="26/11/2025"/>
    <x v="1"/>
  </r>
  <r>
    <n v="78"/>
    <s v="Flight scheduled"/>
    <x v="3"/>
    <s v="E90"/>
    <s v="AM 871"/>
    <d v="2025-11-25T21:20:00"/>
    <s v="Veracruz"/>
    <n v="3"/>
    <s v="110B"/>
    <s v="AM 592"/>
    <s v="Tulum"/>
    <d v="2025-11-26T08:31:00"/>
    <s v="J"/>
    <d v="1900-01-21T00:00:00"/>
    <x v="4"/>
    <d v="1900-01-08T00:00:00"/>
    <x v="2"/>
    <s v="25/11/2025"/>
    <x v="0"/>
    <s v="26/11/2025"/>
    <x v="1"/>
  </r>
  <r>
    <n v="79"/>
    <s v="Flight scheduled"/>
    <x v="0"/>
    <n v="320"/>
    <s v="VB 9305"/>
    <d v="2025-11-25T23:55:00"/>
    <s v="Hermosillo"/>
    <n v="3"/>
    <s v="107B"/>
    <s v="VB 9450"/>
    <s v="Nuevo Laredo"/>
    <d v="2025-11-26T08:40:00"/>
    <s v="J"/>
    <d v="1900-01-23T00:00:00"/>
    <x v="2"/>
    <d v="1900-01-08T00:00:00"/>
    <x v="2"/>
    <s v="25/11/2025"/>
    <x v="0"/>
    <s v="26/11/2025"/>
    <x v="1"/>
  </r>
  <r>
    <n v="80"/>
    <s v="Flight scheduled"/>
    <x v="3"/>
    <s v="E90"/>
    <s v="AM 2041"/>
    <d v="2025-11-25T20:36:00"/>
    <s v="Oaxaca"/>
    <n v="3"/>
    <s v="111A"/>
    <s v="AM 878"/>
    <s v="Mérida"/>
    <d v="2025-11-26T12:15:00"/>
    <s v="J"/>
    <d v="1900-01-20T00:00:00"/>
    <x v="3"/>
    <d v="1900-01-12T00:00:00"/>
    <x v="6"/>
    <s v="25/11/2025"/>
    <x v="0"/>
    <s v="26/11/2025"/>
    <x v="1"/>
  </r>
  <r>
    <n v="81"/>
    <s v="Flight scheduled"/>
    <x v="0"/>
    <n v="321"/>
    <s v="VB 2288"/>
    <d v="2025-11-25T23:30:00"/>
    <s v="Cancún"/>
    <n v="1"/>
    <s v="107A"/>
    <n v="0"/>
    <s v=""/>
    <d v="1899-12-30T00:00:00"/>
    <s v="J"/>
    <d v="1900-01-23T00:00:00"/>
    <x v="2"/>
    <d v="1899-12-31T00:00:00"/>
    <x v="18"/>
    <s v="25/11/2025"/>
    <x v="0"/>
    <s v="00/01/1900"/>
    <x v="1"/>
  </r>
  <r>
    <n v="8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8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9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0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1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2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3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4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5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6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7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8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19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0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1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2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3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4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5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6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7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8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29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0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1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2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3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4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5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6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7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8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39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0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1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2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3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4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5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6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7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8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0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1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2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3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4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5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6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7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8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  <r>
    <n v="499"/>
    <s v=""/>
    <x v="7"/>
    <s v=""/>
    <s v=""/>
    <s v=""/>
    <s v=""/>
    <s v=""/>
    <s v=""/>
    <s v=""/>
    <s v=""/>
    <s v=""/>
    <s v=""/>
    <e v="#VALUE!"/>
    <x v="20"/>
    <e v="#VALUE!"/>
    <x v="19"/>
    <s v=""/>
    <x v="1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25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T16" firstHeaderRow="1" firstDataRow="2" firstDataCol="1" rowPageCount="1" colPageCount="1"/>
  <pivotFields count="21">
    <pivotField showAll="0"/>
    <pivotField showAll="0"/>
    <pivotField axis="axisRow" showAll="0">
      <items count="24">
        <item x="7"/>
        <item x="3"/>
        <item m="1" x="20"/>
        <item x="4"/>
        <item x="6"/>
        <item m="1" x="11"/>
        <item m="1" x="17"/>
        <item m="1" x="10"/>
        <item x="1"/>
        <item m="1" x="12"/>
        <item m="1" x="22"/>
        <item m="1" x="15"/>
        <item m="1" x="21"/>
        <item m="1" x="8"/>
        <item m="1" x="19"/>
        <item m="1" x="18"/>
        <item m="1" x="16"/>
        <item m="1" x="13"/>
        <item m="1" x="14"/>
        <item x="2"/>
        <item x="0"/>
        <item m="1" x="9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6"/>
        <item x="0"/>
        <item x="5"/>
        <item x="9"/>
        <item x="10"/>
        <item x="12"/>
        <item x="13"/>
        <item x="14"/>
        <item x="8"/>
        <item x="15"/>
        <item x="16"/>
        <item x="17"/>
        <item x="18"/>
        <item x="19"/>
        <item x="11"/>
        <item x="3"/>
        <item x="1"/>
        <item x="2"/>
        <item h="1" x="20"/>
        <item h="1" x="4"/>
        <item h="1" x="7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</pivotFields>
  <rowFields count="1">
    <field x="2"/>
  </rowFields>
  <rowItems count="8">
    <i>
      <x v="1"/>
    </i>
    <i>
      <x v="3"/>
    </i>
    <i>
      <x v="4"/>
    </i>
    <i>
      <x v="8"/>
    </i>
    <i>
      <x v="19"/>
    </i>
    <i>
      <x v="20"/>
    </i>
    <i>
      <x v="22"/>
    </i>
    <i t="grand">
      <x/>
    </i>
  </rowItems>
  <colFields count="1">
    <field x="14"/>
  </colFields>
  <colItems count="1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236">
      <pivotArea type="all" dataOnly="0" outline="0" fieldPosition="0"/>
    </format>
    <format dxfId="235">
      <pivotArea outline="0" collapsedLevelsAreSubtotals="1" fieldPosition="0"/>
    </format>
    <format dxfId="234">
      <pivotArea type="origin" dataOnly="0" labelOnly="1" outline="0" fieldPosition="0"/>
    </format>
    <format dxfId="233">
      <pivotArea field="14" type="button" dataOnly="0" labelOnly="1" outline="0" axis="axisCol" fieldPosition="0"/>
    </format>
    <format dxfId="232">
      <pivotArea type="topRight" dataOnly="0" labelOnly="1" outline="0" fieldPosition="0"/>
    </format>
    <format dxfId="231">
      <pivotArea dataOnly="0" labelOnly="1" grandRow="1" outline="0" fieldPosition="0"/>
    </format>
    <format dxfId="230">
      <pivotArea dataOnly="0" labelOnly="1" fieldPosition="0">
        <references count="1">
          <reference field="14" count="0"/>
        </references>
      </pivotArea>
    </format>
    <format dxfId="229">
      <pivotArea dataOnly="0" labelOnly="1" grandCol="1" outline="0" fieldPosition="0"/>
    </format>
    <format dxfId="228">
      <pivotArea dataOnly="0" labelOnly="1" fieldPosition="0">
        <references count="1">
          <reference field="14" count="0"/>
        </references>
      </pivotArea>
    </format>
    <format dxfId="227">
      <pivotArea dataOnly="0" labelOnly="1" grandCol="1" outline="0" fieldPosition="0"/>
    </format>
    <format dxfId="226">
      <pivotArea dataOnly="0" labelOnly="1" fieldPosition="0">
        <references count="1">
          <reference field="14" count="0"/>
        </references>
      </pivotArea>
    </format>
    <format dxfId="225">
      <pivotArea dataOnly="0" labelOnly="1" grandCol="1" outline="0" fieldPosition="0"/>
    </format>
    <format dxfId="224">
      <pivotArea dataOnly="0" labelOnly="1" fieldPosition="0">
        <references count="1">
          <reference field="14" count="0"/>
        </references>
      </pivotArea>
    </format>
    <format dxfId="223">
      <pivotArea dataOnly="0" labelOnly="1" grandCol="1" outline="0" fieldPosition="0"/>
    </format>
    <format dxfId="222">
      <pivotArea dataOnly="0" labelOnly="1" fieldPosition="0">
        <references count="1">
          <reference field="14" count="0"/>
        </references>
      </pivotArea>
    </format>
    <format dxfId="221">
      <pivotArea dataOnly="0" labelOnly="1" grandCol="1" outline="0" fieldPosition="0"/>
    </format>
    <format dxfId="220">
      <pivotArea outline="0" collapsedLevelsAreSubtotals="1" fieldPosition="0"/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14" count="0"/>
        </references>
      </pivotArea>
    </format>
    <format dxfId="217">
      <pivotArea dataOnly="0" labelOnly="1" grandCol="1" outline="0" fieldPosition="0"/>
    </format>
    <format dxfId="216">
      <pivotArea type="origin" dataOnly="0" labelOnly="1" outline="0" fieldPosition="0"/>
    </format>
    <format dxfId="215">
      <pivotArea field="14" type="button" dataOnly="0" labelOnly="1" outline="0" axis="axisCol" fieldPosition="0"/>
    </format>
    <format dxfId="214">
      <pivotArea field="14" type="button" dataOnly="0" labelOnly="1" outline="0" axis="axisCol" fieldPosition="0"/>
    </format>
    <format dxfId="213">
      <pivotArea field="14" type="button" dataOnly="0" labelOnly="1" outline="0" axis="axisCol" fieldPosition="0"/>
    </format>
    <format dxfId="212">
      <pivotArea type="topRight" dataOnly="0" labelOnly="1" outline="0" fieldPosition="0"/>
    </format>
    <format dxfId="211">
      <pivotArea outline="0" collapsedLevelsAreSubtotals="1" fieldPosition="0"/>
    </format>
    <format dxfId="210">
      <pivotArea dataOnly="0" labelOnly="1" grandRow="1" outline="0" fieldPosition="0"/>
    </format>
    <format dxfId="209">
      <pivotArea dataOnly="0" labelOnly="1" fieldPosition="0">
        <references count="1">
          <reference field="14" count="0"/>
        </references>
      </pivotArea>
    </format>
    <format dxfId="208">
      <pivotArea dataOnly="0" labelOnly="1" grandCol="1" outline="0" fieldPosition="0"/>
    </format>
    <format dxfId="207">
      <pivotArea outline="0" collapsedLevelsAreSubtotals="1" fieldPosition="0"/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14" count="0"/>
        </references>
      </pivotArea>
    </format>
    <format dxfId="204">
      <pivotArea dataOnly="0" labelOnly="1" grandCol="1" outline="0" fieldPosition="0"/>
    </format>
    <format dxfId="203">
      <pivotArea outline="0" collapsedLevelsAreSubtotals="1" fieldPosition="0"/>
    </format>
    <format dxfId="202">
      <pivotArea field="2" type="button" dataOnly="0" labelOnly="1" outline="0" axis="axisRow" fieldPosition="0"/>
    </format>
    <format dxfId="201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4" count="0"/>
        </references>
      </pivotArea>
    </format>
    <format dxfId="198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9" firstHeaderRow="1" firstDataRow="2" firstDataCol="1" rowPageCount="1" colPageCount="1"/>
  <pivotFields count="21">
    <pivotField showAll="0"/>
    <pivotField showAll="0"/>
    <pivotField axis="axisRow" showAll="0">
      <items count="24">
        <item x="7"/>
        <item x="3"/>
        <item m="1" x="20"/>
        <item x="4"/>
        <item x="6"/>
        <item m="1" x="11"/>
        <item m="1" x="17"/>
        <item m="1" x="10"/>
        <item x="1"/>
        <item m="1" x="12"/>
        <item m="1" x="22"/>
        <item m="1" x="15"/>
        <item m="1" x="21"/>
        <item m="1" x="8"/>
        <item m="1" x="19"/>
        <item m="1" x="18"/>
        <item m="1" x="16"/>
        <item m="1" x="13"/>
        <item m="1" x="14"/>
        <item x="2"/>
        <item x="0"/>
        <item m="1" x="9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h="1" x="19"/>
        <item h="1" x="3"/>
        <item h="1" x="18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1"/>
        <item x="0"/>
        <item t="default"/>
      </items>
    </pivotField>
  </pivotFields>
  <rowFields count="1">
    <field x="2"/>
  </rowFields>
  <rowItems count="8">
    <i>
      <x v="1"/>
    </i>
    <i>
      <x v="3"/>
    </i>
    <i>
      <x v="4"/>
    </i>
    <i>
      <x v="8"/>
    </i>
    <i>
      <x v="19"/>
    </i>
    <i>
      <x v="20"/>
    </i>
    <i>
      <x v="22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278">
      <pivotArea type="all" dataOnly="0" outline="0" fieldPosition="0"/>
    </format>
    <format dxfId="277">
      <pivotArea outline="0" collapsedLevelsAreSubtotals="1" fieldPosition="0"/>
    </format>
    <format dxfId="276">
      <pivotArea type="origin" dataOnly="0" labelOnly="1" outline="0" fieldPosition="0"/>
    </format>
    <format dxfId="275">
      <pivotArea field="16" type="button" dataOnly="0" labelOnly="1" outline="0" axis="axisCol" fieldPosition="0"/>
    </format>
    <format dxfId="274">
      <pivotArea type="topRight" dataOnly="0" labelOnly="1" outline="0" fieldPosition="0"/>
    </format>
    <format dxfId="273">
      <pivotArea field="2" type="button" dataOnly="0" labelOnly="1" outline="0" axis="axisRow" fieldPosition="0"/>
    </format>
    <format dxfId="27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16" count="0"/>
        </references>
      </pivotArea>
    </format>
    <format dxfId="269">
      <pivotArea dataOnly="0" labelOnly="1" grandCol="1" outline="0" fieldPosition="0"/>
    </format>
    <format dxfId="268">
      <pivotArea field="16" type="button" dataOnly="0" labelOnly="1" outline="0" axis="axisCol" fieldPosition="0"/>
    </format>
    <format dxfId="267">
      <pivotArea type="origin" dataOnly="0" labelOnly="1" outline="0" fieldPosition="0"/>
    </format>
    <format dxfId="266">
      <pivotArea outline="0" collapsedLevelsAreSubtotals="1" fieldPosition="0"/>
    </format>
    <format dxfId="265">
      <pivotArea field="2" type="button" dataOnly="0" labelOnly="1" outline="0" axis="axisRow" fieldPosition="0"/>
    </format>
    <format dxfId="2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63">
      <pivotArea dataOnly="0" labelOnly="1" grandRow="1" outline="0" fieldPosition="0"/>
    </format>
    <format dxfId="262">
      <pivotArea dataOnly="0" labelOnly="1" fieldPosition="0">
        <references count="1">
          <reference field="16" count="0"/>
        </references>
      </pivotArea>
    </format>
    <format dxfId="261">
      <pivotArea dataOnly="0" labelOnly="1" grandCol="1" outline="0" fieldPosition="0"/>
    </format>
    <format dxfId="260">
      <pivotArea type="topRight" dataOnly="0" labelOnly="1" outline="0" fieldPosition="0"/>
    </format>
    <format dxfId="259">
      <pivotArea dataOnly="0" labelOnly="1" fieldPosition="0">
        <references count="1">
          <reference field="16" count="0"/>
        </references>
      </pivotArea>
    </format>
    <format dxfId="258">
      <pivotArea dataOnly="0" labelOnly="1" grandCol="1" outline="0" fieldPosition="0"/>
    </format>
    <format dxfId="257">
      <pivotArea outline="0" collapsedLevelsAreSubtotals="1" fieldPosition="0"/>
    </format>
    <format dxfId="256">
      <pivotArea field="2" type="button" dataOnly="0" labelOnly="1" outline="0" axis="axisRow" fieldPosition="0"/>
    </format>
    <format dxfId="255">
      <pivotArea dataOnly="0" labelOnly="1" grandRow="1" outline="0" fieldPosition="0"/>
    </format>
    <format dxfId="254">
      <pivotArea dataOnly="0" labelOnly="1" fieldPosition="0">
        <references count="1">
          <reference field="16" count="0"/>
        </references>
      </pivotArea>
    </format>
    <format dxfId="253">
      <pivotArea dataOnly="0" labelOnly="1" grandCol="1" outline="0" fieldPosition="0"/>
    </format>
    <format dxfId="252">
      <pivotArea outline="0" collapsedLevelsAreSubtotals="1" fieldPosition="0"/>
    </format>
    <format dxfId="251">
      <pivotArea field="2" type="button" dataOnly="0" labelOnly="1" outline="0" axis="axisRow" fieldPosition="0"/>
    </format>
    <format dxfId="25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49">
      <pivotArea dataOnly="0" labelOnly="1" grandRow="1" outline="0" fieldPosition="0"/>
    </format>
    <format dxfId="248">
      <pivotArea dataOnly="0" labelOnly="1" fieldPosition="0">
        <references count="1">
          <reference field="16" count="0"/>
        </references>
      </pivotArea>
    </format>
    <format dxfId="247">
      <pivotArea dataOnly="0" labelOnly="1" grandCol="1" outline="0" fieldPosition="0"/>
    </format>
    <format dxfId="24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45">
      <pivotArea field="2" type="button" dataOnly="0" labelOnly="1" outline="0" axis="axisRow" fieldPosition="0"/>
    </format>
    <format dxfId="244">
      <pivotArea dataOnly="0" labelOnly="1" fieldPosition="0">
        <references count="1">
          <reference field="16" count="0"/>
        </references>
      </pivotArea>
    </format>
    <format dxfId="243">
      <pivotArea dataOnly="0" labelOnly="1" grandCol="1" outline="0" fieldPosition="0"/>
    </format>
    <format dxfId="242">
      <pivotArea outline="0" collapsedLevelsAreSubtotals="1" fieldPosition="0"/>
    </format>
    <format dxfId="241">
      <pivotArea field="2" type="button" dataOnly="0" labelOnly="1" outline="0" axis="axisRow" fieldPosition="0"/>
    </format>
    <format dxfId="240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239">
      <pivotArea dataOnly="0" labelOnly="1" grandRow="1" outline="0" fieldPosition="0"/>
    </format>
    <format dxfId="238">
      <pivotArea dataOnly="0" labelOnly="1" fieldPosition="0">
        <references count="1">
          <reference field="16" count="0"/>
        </references>
      </pivotArea>
    </format>
    <format dxfId="237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165">
      <pivotArea type="all" dataOnly="0" outline="0" fieldPosition="0"/>
    </format>
    <format dxfId="164">
      <pivotArea outline="0" collapsedLevelsAreSubtotals="1" fieldPosition="0"/>
    </format>
    <format dxfId="163">
      <pivotArea type="origin" dataOnly="0" labelOnly="1" outline="0" fieldPosition="0"/>
    </format>
    <format dxfId="162">
      <pivotArea field="14" type="button" dataOnly="0" labelOnly="1" outline="0"/>
    </format>
    <format dxfId="161">
      <pivotArea type="topRight" dataOnly="0" labelOnly="1" outline="0" fieldPosition="0"/>
    </format>
    <format dxfId="160">
      <pivotArea field="2" type="button" dataOnly="0" labelOnly="1" outline="0"/>
    </format>
    <format dxfId="159">
      <pivotArea dataOnly="0" labelOnly="1" grandRow="1" outline="0" fieldPosition="0"/>
    </format>
    <format dxfId="158">
      <pivotArea dataOnly="0" labelOnly="1" grandCol="1" outline="0" fieldPosition="0"/>
    </format>
    <format dxfId="157">
      <pivotArea dataOnly="0" labelOnly="1" grandCol="1" outline="0" fieldPosition="0"/>
    </format>
    <format dxfId="156">
      <pivotArea dataOnly="0" labelOnly="1" grandCol="1" outline="0" fieldPosition="0"/>
    </format>
    <format dxfId="155">
      <pivotArea dataOnly="0" labelOnly="1" grandCol="1" outline="0" fieldPosition="0"/>
    </format>
    <format dxfId="154">
      <pivotArea field="2" type="button" dataOnly="0" labelOnly="1" outline="0"/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/>
    </format>
    <format dxfId="150">
      <pivotArea dataOnly="0" labelOnly="1" grandRow="1" outline="0" fieldPosition="0"/>
    </format>
    <format dxfId="149">
      <pivotArea dataOnly="0" labelOnly="1" grandCol="1" outline="0" fieldPosition="0"/>
    </format>
    <format dxfId="148">
      <pivotArea type="origin" dataOnly="0" labelOnly="1" outline="0" fieldPosition="0"/>
    </format>
    <format dxfId="147">
      <pivotArea field="14" type="button" dataOnly="0" labelOnly="1" outline="0"/>
    </format>
    <format dxfId="146">
      <pivotArea field="14" type="button" dataOnly="0" labelOnly="1" outline="0"/>
    </format>
    <format dxfId="145">
      <pivotArea field="14" type="button" dataOnly="0" labelOnly="1" outline="0"/>
    </format>
    <format dxfId="144">
      <pivotArea type="topRight" dataOnly="0" labelOnly="1" outline="0" fieldPosition="0"/>
    </format>
    <format dxfId="143">
      <pivotArea outline="0" collapsedLevelsAreSubtotals="1" fieldPosition="0"/>
    </format>
    <format dxfId="142">
      <pivotArea field="2" type="button" dataOnly="0" labelOnly="1" outline="0"/>
    </format>
    <format dxfId="141">
      <pivotArea dataOnly="0" labelOnly="1" grandRow="1" outline="0" fieldPosition="0"/>
    </format>
    <format dxfId="140">
      <pivotArea dataOnly="0" labelOnly="1" grandCol="1" outline="0" fieldPosition="0"/>
    </format>
    <format dxfId="139">
      <pivotArea outline="0" collapsedLevelsAreSubtotals="1" fieldPosition="0"/>
    </format>
    <format dxfId="138">
      <pivotArea field="2" type="button" dataOnly="0" labelOnly="1" outline="0"/>
    </format>
    <format dxfId="137">
      <pivotArea dataOnly="0" labelOnly="1" grandRow="1" outline="0" fieldPosition="0"/>
    </format>
    <format dxfId="136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4">
        <item x="7"/>
        <item x="3"/>
        <item m="1" x="20"/>
        <item x="4"/>
        <item x="6"/>
        <item m="1" x="11"/>
        <item m="1" x="17"/>
        <item m="1" x="10"/>
        <item x="1"/>
        <item m="1" x="12"/>
        <item m="1" x="22"/>
        <item m="1" x="15"/>
        <item m="1" x="21"/>
        <item m="1" x="8"/>
        <item m="1" x="19"/>
        <item m="1" x="18"/>
        <item m="1" x="16"/>
        <item m="1" x="13"/>
        <item m="1" x="14"/>
        <item x="2"/>
        <item x="0"/>
        <item m="1" x="9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0"/>
        <item x="1"/>
        <item x="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h="1" x="19"/>
        <item x="3"/>
        <item h="1" x="18"/>
        <item h="1" x="16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16" type="button" dataOnly="0" labelOnly="1" outline="0" axis="axisRow" fieldPosition="0"/>
    </format>
    <format dxfId="193">
      <pivotArea type="topRight" dataOnly="0" labelOnly="1" outline="0" fieldPosition="0"/>
    </format>
    <format dxfId="192">
      <pivotArea field="2" type="button" dataOnly="0" labelOnly="1" outline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6" count="0"/>
        </references>
      </pivotArea>
    </format>
    <format dxfId="189">
      <pivotArea dataOnly="0" labelOnly="1" grandCol="1" outline="0" fieldPosition="0"/>
    </format>
    <format dxfId="188">
      <pivotArea field="16" type="button" dataOnly="0" labelOnly="1" outline="0" axis="axisRow" fieldPosition="0"/>
    </format>
    <format dxfId="187">
      <pivotArea type="origin" dataOnly="0" labelOnly="1" outline="0" fieldPosition="0"/>
    </format>
    <format dxfId="186">
      <pivotArea outline="0" collapsedLevelsAreSubtotals="1" fieldPosition="0"/>
    </format>
    <format dxfId="185">
      <pivotArea field="2" type="button" dataOnly="0" labelOnly="1" outline="0"/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16" count="0"/>
        </references>
      </pivotArea>
    </format>
    <format dxfId="182">
      <pivotArea dataOnly="0" labelOnly="1" grandCol="1" outline="0" fieldPosition="0"/>
    </format>
    <format dxfId="181">
      <pivotArea type="topRight" dataOnly="0" labelOnly="1" outline="0" fieldPosition="0"/>
    </format>
    <format dxfId="180">
      <pivotArea dataOnly="0" labelOnly="1" fieldPosition="0">
        <references count="1">
          <reference field="16" count="0"/>
        </references>
      </pivotArea>
    </format>
    <format dxfId="179">
      <pivotArea dataOnly="0" labelOnly="1" grandCol="1" outline="0" fieldPosition="0"/>
    </format>
    <format dxfId="178">
      <pivotArea outline="0" collapsedLevelsAreSubtotals="1" fieldPosition="0"/>
    </format>
    <format dxfId="177">
      <pivotArea field="2" type="button" dataOnly="0" labelOnly="1" outline="0"/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16" count="0"/>
        </references>
      </pivotArea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field="2" type="button" dataOnly="0" labelOnly="1" outline="0"/>
    </format>
    <format dxfId="171">
      <pivotArea dataOnly="0" labelOnly="1" grandRow="1" outline="0" fieldPosition="0"/>
    </format>
    <format dxfId="170">
      <pivotArea dataOnly="0" labelOnly="1" fieldPosition="0">
        <references count="1">
          <reference field="16" count="0"/>
        </references>
      </pivotArea>
    </format>
    <format dxfId="169">
      <pivotArea dataOnly="0" labelOnly="1" grandCol="1" outline="0" fieldPosition="0"/>
    </format>
    <format dxfId="168">
      <pivotArea field="2" type="button" dataOnly="0" labelOnly="1" outline="0"/>
    </format>
    <format dxfId="167">
      <pivotArea dataOnly="0" labelOnly="1" fieldPosition="0">
        <references count="1">
          <reference field="16" count="0"/>
        </references>
      </pivotArea>
    </format>
    <format dxfId="166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M41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8"/>
        <item x="7"/>
        <item x="13"/>
        <item x="2"/>
        <item x="15"/>
        <item x="11"/>
        <item x="8"/>
        <item x="10"/>
        <item x="0"/>
        <item x="12"/>
        <item x="3"/>
        <item x="14"/>
        <item x="5"/>
        <item x="16"/>
        <item m="1" x="21"/>
        <item m="1" x="25"/>
        <item m="1" x="27"/>
        <item x="9"/>
        <item m="1" x="24"/>
        <item m="1" x="22"/>
        <item h="1" m="1" x="20"/>
        <item h="1" m="1" x="28"/>
        <item h="1" m="1" x="19"/>
        <item h="1" m="1" x="26"/>
        <item h="1" x="6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3"/>
        <item h="1" x="17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"/>
        <item x="2"/>
        <item m="1" x="20"/>
        <item x="7"/>
        <item m="1" x="23"/>
        <item m="1" x="24"/>
        <item x="12"/>
        <item x="13"/>
        <item h="1" x="17"/>
        <item x="4"/>
        <item x="6"/>
        <item x="15"/>
        <item m="1" x="21"/>
        <item x="3"/>
        <item m="1" x="22"/>
        <item x="8"/>
        <item x="10"/>
        <item x="11"/>
        <item h="1" m="1" x="19"/>
        <item h="1" x="9"/>
        <item h="1" x="16"/>
        <item h="1" m="1" x="18"/>
        <item h="1" x="14"/>
        <item h="1" x="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2">
    <i>
      <x v="8"/>
    </i>
    <i>
      <x v="10"/>
    </i>
    <i>
      <x v="3"/>
    </i>
    <i>
      <x v="2"/>
    </i>
    <i>
      <x v="1"/>
    </i>
    <i>
      <x v="7"/>
    </i>
    <i>
      <x v="9"/>
    </i>
    <i>
      <x v="4"/>
    </i>
    <i>
      <x v="11"/>
    </i>
    <i>
      <x v="5"/>
    </i>
    <i>
      <x v="6"/>
    </i>
    <i t="grand">
      <x/>
    </i>
  </rowItems>
  <colFields count="1">
    <field x="16"/>
  </colFields>
  <colItems count="12">
    <i>
      <x/>
    </i>
    <i>
      <x v="1"/>
    </i>
    <i>
      <x v="2"/>
    </i>
    <i>
      <x v="4"/>
    </i>
    <i>
      <x v="7"/>
    </i>
    <i>
      <x v="8"/>
    </i>
    <i>
      <x v="12"/>
    </i>
    <i>
      <x v="14"/>
    </i>
    <i>
      <x v="16"/>
    </i>
    <i>
      <x v="17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98">
      <pivotArea field="16" type="button" dataOnly="0" labelOnly="1" outline="0" axis="axisCol" fieldPosition="0"/>
    </format>
    <format dxfId="97">
      <pivotArea type="topRight" dataOnly="0" labelOnly="1" outline="0" fieldPosition="0"/>
    </format>
    <format dxfId="96">
      <pivotArea outline="0" collapsedLevelsAreSubtotals="1" fieldPosition="0"/>
    </format>
    <format dxfId="95">
      <pivotArea field="2" type="button" dataOnly="0" labelOnly="1" outline="0" axis="axisRow" fieldPosition="0"/>
    </format>
    <format dxfId="94">
      <pivotArea dataOnly="0" labelOnly="1" fieldPosition="0">
        <references count="1">
          <reference field="2" count="0"/>
        </references>
      </pivotArea>
    </format>
    <format dxfId="93">
      <pivotArea dataOnly="0" labelOnly="1" grandRow="1" outline="0" fieldPosition="0"/>
    </format>
    <format dxfId="92">
      <pivotArea dataOnly="0" labelOnly="1" fieldPosition="0">
        <references count="1">
          <reference field="16" count="0"/>
        </references>
      </pivotArea>
    </format>
    <format dxfId="91">
      <pivotArea dataOnly="0" labelOnly="1" grandCol="1" outline="0" fieldPosition="0"/>
    </format>
    <format dxfId="90">
      <pivotArea outline="0" collapsedLevelsAreSubtotals="1" fieldPosition="0"/>
    </format>
    <format dxfId="89">
      <pivotArea field="2" type="button" dataOnly="0" labelOnly="1" outline="0" axis="axisRow" fieldPosition="0"/>
    </format>
    <format dxfId="88">
      <pivotArea dataOnly="0" labelOnly="1" fieldPosition="0">
        <references count="1">
          <reference field="2" count="0"/>
        </references>
      </pivotArea>
    </format>
    <format dxfId="87">
      <pivotArea dataOnly="0" labelOnly="1" grandRow="1" outline="0" fieldPosition="0"/>
    </format>
    <format dxfId="86">
      <pivotArea dataOnly="0" labelOnly="1" fieldPosition="0">
        <references count="1">
          <reference field="16" count="0"/>
        </references>
      </pivotArea>
    </format>
    <format dxfId="85">
      <pivotArea dataOnly="0" labelOnly="1" grandCol="1" outline="0" fieldPosition="0"/>
    </format>
    <format dxfId="84">
      <pivotArea outline="0" collapsedLevelsAreSubtotals="1" fieldPosition="0"/>
    </format>
    <format dxfId="83">
      <pivotArea field="2" type="button" dataOnly="0" labelOnly="1" outline="0" axis="axisRow" fieldPosition="0"/>
    </format>
    <format dxfId="82">
      <pivotArea dataOnly="0" labelOnly="1" fieldPosition="0">
        <references count="1">
          <reference field="2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16" count="0"/>
        </references>
      </pivotArea>
    </format>
    <format dxfId="79">
      <pivotArea dataOnly="0" labelOnly="1" grandCol="1" outline="0" fieldPosition="0"/>
    </format>
    <format dxfId="78">
      <pivotArea type="origin" dataOnly="0" labelOnly="1" outline="0" fieldPosition="0"/>
    </format>
    <format dxfId="77">
      <pivotArea type="origin" dataOnly="0" labelOnly="1" outline="0" fieldPosition="0"/>
    </format>
    <format dxfId="76">
      <pivotArea dataOnly="0" labelOnly="1" fieldPosition="0">
        <references count="1">
          <reference field="16" count="0"/>
        </references>
      </pivotArea>
    </format>
    <format dxfId="75">
      <pivotArea dataOnly="0" labelOnly="1" grandCol="1" outline="0" fieldPosition="0"/>
    </format>
    <format dxfId="74">
      <pivotArea type="all" dataOnly="0" outline="0" fieldPosition="0"/>
    </format>
    <format dxfId="73">
      <pivotArea outline="0" collapsedLevelsAreSubtotals="1" fieldPosition="0"/>
    </format>
    <format dxfId="72">
      <pivotArea type="origin" dataOnly="0" labelOnly="1" outline="0" fieldPosition="0"/>
    </format>
    <format dxfId="71">
      <pivotArea field="16" type="button" dataOnly="0" labelOnly="1" outline="0" axis="axisCol" fieldPosition="0"/>
    </format>
    <format dxfId="70">
      <pivotArea type="topRight" dataOnly="0" labelOnly="1" outline="0" fieldPosition="0"/>
    </format>
    <format dxfId="69">
      <pivotArea field="2" type="button" dataOnly="0" labelOnly="1" outline="0" axis="axisRow" fieldPosition="0"/>
    </format>
    <format dxfId="68">
      <pivotArea dataOnly="0" labelOnly="1" fieldPosition="0">
        <references count="1">
          <reference field="2" count="0"/>
        </references>
      </pivotArea>
    </format>
    <format dxfId="67">
      <pivotArea dataOnly="0" labelOnly="1" grandRow="1" outline="0" fieldPosition="0"/>
    </format>
    <format dxfId="66">
      <pivotArea dataOnly="0" labelOnly="1" fieldPosition="0">
        <references count="1">
          <reference field="16" count="0"/>
        </references>
      </pivotArea>
    </format>
    <format dxfId="65">
      <pivotArea dataOnly="0" labelOnly="1" grandCol="1" outline="0" fieldPosition="0"/>
    </format>
    <format dxfId="64">
      <pivotArea type="origin" dataOnly="0" labelOnly="1" outline="0" fieldPosition="0"/>
    </format>
    <format dxfId="63">
      <pivotArea field="2" type="button" dataOnly="0" labelOnly="1" outline="0" axis="axisRow" fieldPosition="0"/>
    </format>
    <format dxfId="62">
      <pivotArea dataOnly="0" labelOnly="1" fieldPosition="0">
        <references count="1">
          <reference field="16" count="0"/>
        </references>
      </pivotArea>
    </format>
    <format dxfId="61">
      <pivotArea dataOnly="0" labelOnly="1" grandCol="1" outline="0" fieldPosition="0"/>
    </format>
    <format dxfId="60">
      <pivotArea grandRow="1" grandCol="1" outline="0" collapsedLevelsAreSubtotals="1" fieldPosition="0"/>
    </format>
    <format dxfId="59">
      <pivotArea dataOnly="0" labelOnly="1" fieldPosition="0">
        <references count="1">
          <reference field="16" count="0"/>
        </references>
      </pivotArea>
    </format>
    <format dxfId="58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P19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8"/>
        <item x="7"/>
        <item x="13"/>
        <item x="2"/>
        <item x="15"/>
        <item x="11"/>
        <item x="8"/>
        <item x="10"/>
        <item x="0"/>
        <item x="12"/>
        <item x="3"/>
        <item x="14"/>
        <item x="5"/>
        <item x="16"/>
        <item m="1" x="21"/>
        <item m="1" x="25"/>
        <item m="1" x="27"/>
        <item x="9"/>
        <item m="1" x="24"/>
        <item m="1" x="22"/>
        <item h="1" m="1" x="20"/>
        <item h="1" m="1" x="28"/>
        <item h="1" m="1" x="19"/>
        <item h="1" m="1" x="26"/>
        <item h="1" x="6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3"/>
        <item h="1" x="17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3"/>
        <item x="6"/>
        <item x="8"/>
        <item x="9"/>
        <item x="7"/>
        <item x="12"/>
        <item x="1"/>
        <item h="1" x="17"/>
        <item x="5"/>
        <item m="1" x="18"/>
        <item m="1" x="20"/>
        <item x="14"/>
        <item x="16"/>
        <item x="0"/>
        <item x="4"/>
        <item x="15"/>
        <item x="10"/>
        <item x="11"/>
        <item m="1" x="24"/>
        <item m="1" x="19"/>
        <item h="1" x="2"/>
        <item h="1" x="13"/>
        <item h="1" m="1" x="22"/>
        <item h="1" m="1" x="21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2"/>
  </rowFields>
  <rowItems count="14">
    <i>
      <x v="8"/>
    </i>
    <i>
      <x v="12"/>
    </i>
    <i>
      <x v="3"/>
    </i>
    <i>
      <x v="5"/>
    </i>
    <i>
      <x v="4"/>
    </i>
    <i>
      <x v="11"/>
    </i>
    <i>
      <x v="10"/>
    </i>
    <i>
      <x v="13"/>
    </i>
    <i>
      <x v="2"/>
    </i>
    <i>
      <x v="1"/>
    </i>
    <i>
      <x v="17"/>
    </i>
    <i>
      <x v="6"/>
    </i>
    <i>
      <x v="7"/>
    </i>
    <i t="grand">
      <x/>
    </i>
  </rowItems>
  <colFields count="1">
    <field x="14"/>
  </colFields>
  <colItems count="15">
    <i>
      <x/>
    </i>
    <i>
      <x v="1"/>
    </i>
    <i>
      <x v="2"/>
    </i>
    <i>
      <x v="3"/>
    </i>
    <i>
      <x v="5"/>
    </i>
    <i>
      <x v="6"/>
    </i>
    <i>
      <x v="8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135">
      <pivotArea field="14" type="button" dataOnly="0" labelOnly="1" outline="0" axis="axisCol" fieldPosition="0"/>
    </format>
    <format dxfId="134">
      <pivotArea type="topRight" dataOnly="0" labelOnly="1" outline="0" fieldPosition="0"/>
    </format>
    <format dxfId="133">
      <pivotArea outline="0" collapsedLevelsAreSubtotals="1" fieldPosition="0"/>
    </format>
    <format dxfId="132">
      <pivotArea field="2" type="button" dataOnly="0" labelOnly="1" outline="0" axis="axisRow" fieldPosition="0"/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4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14" count="0"/>
        </references>
      </pivotArea>
    </format>
    <format dxfId="124">
      <pivotArea dataOnly="0" labelOnly="1" grandCol="1" outline="0" fieldPosition="0"/>
    </format>
    <format dxfId="123">
      <pivotArea outline="0" collapsedLevelsAreSubtotals="1" fieldPosition="0"/>
    </format>
    <format dxfId="122">
      <pivotArea field="2" type="button" dataOnly="0" labelOnly="1" outline="0" axis="axisRow" fieldPosition="0"/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14" count="0"/>
        </references>
      </pivotArea>
    </format>
    <format dxfId="119">
      <pivotArea dataOnly="0" labelOnly="1" grandCol="1" outline="0" fieldPosition="0"/>
    </format>
    <format dxfId="118">
      <pivotArea type="origin" dataOnly="0" labelOnly="1" outline="0" fieldPosition="0"/>
    </format>
    <format dxfId="117">
      <pivotArea type="origin" dataOnly="0" labelOnly="1" outline="0" fieldPosition="0"/>
    </format>
    <format dxfId="116">
      <pivotArea type="origin" dataOnly="0" labelOnly="1" outline="0" fieldPosition="0"/>
    </format>
    <format dxfId="115">
      <pivotArea dataOnly="0" labelOnly="1" fieldPosition="0">
        <references count="1">
          <reference field="14" count="0"/>
        </references>
      </pivotArea>
    </format>
    <format dxfId="114">
      <pivotArea dataOnly="0" labelOnly="1" grandCol="1" outline="0" fieldPosition="0"/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14" type="button" dataOnly="0" labelOnly="1" outline="0" axis="axisCol" fieldPosition="0"/>
    </format>
    <format dxfId="109">
      <pivotArea type="topRight" dataOnly="0" labelOnly="1" outline="0" fieldPosition="0"/>
    </format>
    <format dxfId="108">
      <pivotArea field="2" type="button" dataOnly="0" labelOnly="1" outline="0" axis="axisRow" fieldPosition="0"/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14" count="0"/>
        </references>
      </pivotArea>
    </format>
    <format dxfId="105">
      <pivotArea dataOnly="0" labelOnly="1" grandCol="1" outline="0" fieldPosition="0"/>
    </format>
    <format dxfId="104">
      <pivotArea field="2" type="button" dataOnly="0" labelOnly="1" outline="0" axis="axisRow" fieldPosition="0"/>
    </format>
    <format dxfId="103">
      <pivotArea dataOnly="0" labelOnly="1" fieldPosition="0">
        <references count="1">
          <reference field="14" count="0"/>
        </references>
      </pivotArea>
    </format>
    <format dxfId="102">
      <pivotArea dataOnly="0" labelOnly="1" grandCol="1" outline="0" fieldPosition="0"/>
    </format>
    <format dxfId="101">
      <pivotArea grandRow="1" grandCol="1" outline="0" collapsedLevelsAreSubtotals="1" fieldPosition="0"/>
    </format>
    <format dxfId="100">
      <pivotArea collapsedLevelsAreSubtotals="1" fieldPosition="0">
        <references count="1">
          <reference field="2" count="0"/>
        </references>
      </pivotArea>
    </format>
    <format dxfId="99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2" firstHeaderRow="1" firstDataRow="1" firstDataCol="1" rowPageCount="1" colPageCount="1"/>
  <pivotFields count="21">
    <pivotField showAll="0"/>
    <pivotField showAll="0"/>
    <pivotField showAll="0">
      <items count="39">
        <item h="1" x="18"/>
        <item x="2"/>
        <item x="11"/>
        <item x="8"/>
        <item x="10"/>
        <item x="0"/>
        <item x="12"/>
        <item x="3"/>
        <item x="14"/>
        <item h="1" x="16"/>
        <item h="1" m="1" x="21"/>
        <item h="1" m="1" x="25"/>
        <item h="1" m="1" x="27"/>
        <item h="1" x="9"/>
        <item h="1" m="1" x="24"/>
        <item h="1" m="1" x="22"/>
        <item h="1" x="5"/>
        <item h="1" x="7"/>
        <item h="1" m="1" x="20"/>
        <item h="1" m="1" x="28"/>
        <item h="1" m="1" x="19"/>
        <item h="1" m="1" x="26"/>
        <item h="1" x="15"/>
        <item h="1" x="6"/>
        <item h="1" m="1" x="29"/>
        <item h="1" m="1" x="36"/>
        <item h="1" m="1" x="37"/>
        <item h="1" x="13"/>
        <item h="1" m="1" x="30"/>
        <item h="1" m="1" x="35"/>
        <item h="1" m="1" x="34"/>
        <item h="1" m="1" x="33"/>
        <item h="1" m="1" x="32"/>
        <item h="1" m="1" x="31"/>
        <item h="1" x="1"/>
        <item h="1" m="1" x="23"/>
        <item h="1" x="17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"/>
        <item x="2"/>
        <item m="1" x="20"/>
        <item m="1" x="23"/>
        <item x="12"/>
        <item x="13"/>
        <item h="1" x="17"/>
        <item x="4"/>
        <item x="6"/>
        <item m="1" x="21"/>
        <item x="3"/>
        <item m="1" x="22"/>
        <item x="8"/>
        <item x="10"/>
        <item x="11"/>
        <item h="1" x="7"/>
        <item h="1" m="1" x="19"/>
        <item h="1" x="9"/>
        <item h="1" x="16"/>
        <item h="1" m="1" x="18"/>
        <item h="1" m="1" x="24"/>
        <item h="1" x="14"/>
        <item h="1" x="5"/>
        <item h="1" x="1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2">
    <i>
      <x/>
    </i>
    <i>
      <x v="1"/>
    </i>
    <i>
      <x v="2"/>
    </i>
    <i>
      <x v="5"/>
    </i>
    <i>
      <x v="6"/>
    </i>
    <i>
      <x v="8"/>
    </i>
    <i>
      <x v="9"/>
    </i>
    <i>
      <x v="11"/>
    </i>
    <i>
      <x v="13"/>
    </i>
    <i>
      <x v="14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8">
      <pivotArea field="16" type="button" dataOnly="0" labelOnly="1" outline="0" axis="axisRow" fieldPosition="0"/>
    </format>
    <format dxfId="27">
      <pivotArea type="topRight" dataOnly="0" labelOnly="1" outline="0" fieldPosition="0"/>
    </format>
    <format dxfId="26">
      <pivotArea outline="0" collapsedLevelsAreSubtotals="1" fieldPosition="0"/>
    </format>
    <format dxfId="25">
      <pivotArea field="2" type="button" dataOnly="0" labelOnly="1" outline="0"/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2" type="button" dataOnly="0" labelOnly="1" outline="0"/>
    </format>
    <format dxfId="20">
      <pivotArea dataOnly="0" labelOnly="1" grandRow="1" outline="0" fieldPosition="0"/>
    </format>
    <format dxfId="19">
      <pivotArea dataOnly="0" labelOnly="1" grandCol="1" outline="0" fieldPosition="0"/>
    </format>
    <format dxfId="18">
      <pivotArea outline="0" collapsedLevelsAreSubtotals="1" fieldPosition="0"/>
    </format>
    <format dxfId="17">
      <pivotArea field="2" type="button" dataOnly="0" labelOnly="1" outline="0"/>
    </format>
    <format dxfId="16">
      <pivotArea dataOnly="0" labelOnly="1" grandRow="1" outline="0" fieldPosition="0"/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type="origin" dataOnly="0" labelOnly="1" outline="0" fieldPosition="0"/>
    </format>
    <format dxfId="12">
      <pivotArea dataOnly="0" labelOnly="1" grandCol="1" outline="0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type="origin" dataOnly="0" labelOnly="1" outline="0" fieldPosition="0"/>
    </format>
    <format dxfId="8">
      <pivotArea field="16" type="button" dataOnly="0" labelOnly="1" outline="0" axis="axisRow" fieldPosition="0"/>
    </format>
    <format dxfId="7">
      <pivotArea type="topRight" dataOnly="0" labelOnly="1" outline="0" fieldPosition="0"/>
    </format>
    <format dxfId="6">
      <pivotArea field="2" type="button" dataOnly="0" labelOnly="1" outline="0"/>
    </format>
    <format dxfId="5">
      <pivotArea dataOnly="0" labelOnly="1" grandRow="1" outline="0" fieldPosition="0"/>
    </format>
    <format dxfId="4">
      <pivotArea dataOnly="0" labelOnly="1" grandCol="1" outline="0" fieldPosition="0"/>
    </format>
    <format dxfId="3">
      <pivotArea type="origin" dataOnly="0" labelOnly="1" outline="0" fieldPosition="0"/>
    </format>
    <format dxfId="2">
      <pivotArea field="2" type="button" dataOnly="0" labelOnly="1" outline="0"/>
    </format>
    <format dxfId="1">
      <pivotArea dataOnly="0" labelOnly="1" grandCol="1" outline="0" fieldPosition="0"/>
    </format>
    <format dxfId="0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9" firstHeaderRow="1" firstDataRow="1" firstDataCol="1" rowPageCount="1" colPageCount="1"/>
  <pivotFields count="21">
    <pivotField showAll="0"/>
    <pivotField showAll="0"/>
    <pivotField showAll="0">
      <items count="39">
        <item h="1" x="18"/>
        <item x="7"/>
        <item x="13"/>
        <item x="2"/>
        <item x="15"/>
        <item x="11"/>
        <item x="8"/>
        <item x="10"/>
        <item x="0"/>
        <item x="12"/>
        <item x="3"/>
        <item x="14"/>
        <item x="5"/>
        <item h="1" x="16"/>
        <item h="1" m="1" x="21"/>
        <item h="1" m="1" x="25"/>
        <item h="1" m="1" x="27"/>
        <item h="1" x="9"/>
        <item h="1" m="1" x="24"/>
        <item h="1" m="1" x="22"/>
        <item h="1" m="1" x="20"/>
        <item h="1" m="1" x="28"/>
        <item h="1" m="1" x="19"/>
        <item h="1" m="1" x="26"/>
        <item h="1" x="6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x="1"/>
        <item h="1" m="1" x="23"/>
        <item h="1" x="17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3"/>
        <item x="6"/>
        <item x="8"/>
        <item x="9"/>
        <item x="7"/>
        <item x="12"/>
        <item x="1"/>
        <item h="1" x="17"/>
        <item x="5"/>
        <item m="1" x="18"/>
        <item m="1" x="20"/>
        <item x="14"/>
        <item x="16"/>
        <item x="0"/>
        <item x="4"/>
        <item x="15"/>
        <item x="10"/>
        <item x="11"/>
        <item m="1" x="24"/>
        <item m="1" x="19"/>
        <item h="1" x="2"/>
        <item h="1" x="13"/>
        <item h="1" m="1" x="22"/>
        <item h="1" m="1" x="21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14"/>
  </rowFields>
  <rowItems count="15">
    <i>
      <x/>
    </i>
    <i>
      <x v="1"/>
    </i>
    <i>
      <x v="2"/>
    </i>
    <i>
      <x v="3"/>
    </i>
    <i>
      <x v="5"/>
    </i>
    <i>
      <x v="6"/>
    </i>
    <i>
      <x v="8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57">
      <pivotArea field="14" type="button" dataOnly="0" labelOnly="1" outline="0" axis="axisRow" fieldPosition="0"/>
    </format>
    <format dxfId="56">
      <pivotArea type="topRight" dataOnly="0" labelOnly="1" outline="0" fieldPosition="0"/>
    </format>
    <format dxfId="55">
      <pivotArea outline="0" collapsedLevelsAreSubtotals="1" fieldPosition="0"/>
    </format>
    <format dxfId="54">
      <pivotArea field="2" type="button" dataOnly="0" labelOnly="1" outline="0"/>
    </format>
    <format dxfId="53">
      <pivotArea dataOnly="0" labelOnly="1" grandRow="1" outline="0" fieldPosition="0"/>
    </format>
    <format dxfId="52">
      <pivotArea dataOnly="0" labelOnly="1" grandCol="1" outline="0" fieldPosition="0"/>
    </format>
    <format dxfId="51">
      <pivotArea outline="0" collapsedLevelsAreSubtotals="1" fieldPosition="0"/>
    </format>
    <format dxfId="50">
      <pivotArea field="2" type="button" dataOnly="0" labelOnly="1" outline="0"/>
    </format>
    <format dxfId="49">
      <pivotArea dataOnly="0" labelOnly="1" grandRow="1" outline="0" fieldPosition="0"/>
    </format>
    <format dxfId="48">
      <pivotArea dataOnly="0" labelOnly="1" grandCol="1" outline="0" fieldPosition="0"/>
    </format>
    <format dxfId="47">
      <pivotArea outline="0" collapsedLevelsAreSubtotals="1" fieldPosition="0"/>
    </format>
    <format dxfId="46">
      <pivotArea field="2" type="button" dataOnly="0" labelOnly="1" outline="0"/>
    </format>
    <format dxfId="45">
      <pivotArea dataOnly="0" labelOnly="1" grandRow="1" outline="0" fieldPosition="0"/>
    </format>
    <format dxfId="44">
      <pivotArea dataOnly="0" labelOnly="1" grandCol="1" outline="0" fieldPosition="0"/>
    </format>
    <format dxfId="43">
      <pivotArea type="origin" dataOnly="0" labelOnly="1" outline="0" fieldPosition="0"/>
    </format>
    <format dxfId="42">
      <pivotArea type="origin" dataOnly="0" labelOnly="1" outline="0" fieldPosition="0"/>
    </format>
    <format dxfId="41">
      <pivotArea type="origin" dataOnly="0" labelOnly="1" outline="0" fieldPosition="0"/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14" type="button" dataOnly="0" labelOnly="1" outline="0" axis="axisRow" fieldPosition="0"/>
    </format>
    <format dxfId="35">
      <pivotArea type="topRight" dataOnly="0" labelOnly="1" outline="0" fieldPosition="0"/>
    </format>
    <format dxfId="34">
      <pivotArea field="2" type="button" dataOnly="0" labelOnly="1" outline="0"/>
    </format>
    <format dxfId="33">
      <pivotArea dataOnly="0" labelOnly="1" grandRow="1" outline="0" fieldPosition="0"/>
    </format>
    <format dxfId="32">
      <pivotArea dataOnly="0" labelOnly="1" grandCol="1" outline="0" fieldPosition="0"/>
    </format>
    <format dxfId="31">
      <pivotArea field="2" type="button" dataOnly="0" labelOnly="1" outline="0"/>
    </format>
    <format dxfId="30">
      <pivotArea dataOnly="0" labelOnly="1" grandCol="1" outline="0" fieldPosition="0"/>
    </format>
    <format dxfId="29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993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994</v>
      </c>
      <c r="F13" s="14"/>
      <c r="G13" s="2" t="s">
        <v>73</v>
      </c>
      <c r="H13" s="3" t="s">
        <v>994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995</v>
      </c>
      <c r="F14" s="14"/>
      <c r="G14" s="2" t="s">
        <v>77</v>
      </c>
      <c r="H14" s="3" t="s">
        <v>995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996</v>
      </c>
      <c r="F20" s="14"/>
      <c r="G20" s="2" t="s">
        <v>106</v>
      </c>
      <c r="H20" s="3" t="s">
        <v>996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997</v>
      </c>
      <c r="F21" s="14"/>
      <c r="G21" s="2" t="s">
        <v>110</v>
      </c>
      <c r="H21" s="3" t="s">
        <v>997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998</v>
      </c>
      <c r="F22" s="14"/>
      <c r="G22" s="2" t="s">
        <v>114</v>
      </c>
      <c r="H22" s="3" t="s">
        <v>998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999</v>
      </c>
      <c r="F29" s="14"/>
      <c r="G29" s="2" t="s">
        <v>148</v>
      </c>
      <c r="H29" s="3" t="s">
        <v>999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1000</v>
      </c>
      <c r="F30" s="14"/>
      <c r="G30" s="2" t="s">
        <v>152</v>
      </c>
      <c r="H30" s="3" t="s">
        <v>1000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1001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1002</v>
      </c>
      <c r="F56" s="14"/>
      <c r="G56" s="2" t="s">
        <v>277</v>
      </c>
      <c r="H56" s="2" t="s">
        <v>1002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1003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1004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969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1005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1006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1072</v>
      </c>
      <c r="B92" s="1" t="s">
        <v>1007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1008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1073</v>
      </c>
      <c r="B94" s="1" t="s">
        <v>1009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1010</v>
      </c>
      <c r="C95" s="14"/>
      <c r="D95" s="2" t="s">
        <v>459</v>
      </c>
      <c r="E95" s="3" t="s">
        <v>1011</v>
      </c>
      <c r="F95" s="14"/>
      <c r="G95" s="2" t="s">
        <v>460</v>
      </c>
      <c r="H95" s="3" t="s">
        <v>1011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1012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1074</v>
      </c>
      <c r="B97" s="1" t="s">
        <v>1013</v>
      </c>
      <c r="C97" s="14"/>
      <c r="D97" s="2" t="s">
        <v>467</v>
      </c>
      <c r="E97" s="3" t="s">
        <v>1014</v>
      </c>
      <c r="F97" s="14"/>
      <c r="G97" s="2" t="s">
        <v>468</v>
      </c>
      <c r="H97" s="3" t="s">
        <v>1014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1075</v>
      </c>
      <c r="B101" s="14" t="s">
        <v>1015</v>
      </c>
      <c r="C101" s="14"/>
      <c r="D101" s="2" t="s">
        <v>481</v>
      </c>
      <c r="E101" s="3" t="s">
        <v>1016</v>
      </c>
      <c r="F101" s="14"/>
      <c r="G101" s="2" t="s">
        <v>482</v>
      </c>
      <c r="H101" s="3" t="s">
        <v>1016</v>
      </c>
      <c r="I101" s="14"/>
      <c r="J101" s="14"/>
      <c r="K101" s="14"/>
      <c r="L101" s="14"/>
    </row>
    <row r="102" spans="1:12" x14ac:dyDescent="0.25">
      <c r="A102" s="7" t="s">
        <v>1076</v>
      </c>
      <c r="B102" s="14" t="s">
        <v>1017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1018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1077</v>
      </c>
      <c r="B105" s="14" t="s">
        <v>1019</v>
      </c>
      <c r="C105" s="14"/>
      <c r="D105" s="2" t="s">
        <v>497</v>
      </c>
      <c r="E105" s="3" t="s">
        <v>1020</v>
      </c>
      <c r="F105" s="14"/>
      <c r="G105" s="2" t="s">
        <v>498</v>
      </c>
      <c r="H105" s="3" t="s">
        <v>1020</v>
      </c>
      <c r="I105" s="14"/>
      <c r="J105" s="14"/>
      <c r="K105" s="14"/>
      <c r="L105" s="14"/>
    </row>
    <row r="106" spans="1:12" x14ac:dyDescent="0.25">
      <c r="A106" s="7" t="s">
        <v>945</v>
      </c>
      <c r="B106" s="14" t="s">
        <v>1021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1022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1078</v>
      </c>
      <c r="B108" s="14" t="s">
        <v>1023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1024</v>
      </c>
      <c r="F109" s="14"/>
      <c r="G109" s="2" t="s">
        <v>509</v>
      </c>
      <c r="H109" s="3" t="s">
        <v>1024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1025</v>
      </c>
      <c r="F113" s="14"/>
      <c r="G113" s="2" t="s">
        <v>519</v>
      </c>
      <c r="H113" s="3" t="s">
        <v>1026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1027</v>
      </c>
      <c r="F149" s="14"/>
      <c r="G149" s="2" t="s">
        <v>623</v>
      </c>
      <c r="H149" s="3" t="s">
        <v>1027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1028</v>
      </c>
      <c r="F150" s="14"/>
      <c r="G150" s="2" t="s">
        <v>625</v>
      </c>
      <c r="H150" s="3" t="s">
        <v>1028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1029</v>
      </c>
      <c r="F153" s="14"/>
      <c r="G153" s="2" t="s">
        <v>635</v>
      </c>
      <c r="H153" s="3" t="s">
        <v>1029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1030</v>
      </c>
      <c r="F159" s="14"/>
      <c r="G159" s="2" t="s">
        <v>652</v>
      </c>
      <c r="H159" s="3" t="s">
        <v>1030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1031</v>
      </c>
      <c r="F163" s="14"/>
      <c r="G163" s="2" t="s">
        <v>663</v>
      </c>
      <c r="H163" s="3" t="s">
        <v>1031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1032</v>
      </c>
      <c r="E181" s="93" t="s">
        <v>1033</v>
      </c>
      <c r="F181" s="14"/>
      <c r="G181" s="1" t="s">
        <v>716</v>
      </c>
      <c r="H181" s="6" t="s">
        <v>1034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1035</v>
      </c>
      <c r="F183" s="14"/>
      <c r="G183" s="1" t="s">
        <v>727</v>
      </c>
      <c r="H183" s="6" t="s">
        <v>1035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1036</v>
      </c>
      <c r="E184" s="1" t="s">
        <v>1037</v>
      </c>
      <c r="F184" s="14"/>
      <c r="G184" s="1" t="s">
        <v>1038</v>
      </c>
      <c r="H184" s="1" t="s">
        <v>1037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1039</v>
      </c>
      <c r="E185" s="6" t="s">
        <v>1040</v>
      </c>
      <c r="F185" s="14"/>
      <c r="G185" s="1" t="s">
        <v>1041</v>
      </c>
      <c r="H185" s="6" t="s">
        <v>1040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1042</v>
      </c>
      <c r="E186" s="6" t="s">
        <v>1043</v>
      </c>
      <c r="F186" s="14"/>
      <c r="G186" s="1" t="s">
        <v>1044</v>
      </c>
      <c r="H186" s="6" t="s">
        <v>1043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1045</v>
      </c>
      <c r="E187" s="1" t="s">
        <v>1046</v>
      </c>
      <c r="F187" s="14"/>
      <c r="G187" s="1" t="s">
        <v>1047</v>
      </c>
      <c r="H187" s="1" t="s">
        <v>1046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1048</v>
      </c>
      <c r="F188" s="14"/>
      <c r="G188" s="1" t="s">
        <v>721</v>
      </c>
      <c r="H188" s="6" t="s">
        <v>1048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1049</v>
      </c>
      <c r="F189" s="14"/>
      <c r="G189" s="1" t="s">
        <v>722</v>
      </c>
      <c r="H189" s="6" t="s">
        <v>1049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1050</v>
      </c>
      <c r="E190" s="1" t="s">
        <v>1051</v>
      </c>
      <c r="F190" s="14"/>
      <c r="G190" s="1" t="s">
        <v>1052</v>
      </c>
      <c r="H190" s="1" t="s">
        <v>1051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1053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1054</v>
      </c>
      <c r="F192" s="14"/>
      <c r="G192" s="1" t="s">
        <v>1055</v>
      </c>
      <c r="H192" s="1" t="s">
        <v>1054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1056</v>
      </c>
      <c r="F193" s="14"/>
      <c r="G193" s="1" t="s">
        <v>756</v>
      </c>
      <c r="H193" s="1" t="s">
        <v>1056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1057</v>
      </c>
      <c r="E196" s="1" t="s">
        <v>1058</v>
      </c>
      <c r="F196" s="14"/>
      <c r="G196" s="1" t="s">
        <v>1059</v>
      </c>
      <c r="H196" s="1" t="s">
        <v>1058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1060</v>
      </c>
      <c r="E197" s="1" t="s">
        <v>1061</v>
      </c>
      <c r="F197" s="14"/>
      <c r="G197" s="1" t="s">
        <v>1062</v>
      </c>
      <c r="H197" s="1" t="s">
        <v>1061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1063</v>
      </c>
      <c r="E198" s="1" t="s">
        <v>1064</v>
      </c>
      <c r="F198" s="14"/>
      <c r="G198" s="1" t="s">
        <v>1065</v>
      </c>
      <c r="H198" s="1" t="s">
        <v>1064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1066</v>
      </c>
      <c r="F201" s="14"/>
      <c r="G201" s="1" t="s">
        <v>630</v>
      </c>
      <c r="H201" s="1" t="s">
        <v>1066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1034</v>
      </c>
      <c r="F202" s="14"/>
      <c r="G202" s="1" t="s">
        <v>716</v>
      </c>
      <c r="H202" s="1" t="s">
        <v>1034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1067</v>
      </c>
      <c r="F208" s="1"/>
      <c r="G208" s="1" t="s">
        <v>758</v>
      </c>
      <c r="H208" s="1" t="s">
        <v>1067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1068</v>
      </c>
      <c r="F209" s="1"/>
      <c r="G209" s="1" t="s">
        <v>735</v>
      </c>
      <c r="H209" s="1" t="s">
        <v>1068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940</v>
      </c>
      <c r="E212" s="1" t="s">
        <v>941</v>
      </c>
      <c r="F212" s="1"/>
      <c r="G212" s="1" t="s">
        <v>942</v>
      </c>
      <c r="H212" s="1" t="s">
        <v>941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943</v>
      </c>
      <c r="E213" s="1" t="s">
        <v>944</v>
      </c>
      <c r="F213" s="1"/>
      <c r="G213" s="1" t="s">
        <v>939</v>
      </c>
      <c r="H213" s="1" t="s">
        <v>944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946</v>
      </c>
      <c r="E214" s="91" t="s">
        <v>1069</v>
      </c>
      <c r="F214" s="1"/>
      <c r="G214" s="1" t="s">
        <v>947</v>
      </c>
      <c r="H214" s="91" t="s">
        <v>1069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1070</v>
      </c>
      <c r="F216" s="1"/>
      <c r="G216" s="1" t="s">
        <v>760</v>
      </c>
      <c r="H216" s="1" t="s">
        <v>1070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961</v>
      </c>
      <c r="E217" s="1" t="s">
        <v>1071</v>
      </c>
      <c r="F217" s="1"/>
      <c r="G217" s="1" t="s">
        <v>960</v>
      </c>
      <c r="H217" s="1" t="s">
        <v>1071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940</v>
      </c>
      <c r="E218" s="1" t="s">
        <v>941</v>
      </c>
      <c r="F218" s="1"/>
      <c r="G218" s="1" t="s">
        <v>942</v>
      </c>
      <c r="H218" s="1" t="s">
        <v>941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943</v>
      </c>
      <c r="E219" s="1" t="s">
        <v>944</v>
      </c>
      <c r="F219" s="1"/>
      <c r="G219" s="1" t="s">
        <v>939</v>
      </c>
      <c r="H219" s="1" t="s">
        <v>944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946</v>
      </c>
      <c r="E220" s="17" t="s">
        <v>614</v>
      </c>
      <c r="F220" s="14"/>
      <c r="G220" s="17" t="s">
        <v>947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959</v>
      </c>
      <c r="E221" s="1" t="s">
        <v>591</v>
      </c>
      <c r="F221" s="1"/>
      <c r="G221" s="1" t="s">
        <v>958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961</v>
      </c>
      <c r="E222" s="1" t="s">
        <v>962</v>
      </c>
      <c r="F222" s="1"/>
      <c r="G222" s="1" t="s">
        <v>960</v>
      </c>
      <c r="H222" s="1" t="s">
        <v>962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1"/>
  <sheetViews>
    <sheetView zoomScaleNormal="100" workbookViewId="0">
      <selection activeCell="G123" sqref="G123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878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930</v>
      </c>
      <c r="Q1" t="s">
        <v>931</v>
      </c>
    </row>
    <row r="2" spans="1:27" x14ac:dyDescent="0.25">
      <c r="A2" t="s">
        <v>792</v>
      </c>
      <c r="B2" t="s">
        <v>387</v>
      </c>
      <c r="C2">
        <v>320</v>
      </c>
      <c r="D2" t="s">
        <v>1203</v>
      </c>
      <c r="E2" s="13">
        <v>45986.614583333336</v>
      </c>
      <c r="F2" t="s">
        <v>499</v>
      </c>
      <c r="G2">
        <v>1</v>
      </c>
      <c r="H2" t="s">
        <v>951</v>
      </c>
      <c r="I2" t="s">
        <v>1207</v>
      </c>
      <c r="J2" t="s">
        <v>501</v>
      </c>
      <c r="K2" s="13">
        <v>45987.25</v>
      </c>
      <c r="L2" t="s">
        <v>29</v>
      </c>
      <c r="M2">
        <f>VLOOKUP(L2,Data!$J$1:$K$13,2,0)</f>
        <v>1</v>
      </c>
      <c r="N2" t="str">
        <f>TEXT(E2,"dd/mm/aaaa")</f>
        <v>25/11/2025</v>
      </c>
      <c r="O2" t="str">
        <f>TEXT(K2,"dd/mm/aaaa")</f>
        <v>26/11/2025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45987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1080</v>
      </c>
      <c r="B3" t="s">
        <v>264</v>
      </c>
      <c r="C3" t="s">
        <v>1187</v>
      </c>
      <c r="D3" t="s">
        <v>1206</v>
      </c>
      <c r="E3" s="13">
        <v>45986.663194444445</v>
      </c>
      <c r="F3" t="s">
        <v>557</v>
      </c>
      <c r="G3">
        <v>3</v>
      </c>
      <c r="H3" t="s">
        <v>781</v>
      </c>
      <c r="I3" t="s">
        <v>1205</v>
      </c>
      <c r="J3" t="s">
        <v>139</v>
      </c>
      <c r="K3" s="13">
        <v>45987.3125</v>
      </c>
      <c r="L3" t="s">
        <v>29</v>
      </c>
      <c r="M3">
        <f>VLOOKUP(L3,Data!$J$1:$K$13,2,0)</f>
        <v>1</v>
      </c>
      <c r="N3" t="str">
        <f t="shared" ref="N3:N64" si="0">TEXT(E3,"dd/mm/aaaa")</f>
        <v>25/11/2025</v>
      </c>
      <c r="O3" t="str">
        <f t="shared" ref="O3:O64" si="1">TEXT(K3,"dd/mm/aaaa")</f>
        <v>26/11/2025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792</v>
      </c>
      <c r="B4" t="s">
        <v>65</v>
      </c>
      <c r="C4" t="s">
        <v>798</v>
      </c>
      <c r="D4" t="s">
        <v>888</v>
      </c>
      <c r="E4" s="13">
        <v>45986.711805555555</v>
      </c>
      <c r="F4" t="s">
        <v>193</v>
      </c>
      <c r="G4">
        <v>3</v>
      </c>
      <c r="H4" t="s">
        <v>974</v>
      </c>
      <c r="I4" t="s">
        <v>800</v>
      </c>
      <c r="J4" t="s">
        <v>719</v>
      </c>
      <c r="K4" s="13">
        <v>45987.354861111111</v>
      </c>
      <c r="L4" t="s">
        <v>29</v>
      </c>
      <c r="M4">
        <f>VLOOKUP(L4,Data!$J$1:$K$13,2,0)</f>
        <v>1</v>
      </c>
      <c r="N4" t="str">
        <f t="shared" si="0"/>
        <v>25/11/2025</v>
      </c>
      <c r="O4" t="str">
        <f t="shared" si="1"/>
        <v>26/11/2025</v>
      </c>
      <c r="P4">
        <f t="shared" si="2"/>
        <v>0</v>
      </c>
      <c r="Q4">
        <f t="shared" si="3"/>
        <v>1</v>
      </c>
    </row>
    <row r="5" spans="1:27" x14ac:dyDescent="0.25">
      <c r="A5" t="s">
        <v>1208</v>
      </c>
      <c r="B5" t="s">
        <v>264</v>
      </c>
      <c r="C5" t="s">
        <v>1187</v>
      </c>
      <c r="D5" t="s">
        <v>1204</v>
      </c>
      <c r="E5" s="13">
        <v>45986.829861111109</v>
      </c>
      <c r="F5" t="s">
        <v>481</v>
      </c>
      <c r="G5">
        <v>3</v>
      </c>
      <c r="H5" t="s">
        <v>781</v>
      </c>
      <c r="I5" t="s">
        <v>1112</v>
      </c>
      <c r="J5" t="s">
        <v>347</v>
      </c>
      <c r="K5" s="13">
        <v>45987.263888888891</v>
      </c>
      <c r="L5" t="s">
        <v>29</v>
      </c>
      <c r="M5">
        <f>VLOOKUP(L5,Data!$J$1:$K$13,2,0)</f>
        <v>1</v>
      </c>
      <c r="N5" t="str">
        <f t="shared" si="0"/>
        <v>25/11/2025</v>
      </c>
      <c r="O5" t="str">
        <f t="shared" si="1"/>
        <v>26/11/2025</v>
      </c>
      <c r="P5">
        <f t="shared" si="2"/>
        <v>0</v>
      </c>
      <c r="Q5">
        <f t="shared" si="3"/>
        <v>1</v>
      </c>
    </row>
    <row r="6" spans="1:27" x14ac:dyDescent="0.25">
      <c r="A6" t="s">
        <v>792</v>
      </c>
      <c r="B6" t="s">
        <v>435</v>
      </c>
      <c r="C6" t="s">
        <v>786</v>
      </c>
      <c r="D6" t="s">
        <v>1202</v>
      </c>
      <c r="E6" s="13">
        <v>45986.849305555559</v>
      </c>
      <c r="F6" t="s">
        <v>369</v>
      </c>
      <c r="G6">
        <v>2</v>
      </c>
      <c r="H6" t="s">
        <v>1079</v>
      </c>
      <c r="I6" t="s">
        <v>1104</v>
      </c>
      <c r="J6" t="s">
        <v>77</v>
      </c>
      <c r="K6" s="13">
        <v>45987.03125</v>
      </c>
      <c r="L6" t="s">
        <v>29</v>
      </c>
      <c r="M6">
        <f>VLOOKUP(L6,Data!$J$1:$K$13,2,0)</f>
        <v>1</v>
      </c>
      <c r="N6" t="str">
        <f t="shared" si="0"/>
        <v>25/11/2025</v>
      </c>
      <c r="O6" t="str">
        <f t="shared" si="1"/>
        <v>26/11/2025</v>
      </c>
      <c r="P6">
        <f t="shared" si="2"/>
        <v>0</v>
      </c>
      <c r="Q6">
        <f t="shared" si="3"/>
        <v>1</v>
      </c>
    </row>
    <row r="7" spans="1:27" x14ac:dyDescent="0.25">
      <c r="A7" t="s">
        <v>792</v>
      </c>
      <c r="B7" t="s">
        <v>435</v>
      </c>
      <c r="C7">
        <v>320</v>
      </c>
      <c r="D7" t="s">
        <v>984</v>
      </c>
      <c r="E7" s="13">
        <v>45986.852777777778</v>
      </c>
      <c r="F7" t="s">
        <v>251</v>
      </c>
      <c r="G7">
        <v>1</v>
      </c>
      <c r="H7" t="s">
        <v>966</v>
      </c>
      <c r="I7" t="s">
        <v>985</v>
      </c>
      <c r="J7" t="s">
        <v>253</v>
      </c>
      <c r="K7" s="13">
        <v>45987.270833333336</v>
      </c>
      <c r="L7" t="s">
        <v>29</v>
      </c>
      <c r="M7">
        <f>VLOOKUP(L7,Data!$J$1:$K$13,2,0)</f>
        <v>1</v>
      </c>
      <c r="N7" t="str">
        <f t="shared" si="0"/>
        <v>25/11/2025</v>
      </c>
      <c r="O7" t="str">
        <f t="shared" si="1"/>
        <v>26/11/2025</v>
      </c>
      <c r="P7">
        <f t="shared" si="2"/>
        <v>0</v>
      </c>
      <c r="Q7">
        <f t="shared" si="3"/>
        <v>1</v>
      </c>
    </row>
    <row r="8" spans="1:27" x14ac:dyDescent="0.25">
      <c r="A8" t="s">
        <v>792</v>
      </c>
      <c r="B8" t="s">
        <v>65</v>
      </c>
      <c r="C8" t="s">
        <v>798</v>
      </c>
      <c r="D8" t="s">
        <v>906</v>
      </c>
      <c r="E8" s="13">
        <v>45986.85833333333</v>
      </c>
      <c r="F8" t="s">
        <v>526</v>
      </c>
      <c r="G8">
        <v>3</v>
      </c>
      <c r="H8" t="s">
        <v>1088</v>
      </c>
      <c r="I8" t="s">
        <v>812</v>
      </c>
      <c r="J8" t="s">
        <v>482</v>
      </c>
      <c r="K8" s="13">
        <v>45987.510416666664</v>
      </c>
      <c r="L8" t="s">
        <v>29</v>
      </c>
      <c r="M8">
        <f>VLOOKUP(L8,Data!$J$1:$K$13,2,0)</f>
        <v>1</v>
      </c>
      <c r="N8" t="str">
        <f t="shared" si="0"/>
        <v>25/11/2025</v>
      </c>
      <c r="O8" t="str">
        <f t="shared" si="1"/>
        <v>26/11/2025</v>
      </c>
      <c r="P8">
        <f t="shared" si="2"/>
        <v>0</v>
      </c>
      <c r="Q8">
        <f t="shared" si="3"/>
        <v>1</v>
      </c>
    </row>
    <row r="9" spans="1:27" x14ac:dyDescent="0.25">
      <c r="A9" t="s">
        <v>827</v>
      </c>
      <c r="B9" t="s">
        <v>330</v>
      </c>
      <c r="C9" t="s">
        <v>1209</v>
      </c>
      <c r="D9" t="s">
        <v>1210</v>
      </c>
      <c r="E9" s="13">
        <v>45986.916666666664</v>
      </c>
      <c r="F9" t="s">
        <v>636</v>
      </c>
      <c r="G9" t="s">
        <v>780</v>
      </c>
      <c r="H9" t="s">
        <v>1082</v>
      </c>
      <c r="I9" t="s">
        <v>1210</v>
      </c>
      <c r="J9" t="s">
        <v>415</v>
      </c>
      <c r="K9" s="13">
        <v>45987</v>
      </c>
      <c r="L9" t="s">
        <v>23</v>
      </c>
      <c r="M9">
        <f>VLOOKUP(L9,Data!$J$1:$K$13,2,0)</f>
        <v>2</v>
      </c>
      <c r="N9" t="str">
        <f t="shared" si="0"/>
        <v>25/11/2025</v>
      </c>
      <c r="O9" t="str">
        <f t="shared" si="1"/>
        <v>26/11/2025</v>
      </c>
      <c r="P9">
        <f t="shared" si="2"/>
        <v>0</v>
      </c>
      <c r="Q9">
        <f t="shared" si="3"/>
        <v>1</v>
      </c>
    </row>
    <row r="10" spans="1:27" x14ac:dyDescent="0.25">
      <c r="A10" t="s">
        <v>828</v>
      </c>
      <c r="B10" t="s">
        <v>387</v>
      </c>
      <c r="C10" t="s">
        <v>788</v>
      </c>
      <c r="D10" t="s">
        <v>991</v>
      </c>
      <c r="E10" s="13">
        <v>45986.934027777781</v>
      </c>
      <c r="F10" t="s">
        <v>251</v>
      </c>
      <c r="G10">
        <v>2</v>
      </c>
      <c r="H10">
        <v>502</v>
      </c>
      <c r="I10" t="s">
        <v>808</v>
      </c>
      <c r="J10" t="s">
        <v>655</v>
      </c>
      <c r="K10" s="13">
        <v>45987.260416666664</v>
      </c>
      <c r="L10" t="s">
        <v>29</v>
      </c>
      <c r="M10">
        <f>VLOOKUP(L10,Data!$J$1:$K$13,2,0)</f>
        <v>1</v>
      </c>
      <c r="N10" t="str">
        <f t="shared" si="0"/>
        <v>25/11/2025</v>
      </c>
      <c r="O10" t="str">
        <f t="shared" si="1"/>
        <v>26/11/2025</v>
      </c>
      <c r="P10">
        <f t="shared" si="2"/>
        <v>0</v>
      </c>
      <c r="Q10">
        <f t="shared" si="3"/>
        <v>1</v>
      </c>
    </row>
    <row r="11" spans="1:27" x14ac:dyDescent="0.25">
      <c r="A11" t="s">
        <v>827</v>
      </c>
      <c r="B11" t="s">
        <v>330</v>
      </c>
      <c r="C11" t="s">
        <v>1211</v>
      </c>
      <c r="D11" t="s">
        <v>1212</v>
      </c>
      <c r="E11" s="13">
        <v>45986.958333333336</v>
      </c>
      <c r="F11" t="s">
        <v>636</v>
      </c>
      <c r="G11">
        <v>2</v>
      </c>
      <c r="H11" t="s">
        <v>963</v>
      </c>
      <c r="I11" t="s">
        <v>1212</v>
      </c>
      <c r="J11" t="s">
        <v>638</v>
      </c>
      <c r="K11" s="13">
        <v>45987.041666666664</v>
      </c>
      <c r="L11" t="s">
        <v>23</v>
      </c>
      <c r="M11">
        <f>VLOOKUP(L11,Data!$J$1:$K$13,2,0)</f>
        <v>2</v>
      </c>
      <c r="N11" t="str">
        <f t="shared" si="0"/>
        <v>25/11/2025</v>
      </c>
      <c r="O11" t="str">
        <f t="shared" si="1"/>
        <v>26/11/2025</v>
      </c>
      <c r="P11">
        <f t="shared" si="2"/>
        <v>0</v>
      </c>
      <c r="Q11">
        <f t="shared" si="3"/>
        <v>1</v>
      </c>
    </row>
    <row r="12" spans="1:27" x14ac:dyDescent="0.25">
      <c r="A12" t="s">
        <v>828</v>
      </c>
      <c r="B12" t="s">
        <v>387</v>
      </c>
      <c r="C12" t="s">
        <v>786</v>
      </c>
      <c r="D12" t="s">
        <v>981</v>
      </c>
      <c r="E12" s="13">
        <v>45986.965277777781</v>
      </c>
      <c r="F12" t="s">
        <v>622</v>
      </c>
      <c r="G12">
        <v>1</v>
      </c>
      <c r="H12">
        <v>505</v>
      </c>
      <c r="I12" t="s">
        <v>794</v>
      </c>
      <c r="J12" t="s">
        <v>253</v>
      </c>
      <c r="K12" s="13">
        <v>45987.25</v>
      </c>
      <c r="L12" t="s">
        <v>29</v>
      </c>
      <c r="M12">
        <f>VLOOKUP(L12,Data!$J$1:$K$13,2,0)</f>
        <v>1</v>
      </c>
      <c r="N12" t="str">
        <f t="shared" si="0"/>
        <v>25/11/2025</v>
      </c>
      <c r="O12" t="str">
        <f t="shared" si="1"/>
        <v>26/11/2025</v>
      </c>
      <c r="P12">
        <f t="shared" si="2"/>
        <v>0</v>
      </c>
      <c r="Q12">
        <f t="shared" si="3"/>
        <v>1</v>
      </c>
    </row>
    <row r="13" spans="1:27" x14ac:dyDescent="0.25">
      <c r="A13" t="s">
        <v>827</v>
      </c>
      <c r="B13" t="s">
        <v>387</v>
      </c>
      <c r="C13">
        <v>321</v>
      </c>
      <c r="D13" t="s">
        <v>992</v>
      </c>
      <c r="E13" s="13">
        <v>45986.975694444445</v>
      </c>
      <c r="F13" t="s">
        <v>481</v>
      </c>
      <c r="G13">
        <v>1</v>
      </c>
      <c r="H13" t="s">
        <v>793</v>
      </c>
      <c r="I13" t="s">
        <v>782</v>
      </c>
      <c r="J13" t="s">
        <v>574</v>
      </c>
      <c r="K13" s="13">
        <v>45987.277777777781</v>
      </c>
      <c r="L13" t="s">
        <v>29</v>
      </c>
      <c r="M13">
        <f>VLOOKUP(L13,Data!$J$1:$K$13,2,0)</f>
        <v>1</v>
      </c>
      <c r="N13" t="str">
        <f t="shared" si="0"/>
        <v>25/11/2025</v>
      </c>
      <c r="O13" t="str">
        <f t="shared" si="1"/>
        <v>26/11/2025</v>
      </c>
      <c r="P13">
        <f t="shared" si="2"/>
        <v>0</v>
      </c>
      <c r="Q13">
        <f t="shared" si="3"/>
        <v>1</v>
      </c>
    </row>
    <row r="14" spans="1:27" x14ac:dyDescent="0.25">
      <c r="A14" t="s">
        <v>827</v>
      </c>
      <c r="B14" t="s">
        <v>387</v>
      </c>
      <c r="C14" t="s">
        <v>788</v>
      </c>
      <c r="D14" t="s">
        <v>908</v>
      </c>
      <c r="E14" s="13">
        <v>45986.979166666664</v>
      </c>
      <c r="F14" t="s">
        <v>151</v>
      </c>
      <c r="G14">
        <v>1</v>
      </c>
      <c r="H14" t="s">
        <v>948</v>
      </c>
      <c r="I14" t="s">
        <v>790</v>
      </c>
      <c r="J14" t="s">
        <v>152</v>
      </c>
      <c r="K14" s="13">
        <v>45987.263888888891</v>
      </c>
      <c r="L14" t="s">
        <v>29</v>
      </c>
      <c r="M14">
        <f>VLOOKUP(L14,Data!$J$1:$K$13,2,0)</f>
        <v>1</v>
      </c>
      <c r="N14" t="str">
        <f t="shared" si="0"/>
        <v>25/11/2025</v>
      </c>
      <c r="O14" t="str">
        <f t="shared" si="1"/>
        <v>26/11/2025</v>
      </c>
      <c r="P14">
        <f t="shared" si="2"/>
        <v>0</v>
      </c>
      <c r="Q14">
        <f t="shared" si="3"/>
        <v>1</v>
      </c>
    </row>
    <row r="15" spans="1:27" x14ac:dyDescent="0.25">
      <c r="A15" t="s">
        <v>827</v>
      </c>
      <c r="B15" t="s">
        <v>387</v>
      </c>
      <c r="C15" t="s">
        <v>786</v>
      </c>
      <c r="D15" t="s">
        <v>982</v>
      </c>
      <c r="E15" s="13">
        <v>45986.996527777781</v>
      </c>
      <c r="F15" t="s">
        <v>290</v>
      </c>
      <c r="G15">
        <v>3</v>
      </c>
      <c r="H15" t="s">
        <v>950</v>
      </c>
      <c r="I15" t="s">
        <v>1105</v>
      </c>
      <c r="J15" t="s">
        <v>110</v>
      </c>
      <c r="K15" s="13">
        <v>45987.270833333336</v>
      </c>
      <c r="L15" t="s">
        <v>29</v>
      </c>
      <c r="M15">
        <f>VLOOKUP(L15,Data!$J$1:$K$13,2,0)</f>
        <v>1</v>
      </c>
      <c r="N15" t="str">
        <f t="shared" si="0"/>
        <v>25/11/2025</v>
      </c>
      <c r="O15" t="str">
        <f t="shared" si="1"/>
        <v>26/11/2025</v>
      </c>
      <c r="P15">
        <f t="shared" si="2"/>
        <v>0</v>
      </c>
      <c r="Q15">
        <f t="shared" si="3"/>
        <v>1</v>
      </c>
    </row>
    <row r="16" spans="1:27" x14ac:dyDescent="0.25">
      <c r="A16" t="s">
        <v>827</v>
      </c>
      <c r="B16" t="s">
        <v>254</v>
      </c>
      <c r="C16">
        <v>333</v>
      </c>
      <c r="D16" t="s">
        <v>1213</v>
      </c>
      <c r="E16" s="13">
        <v>45987.020833333336</v>
      </c>
      <c r="F16" t="s">
        <v>667</v>
      </c>
      <c r="G16" t="s">
        <v>780</v>
      </c>
      <c r="H16">
        <v>602</v>
      </c>
      <c r="I16" t="s">
        <v>1214</v>
      </c>
      <c r="J16" t="s">
        <v>381</v>
      </c>
      <c r="K16" s="13">
        <v>45987.104166666664</v>
      </c>
      <c r="L16" t="s">
        <v>23</v>
      </c>
      <c r="M16">
        <f>VLOOKUP(L16,Data!$J$1:$K$13,2,0)</f>
        <v>2</v>
      </c>
      <c r="N16" t="str">
        <f t="shared" si="0"/>
        <v>26/11/2025</v>
      </c>
      <c r="O16" t="str">
        <f t="shared" si="1"/>
        <v>26/11/2025</v>
      </c>
      <c r="P16">
        <f t="shared" si="2"/>
        <v>1</v>
      </c>
      <c r="Q16">
        <f t="shared" si="3"/>
        <v>1</v>
      </c>
    </row>
    <row r="17" spans="1:17" x14ac:dyDescent="0.25">
      <c r="A17" t="s">
        <v>827</v>
      </c>
      <c r="B17" t="s">
        <v>125</v>
      </c>
      <c r="C17">
        <v>734</v>
      </c>
      <c r="D17" t="s">
        <v>1182</v>
      </c>
      <c r="E17" s="13">
        <v>45987.020833333336</v>
      </c>
      <c r="F17" t="s">
        <v>481</v>
      </c>
      <c r="G17" t="s">
        <v>780</v>
      </c>
      <c r="H17" t="s">
        <v>1082</v>
      </c>
      <c r="I17" t="s">
        <v>1182</v>
      </c>
      <c r="J17" t="s">
        <v>482</v>
      </c>
      <c r="K17" s="13">
        <v>45987.041666666664</v>
      </c>
      <c r="L17" t="s">
        <v>23</v>
      </c>
      <c r="M17">
        <f>VLOOKUP(L17,Data!$J$1:$K$13,2,0)</f>
        <v>2</v>
      </c>
      <c r="N17" t="str">
        <f t="shared" si="0"/>
        <v>26/11/2025</v>
      </c>
      <c r="O17" t="str">
        <f t="shared" si="1"/>
        <v>26/11/2025</v>
      </c>
      <c r="P17">
        <f t="shared" si="2"/>
        <v>1</v>
      </c>
      <c r="Q17">
        <f t="shared" si="3"/>
        <v>1</v>
      </c>
    </row>
    <row r="18" spans="1:17" x14ac:dyDescent="0.25">
      <c r="A18" t="s">
        <v>792</v>
      </c>
      <c r="B18" t="s">
        <v>201</v>
      </c>
      <c r="C18" t="s">
        <v>1215</v>
      </c>
      <c r="D18" t="s">
        <v>1191</v>
      </c>
      <c r="E18" s="13">
        <v>45987.0625</v>
      </c>
      <c r="F18" t="s">
        <v>32</v>
      </c>
      <c r="G18" t="s">
        <v>780</v>
      </c>
      <c r="H18">
        <v>604</v>
      </c>
      <c r="I18" t="s">
        <v>1216</v>
      </c>
      <c r="J18" t="s">
        <v>381</v>
      </c>
      <c r="K18" s="13">
        <v>45987.666666666664</v>
      </c>
      <c r="L18" t="s">
        <v>23</v>
      </c>
      <c r="M18">
        <f>VLOOKUP(L18,Data!$J$1:$K$13,2,0)</f>
        <v>2</v>
      </c>
      <c r="N18" t="str">
        <f t="shared" si="0"/>
        <v>26/11/2025</v>
      </c>
      <c r="O18" t="str">
        <f t="shared" si="1"/>
        <v>26/11/2025</v>
      </c>
      <c r="P18">
        <f t="shared" si="2"/>
        <v>1</v>
      </c>
      <c r="Q18">
        <f t="shared" si="3"/>
        <v>1</v>
      </c>
    </row>
    <row r="19" spans="1:17" x14ac:dyDescent="0.25">
      <c r="A19" t="s">
        <v>827</v>
      </c>
      <c r="B19" t="s">
        <v>201</v>
      </c>
      <c r="C19">
        <v>744</v>
      </c>
      <c r="D19" t="s">
        <v>1135</v>
      </c>
      <c r="E19" s="13">
        <v>45987.083333333336</v>
      </c>
      <c r="F19" t="s">
        <v>32</v>
      </c>
      <c r="G19" t="s">
        <v>780</v>
      </c>
      <c r="H19">
        <v>603</v>
      </c>
      <c r="I19" t="s">
        <v>1217</v>
      </c>
      <c r="J19" t="s">
        <v>34</v>
      </c>
      <c r="K19" s="13">
        <v>45987.166666666664</v>
      </c>
      <c r="L19" t="s">
        <v>23</v>
      </c>
      <c r="M19">
        <f>VLOOKUP(L19,Data!$J$1:$K$13,2,0)</f>
        <v>2</v>
      </c>
      <c r="N19" t="str">
        <f t="shared" si="0"/>
        <v>26/11/2025</v>
      </c>
      <c r="O19" t="str">
        <f t="shared" si="1"/>
        <v>26/11/2025</v>
      </c>
      <c r="P19">
        <f t="shared" si="2"/>
        <v>1</v>
      </c>
      <c r="Q19">
        <f t="shared" si="3"/>
        <v>1</v>
      </c>
    </row>
    <row r="20" spans="1:17" x14ac:dyDescent="0.25">
      <c r="A20" t="s">
        <v>827</v>
      </c>
      <c r="B20" t="s">
        <v>318</v>
      </c>
      <c r="C20" t="s">
        <v>956</v>
      </c>
      <c r="D20" t="s">
        <v>1218</v>
      </c>
      <c r="E20" s="13">
        <v>45987.09375</v>
      </c>
      <c r="F20" t="s">
        <v>384</v>
      </c>
      <c r="G20" t="s">
        <v>780</v>
      </c>
      <c r="H20">
        <v>601</v>
      </c>
      <c r="I20" t="s">
        <v>1218</v>
      </c>
      <c r="J20" t="s">
        <v>669</v>
      </c>
      <c r="K20" s="13">
        <v>45987.184027777781</v>
      </c>
      <c r="L20" t="s">
        <v>23</v>
      </c>
      <c r="M20">
        <f>VLOOKUP(L20,Data!$J$1:$K$13,2,0)</f>
        <v>2</v>
      </c>
      <c r="N20" t="str">
        <f t="shared" si="0"/>
        <v>26/11/2025</v>
      </c>
      <c r="O20" t="str">
        <f t="shared" si="1"/>
        <v>26/11/2025</v>
      </c>
      <c r="P20">
        <f t="shared" si="2"/>
        <v>1</v>
      </c>
      <c r="Q20">
        <f t="shared" si="3"/>
        <v>1</v>
      </c>
    </row>
    <row r="21" spans="1:17" x14ac:dyDescent="0.25">
      <c r="A21" t="s">
        <v>827</v>
      </c>
      <c r="B21" t="s">
        <v>264</v>
      </c>
      <c r="C21">
        <v>738</v>
      </c>
      <c r="D21" t="s">
        <v>1188</v>
      </c>
      <c r="E21" s="13">
        <v>45987.134722222225</v>
      </c>
      <c r="F21" t="s">
        <v>653</v>
      </c>
      <c r="G21">
        <v>3</v>
      </c>
      <c r="H21" t="s">
        <v>949</v>
      </c>
      <c r="I21" t="s">
        <v>1190</v>
      </c>
      <c r="J21" t="s">
        <v>719</v>
      </c>
      <c r="K21" s="13">
        <v>45987.416666666664</v>
      </c>
      <c r="L21" t="s">
        <v>29</v>
      </c>
      <c r="M21">
        <f>VLOOKUP(L21,Data!$J$1:$K$13,2,0)</f>
        <v>1</v>
      </c>
      <c r="N21" t="str">
        <f t="shared" si="0"/>
        <v>26/11/2025</v>
      </c>
      <c r="O21" t="str">
        <f t="shared" si="1"/>
        <v>26/11/2025</v>
      </c>
      <c r="P21">
        <f t="shared" si="2"/>
        <v>1</v>
      </c>
      <c r="Q21">
        <f t="shared" si="3"/>
        <v>1</v>
      </c>
    </row>
    <row r="22" spans="1:17" x14ac:dyDescent="0.25">
      <c r="A22" t="s">
        <v>792</v>
      </c>
      <c r="B22" t="s">
        <v>53</v>
      </c>
      <c r="C22" t="s">
        <v>1081</v>
      </c>
      <c r="D22" t="s">
        <v>1219</v>
      </c>
      <c r="E22" s="13">
        <v>45987.152777777781</v>
      </c>
      <c r="F22" t="s">
        <v>700</v>
      </c>
      <c r="G22" t="s">
        <v>780</v>
      </c>
      <c r="H22" t="s">
        <v>1220</v>
      </c>
      <c r="I22" t="s">
        <v>1219</v>
      </c>
      <c r="J22" t="s">
        <v>253</v>
      </c>
      <c r="K22" s="13">
        <v>45987.302083333336</v>
      </c>
      <c r="L22" t="s">
        <v>23</v>
      </c>
      <c r="M22">
        <f>VLOOKUP(L22,Data!$J$1:$K$13,2,0)</f>
        <v>2</v>
      </c>
      <c r="N22" t="str">
        <f t="shared" si="0"/>
        <v>26/11/2025</v>
      </c>
      <c r="O22" t="str">
        <f t="shared" si="1"/>
        <v>26/11/2025</v>
      </c>
      <c r="P22">
        <f t="shared" si="2"/>
        <v>1</v>
      </c>
      <c r="Q22">
        <f t="shared" si="3"/>
        <v>1</v>
      </c>
    </row>
    <row r="23" spans="1:17" x14ac:dyDescent="0.25">
      <c r="A23" t="s">
        <v>827</v>
      </c>
      <c r="B23" t="s">
        <v>42</v>
      </c>
      <c r="C23">
        <v>333</v>
      </c>
      <c r="D23" t="s">
        <v>1221</v>
      </c>
      <c r="E23" s="13">
        <v>45987.180555555555</v>
      </c>
      <c r="F23" t="s">
        <v>251</v>
      </c>
      <c r="G23" t="s">
        <v>780</v>
      </c>
      <c r="H23">
        <v>604</v>
      </c>
      <c r="I23" t="s">
        <v>1221</v>
      </c>
      <c r="J23" t="s">
        <v>77</v>
      </c>
      <c r="K23" s="13">
        <v>45987.25</v>
      </c>
      <c r="L23" t="s">
        <v>23</v>
      </c>
      <c r="M23">
        <f>VLOOKUP(L23,Data!$J$1:$K$13,2,0)</f>
        <v>2</v>
      </c>
      <c r="N23" t="str">
        <f t="shared" si="0"/>
        <v>26/11/2025</v>
      </c>
      <c r="O23" t="str">
        <f t="shared" si="1"/>
        <v>26/11/2025</v>
      </c>
      <c r="P23">
        <f t="shared" si="2"/>
        <v>1</v>
      </c>
      <c r="Q23">
        <f t="shared" si="3"/>
        <v>1</v>
      </c>
    </row>
    <row r="24" spans="1:17" x14ac:dyDescent="0.25">
      <c r="A24" t="s">
        <v>827</v>
      </c>
      <c r="B24" t="s">
        <v>103</v>
      </c>
      <c r="C24" t="s">
        <v>819</v>
      </c>
      <c r="D24" t="s">
        <v>1222</v>
      </c>
      <c r="E24" s="13">
        <v>45987.1875</v>
      </c>
      <c r="F24" t="s">
        <v>251</v>
      </c>
      <c r="G24" t="s">
        <v>780</v>
      </c>
      <c r="H24" t="s">
        <v>957</v>
      </c>
      <c r="I24" t="s">
        <v>1222</v>
      </c>
      <c r="J24" t="s">
        <v>429</v>
      </c>
      <c r="K24" s="13">
        <v>45987.270833333336</v>
      </c>
      <c r="L24" t="s">
        <v>23</v>
      </c>
      <c r="M24">
        <f>VLOOKUP(L24,Data!$J$1:$K$13,2,0)</f>
        <v>2</v>
      </c>
      <c r="N24" t="str">
        <f t="shared" si="0"/>
        <v>26/11/2025</v>
      </c>
      <c r="O24" t="str">
        <f t="shared" si="1"/>
        <v>26/11/2025</v>
      </c>
      <c r="P24">
        <f t="shared" si="2"/>
        <v>1</v>
      </c>
      <c r="Q24">
        <f t="shared" si="3"/>
        <v>1</v>
      </c>
    </row>
    <row r="25" spans="1:17" x14ac:dyDescent="0.25">
      <c r="A25" t="s">
        <v>792</v>
      </c>
      <c r="B25" t="s">
        <v>59</v>
      </c>
      <c r="C25" t="s">
        <v>783</v>
      </c>
      <c r="D25" t="s">
        <v>1223</v>
      </c>
      <c r="E25" s="13">
        <v>45987.190972222219</v>
      </c>
      <c r="F25" t="s">
        <v>105</v>
      </c>
      <c r="G25" t="s">
        <v>780</v>
      </c>
      <c r="H25">
        <v>603</v>
      </c>
      <c r="I25" t="s">
        <v>1224</v>
      </c>
      <c r="J25" t="s">
        <v>253</v>
      </c>
      <c r="K25" s="13">
        <v>45987.350694444445</v>
      </c>
      <c r="L25" t="s">
        <v>23</v>
      </c>
      <c r="M25">
        <f>VLOOKUP(L25,Data!$J$1:$K$13,2,0)</f>
        <v>2</v>
      </c>
      <c r="N25" t="str">
        <f t="shared" si="0"/>
        <v>26/11/2025</v>
      </c>
      <c r="O25" t="str">
        <f t="shared" si="1"/>
        <v>26/11/2025</v>
      </c>
      <c r="P25">
        <f t="shared" si="2"/>
        <v>1</v>
      </c>
      <c r="Q25">
        <f t="shared" si="3"/>
        <v>1</v>
      </c>
    </row>
    <row r="26" spans="1:17" x14ac:dyDescent="0.25">
      <c r="A26" t="s">
        <v>827</v>
      </c>
      <c r="B26" t="s">
        <v>387</v>
      </c>
      <c r="C26" t="s">
        <v>1225</v>
      </c>
      <c r="D26" t="s">
        <v>885</v>
      </c>
      <c r="E26" s="13">
        <v>45987.208333333336</v>
      </c>
      <c r="F26" t="s">
        <v>76</v>
      </c>
      <c r="G26">
        <v>6</v>
      </c>
      <c r="H26" t="s">
        <v>1083</v>
      </c>
      <c r="I26" t="s">
        <v>1226</v>
      </c>
      <c r="J26" t="s">
        <v>482</v>
      </c>
      <c r="K26" s="13">
        <v>45987.25</v>
      </c>
      <c r="L26" t="s">
        <v>29</v>
      </c>
      <c r="M26">
        <f>VLOOKUP(L26,Data!$J$1:$K$13,2,0)</f>
        <v>1</v>
      </c>
      <c r="N26" t="str">
        <f t="shared" si="0"/>
        <v>26/11/2025</v>
      </c>
      <c r="O26" t="str">
        <f t="shared" si="1"/>
        <v>26/11/2025</v>
      </c>
      <c r="P26">
        <f t="shared" si="2"/>
        <v>1</v>
      </c>
      <c r="Q26">
        <f t="shared" si="3"/>
        <v>1</v>
      </c>
    </row>
    <row r="27" spans="1:17" x14ac:dyDescent="0.25">
      <c r="A27" t="s">
        <v>827</v>
      </c>
      <c r="B27" t="s">
        <v>125</v>
      </c>
      <c r="C27">
        <v>734</v>
      </c>
      <c r="D27" t="s">
        <v>1183</v>
      </c>
      <c r="E27" s="13">
        <v>45987.208333333336</v>
      </c>
      <c r="F27" t="s">
        <v>634</v>
      </c>
      <c r="G27" t="s">
        <v>780</v>
      </c>
      <c r="H27" t="s">
        <v>963</v>
      </c>
      <c r="I27" t="s">
        <v>1183</v>
      </c>
      <c r="J27" t="s">
        <v>681</v>
      </c>
      <c r="K27" s="13">
        <v>45987.229166666664</v>
      </c>
      <c r="L27" t="s">
        <v>23</v>
      </c>
      <c r="M27">
        <f>VLOOKUP(L27,Data!$J$1:$K$13,2,0)</f>
        <v>2</v>
      </c>
      <c r="N27" t="str">
        <f t="shared" si="0"/>
        <v>26/11/2025</v>
      </c>
      <c r="O27" t="str">
        <f t="shared" si="1"/>
        <v>26/11/2025</v>
      </c>
      <c r="P27">
        <f t="shared" si="2"/>
        <v>1</v>
      </c>
      <c r="Q27">
        <f t="shared" si="3"/>
        <v>1</v>
      </c>
    </row>
    <row r="28" spans="1:17" x14ac:dyDescent="0.25">
      <c r="A28" t="s">
        <v>827</v>
      </c>
      <c r="B28" t="s">
        <v>387</v>
      </c>
      <c r="C28" t="s">
        <v>1225</v>
      </c>
      <c r="D28" t="s">
        <v>884</v>
      </c>
      <c r="E28" s="13">
        <v>45987.225694444445</v>
      </c>
      <c r="F28" t="s">
        <v>653</v>
      </c>
      <c r="G28">
        <v>1</v>
      </c>
      <c r="H28" t="s">
        <v>987</v>
      </c>
      <c r="I28" t="s">
        <v>970</v>
      </c>
      <c r="J28" t="s">
        <v>518</v>
      </c>
      <c r="K28" s="13">
        <v>45987.361111111109</v>
      </c>
      <c r="L28" t="s">
        <v>29</v>
      </c>
      <c r="M28">
        <f>VLOOKUP(L28,Data!$J$1:$K$13,2,0)</f>
        <v>1</v>
      </c>
      <c r="N28" t="str">
        <f t="shared" si="0"/>
        <v>26/11/2025</v>
      </c>
      <c r="O28" t="str">
        <f t="shared" si="1"/>
        <v>26/11/2025</v>
      </c>
      <c r="P28">
        <f t="shared" si="2"/>
        <v>1</v>
      </c>
      <c r="Q28">
        <f t="shared" si="3"/>
        <v>1</v>
      </c>
    </row>
    <row r="29" spans="1:17" x14ac:dyDescent="0.25">
      <c r="A29" t="s">
        <v>827</v>
      </c>
      <c r="B29" t="s">
        <v>125</v>
      </c>
      <c r="C29">
        <v>734</v>
      </c>
      <c r="D29" t="s">
        <v>1186</v>
      </c>
      <c r="E29" s="13">
        <v>45987.232638888891</v>
      </c>
      <c r="F29" t="s">
        <v>634</v>
      </c>
      <c r="G29" t="s">
        <v>780</v>
      </c>
      <c r="H29" t="s">
        <v>1082</v>
      </c>
      <c r="I29" t="s">
        <v>1186</v>
      </c>
      <c r="J29" t="s">
        <v>681</v>
      </c>
      <c r="K29" s="13">
        <v>45987.253472222219</v>
      </c>
      <c r="L29" t="s">
        <v>23</v>
      </c>
      <c r="M29">
        <f>VLOOKUP(L29,Data!$J$1:$K$13,2,0)</f>
        <v>2</v>
      </c>
      <c r="N29" t="str">
        <f t="shared" si="0"/>
        <v>26/11/2025</v>
      </c>
      <c r="O29" t="str">
        <f t="shared" si="1"/>
        <v>26/11/2025</v>
      </c>
      <c r="P29">
        <f t="shared" si="2"/>
        <v>1</v>
      </c>
      <c r="Q29">
        <f t="shared" si="3"/>
        <v>1</v>
      </c>
    </row>
    <row r="30" spans="1:17" x14ac:dyDescent="0.25">
      <c r="A30" t="s">
        <v>827</v>
      </c>
      <c r="B30" t="s">
        <v>274</v>
      </c>
      <c r="C30" t="s">
        <v>779</v>
      </c>
      <c r="D30" t="s">
        <v>1227</v>
      </c>
      <c r="E30" s="13">
        <v>45987.270833333336</v>
      </c>
      <c r="F30" t="s">
        <v>32</v>
      </c>
      <c r="G30" t="s">
        <v>780</v>
      </c>
      <c r="H30">
        <v>604</v>
      </c>
      <c r="I30" t="s">
        <v>1228</v>
      </c>
      <c r="J30" t="s">
        <v>34</v>
      </c>
      <c r="K30" s="13">
        <v>45987.395833333336</v>
      </c>
      <c r="L30" t="s">
        <v>23</v>
      </c>
      <c r="M30">
        <f>VLOOKUP(L30,Data!$J$1:$K$13,2,0)</f>
        <v>2</v>
      </c>
      <c r="N30" t="str">
        <f t="shared" si="0"/>
        <v>26/11/2025</v>
      </c>
      <c r="O30" t="str">
        <f t="shared" si="1"/>
        <v>26/11/2025</v>
      </c>
      <c r="P30">
        <f t="shared" si="2"/>
        <v>1</v>
      </c>
      <c r="Q30">
        <f t="shared" si="3"/>
        <v>1</v>
      </c>
    </row>
    <row r="31" spans="1:17" x14ac:dyDescent="0.25">
      <c r="A31" t="s">
        <v>827</v>
      </c>
      <c r="B31" t="s">
        <v>411</v>
      </c>
      <c r="C31" t="s">
        <v>1195</v>
      </c>
      <c r="D31" t="s">
        <v>1196</v>
      </c>
      <c r="E31" s="13">
        <v>45987.288194444445</v>
      </c>
      <c r="F31" t="s">
        <v>160</v>
      </c>
      <c r="G31" t="s">
        <v>780</v>
      </c>
      <c r="H31" t="s">
        <v>963</v>
      </c>
      <c r="I31" t="s">
        <v>1197</v>
      </c>
      <c r="J31" t="s">
        <v>162</v>
      </c>
      <c r="K31" s="13">
        <v>45987.798611111109</v>
      </c>
      <c r="L31" t="s">
        <v>23</v>
      </c>
      <c r="M31">
        <f>VLOOKUP(L31,Data!$J$1:$K$13,2,0)</f>
        <v>2</v>
      </c>
      <c r="N31" t="str">
        <f t="shared" si="0"/>
        <v>26/11/2025</v>
      </c>
      <c r="O31" t="str">
        <f t="shared" si="1"/>
        <v>26/11/2025</v>
      </c>
      <c r="P31">
        <f t="shared" si="2"/>
        <v>1</v>
      </c>
      <c r="Q31">
        <f t="shared" si="3"/>
        <v>1</v>
      </c>
    </row>
    <row r="32" spans="1:17" x14ac:dyDescent="0.25">
      <c r="A32" t="s">
        <v>792</v>
      </c>
      <c r="B32" t="s">
        <v>36</v>
      </c>
      <c r="C32">
        <v>744</v>
      </c>
      <c r="D32" t="s">
        <v>1116</v>
      </c>
      <c r="E32" s="13">
        <v>45987.291666666664</v>
      </c>
      <c r="F32" t="s">
        <v>32</v>
      </c>
      <c r="G32" t="s">
        <v>780</v>
      </c>
      <c r="H32" t="s">
        <v>957</v>
      </c>
      <c r="I32" t="s">
        <v>1184</v>
      </c>
      <c r="J32" t="s">
        <v>381</v>
      </c>
      <c r="K32" s="13">
        <v>45987.375</v>
      </c>
      <c r="L32" t="s">
        <v>23</v>
      </c>
      <c r="M32">
        <f>VLOOKUP(L32,Data!$J$1:$K$13,2,0)</f>
        <v>2</v>
      </c>
      <c r="N32" t="str">
        <f t="shared" si="0"/>
        <v>26/11/2025</v>
      </c>
      <c r="O32" t="str">
        <f t="shared" si="1"/>
        <v>26/11/2025</v>
      </c>
      <c r="P32">
        <f t="shared" si="2"/>
        <v>1</v>
      </c>
      <c r="Q32">
        <f t="shared" si="3"/>
        <v>1</v>
      </c>
    </row>
    <row r="33" spans="1:17" x14ac:dyDescent="0.25">
      <c r="A33" t="s">
        <v>827</v>
      </c>
      <c r="B33" t="s">
        <v>30</v>
      </c>
      <c r="C33">
        <v>763</v>
      </c>
      <c r="D33" t="s">
        <v>886</v>
      </c>
      <c r="E33" s="13">
        <v>45987.302083333336</v>
      </c>
      <c r="F33" t="s">
        <v>602</v>
      </c>
      <c r="G33" t="s">
        <v>780</v>
      </c>
      <c r="H33" t="s">
        <v>1082</v>
      </c>
      <c r="I33" t="s">
        <v>795</v>
      </c>
      <c r="J33" t="s">
        <v>604</v>
      </c>
      <c r="K33" s="13">
        <v>45987.853472222225</v>
      </c>
      <c r="L33" t="s">
        <v>23</v>
      </c>
      <c r="M33">
        <f>VLOOKUP(L33,Data!$J$1:$K$13,2,0)</f>
        <v>2</v>
      </c>
      <c r="N33" t="str">
        <f t="shared" si="0"/>
        <v>26/11/2025</v>
      </c>
      <c r="O33" t="str">
        <f t="shared" si="1"/>
        <v>26/11/2025</v>
      </c>
      <c r="P33">
        <f t="shared" si="2"/>
        <v>1</v>
      </c>
      <c r="Q33">
        <f t="shared" si="3"/>
        <v>1</v>
      </c>
    </row>
    <row r="34" spans="1:17" x14ac:dyDescent="0.25">
      <c r="A34" t="s">
        <v>827</v>
      </c>
      <c r="B34" t="s">
        <v>387</v>
      </c>
      <c r="C34">
        <v>320</v>
      </c>
      <c r="D34" t="s">
        <v>796</v>
      </c>
      <c r="E34" s="13">
        <v>45987.302083333336</v>
      </c>
      <c r="F34" t="s">
        <v>251</v>
      </c>
      <c r="G34">
        <v>1</v>
      </c>
      <c r="H34">
        <v>505</v>
      </c>
      <c r="I34" t="s">
        <v>796</v>
      </c>
      <c r="J34" t="s">
        <v>719</v>
      </c>
      <c r="K34" s="13">
        <v>45987.322916666664</v>
      </c>
      <c r="L34" t="s">
        <v>29</v>
      </c>
      <c r="M34">
        <f>VLOOKUP(L34,Data!$J$1:$K$13,2,0)</f>
        <v>1</v>
      </c>
      <c r="N34" t="str">
        <f t="shared" si="0"/>
        <v>26/11/2025</v>
      </c>
      <c r="O34" t="str">
        <f t="shared" si="1"/>
        <v>26/11/2025</v>
      </c>
      <c r="P34">
        <f t="shared" si="2"/>
        <v>1</v>
      </c>
      <c r="Q34">
        <f t="shared" si="3"/>
        <v>1</v>
      </c>
    </row>
    <row r="35" spans="1:17" x14ac:dyDescent="0.25">
      <c r="A35" t="s">
        <v>827</v>
      </c>
      <c r="B35" t="s">
        <v>387</v>
      </c>
      <c r="C35">
        <v>320</v>
      </c>
      <c r="D35" t="s">
        <v>891</v>
      </c>
      <c r="E35" s="13">
        <v>45987.3125</v>
      </c>
      <c r="F35" t="s">
        <v>151</v>
      </c>
      <c r="G35">
        <v>1</v>
      </c>
      <c r="H35" t="s">
        <v>948</v>
      </c>
      <c r="I35" t="s">
        <v>803</v>
      </c>
      <c r="J35" t="s">
        <v>152</v>
      </c>
      <c r="K35" s="13">
        <v>45987.354166666664</v>
      </c>
      <c r="L35" t="s">
        <v>29</v>
      </c>
      <c r="M35">
        <f>VLOOKUP(L35,Data!$J$1:$K$13,2,0)</f>
        <v>1</v>
      </c>
      <c r="N35" t="str">
        <f t="shared" si="0"/>
        <v>26/11/2025</v>
      </c>
      <c r="O35" t="str">
        <f t="shared" si="1"/>
        <v>26/11/2025</v>
      </c>
      <c r="P35">
        <f t="shared" si="2"/>
        <v>1</v>
      </c>
      <c r="Q35">
        <f t="shared" si="3"/>
        <v>1</v>
      </c>
    </row>
    <row r="36" spans="1:17" x14ac:dyDescent="0.25">
      <c r="A36" t="s">
        <v>827</v>
      </c>
      <c r="B36" t="s">
        <v>387</v>
      </c>
      <c r="C36">
        <v>320</v>
      </c>
      <c r="D36" t="s">
        <v>797</v>
      </c>
      <c r="E36" s="13">
        <v>45987.3125</v>
      </c>
      <c r="F36" t="s">
        <v>72</v>
      </c>
      <c r="G36">
        <v>1</v>
      </c>
      <c r="H36" t="s">
        <v>793</v>
      </c>
      <c r="I36" t="s">
        <v>797</v>
      </c>
      <c r="J36" t="s">
        <v>157</v>
      </c>
      <c r="K36" s="13">
        <v>45987.333333333336</v>
      </c>
      <c r="L36" t="s">
        <v>29</v>
      </c>
      <c r="M36">
        <f>VLOOKUP(L36,Data!$J$1:$K$13,2,0)</f>
        <v>1</v>
      </c>
      <c r="N36" t="str">
        <f t="shared" si="0"/>
        <v>26/11/2025</v>
      </c>
      <c r="O36" t="str">
        <f t="shared" si="1"/>
        <v>26/11/2025</v>
      </c>
      <c r="P36">
        <f t="shared" si="2"/>
        <v>1</v>
      </c>
      <c r="Q36">
        <f t="shared" si="3"/>
        <v>1</v>
      </c>
    </row>
    <row r="37" spans="1:17" x14ac:dyDescent="0.25">
      <c r="A37" t="s">
        <v>827</v>
      </c>
      <c r="B37" t="s">
        <v>387</v>
      </c>
      <c r="C37" t="s">
        <v>788</v>
      </c>
      <c r="D37" t="s">
        <v>801</v>
      </c>
      <c r="E37" s="13">
        <v>45987.315972222219</v>
      </c>
      <c r="F37" t="s">
        <v>499</v>
      </c>
      <c r="G37">
        <v>2</v>
      </c>
      <c r="H37">
        <v>502</v>
      </c>
      <c r="I37" t="s">
        <v>801</v>
      </c>
      <c r="J37" t="s">
        <v>681</v>
      </c>
      <c r="K37" s="13">
        <v>45987.336805555555</v>
      </c>
      <c r="L37" t="s">
        <v>29</v>
      </c>
      <c r="M37">
        <f>VLOOKUP(L37,Data!$J$1:$K$13,2,0)</f>
        <v>1</v>
      </c>
      <c r="N37" t="str">
        <f t="shared" si="0"/>
        <v>26/11/2025</v>
      </c>
      <c r="O37" t="str">
        <f t="shared" si="1"/>
        <v>26/11/2025</v>
      </c>
      <c r="P37">
        <f t="shared" si="2"/>
        <v>1</v>
      </c>
      <c r="Q37">
        <f t="shared" si="3"/>
        <v>1</v>
      </c>
    </row>
    <row r="38" spans="1:17" x14ac:dyDescent="0.25">
      <c r="A38" t="s">
        <v>827</v>
      </c>
      <c r="B38" t="s">
        <v>387</v>
      </c>
      <c r="C38">
        <v>321</v>
      </c>
      <c r="D38" t="s">
        <v>811</v>
      </c>
      <c r="E38" s="13">
        <v>45987.329861111109</v>
      </c>
      <c r="F38" t="s">
        <v>481</v>
      </c>
      <c r="G38">
        <v>2</v>
      </c>
      <c r="H38" t="s">
        <v>951</v>
      </c>
      <c r="I38" t="s">
        <v>811</v>
      </c>
      <c r="J38" t="s">
        <v>571</v>
      </c>
      <c r="K38" s="13">
        <v>45987.357638888891</v>
      </c>
      <c r="L38" t="s">
        <v>29</v>
      </c>
      <c r="M38">
        <f>VLOOKUP(L38,Data!$J$1:$K$13,2,0)</f>
        <v>1</v>
      </c>
      <c r="N38" t="str">
        <f t="shared" si="0"/>
        <v>26/11/2025</v>
      </c>
      <c r="O38" t="str">
        <f t="shared" si="1"/>
        <v>26/11/2025</v>
      </c>
      <c r="P38">
        <f t="shared" si="2"/>
        <v>1</v>
      </c>
      <c r="Q38">
        <f t="shared" si="3"/>
        <v>1</v>
      </c>
    </row>
    <row r="39" spans="1:17" x14ac:dyDescent="0.25">
      <c r="A39" t="s">
        <v>827</v>
      </c>
      <c r="B39" t="s">
        <v>65</v>
      </c>
      <c r="C39" t="s">
        <v>798</v>
      </c>
      <c r="D39" t="s">
        <v>887</v>
      </c>
      <c r="E39" s="13">
        <v>45987.371527777781</v>
      </c>
      <c r="F39" t="s">
        <v>251</v>
      </c>
      <c r="G39">
        <v>3</v>
      </c>
      <c r="H39" t="s">
        <v>1113</v>
      </c>
      <c r="I39" t="s">
        <v>799</v>
      </c>
      <c r="J39" t="s">
        <v>119</v>
      </c>
      <c r="K39" s="13">
        <v>45987.399305555555</v>
      </c>
      <c r="L39" t="s">
        <v>29</v>
      </c>
      <c r="M39">
        <f>VLOOKUP(L39,Data!$J$1:$K$13,2,0)</f>
        <v>1</v>
      </c>
      <c r="N39" t="str">
        <f t="shared" si="0"/>
        <v>26/11/2025</v>
      </c>
      <c r="O39" t="str">
        <f t="shared" si="1"/>
        <v>26/11/2025</v>
      </c>
      <c r="P39">
        <f t="shared" si="2"/>
        <v>1</v>
      </c>
      <c r="Q39">
        <f t="shared" si="3"/>
        <v>1</v>
      </c>
    </row>
    <row r="40" spans="1:17" x14ac:dyDescent="0.25">
      <c r="A40" t="s">
        <v>827</v>
      </c>
      <c r="B40" t="s">
        <v>387</v>
      </c>
      <c r="C40" t="s">
        <v>786</v>
      </c>
      <c r="D40" t="s">
        <v>894</v>
      </c>
      <c r="E40" s="13">
        <v>45987.399305555555</v>
      </c>
      <c r="F40" t="s">
        <v>251</v>
      </c>
      <c r="G40">
        <v>1</v>
      </c>
      <c r="H40">
        <v>505</v>
      </c>
      <c r="I40" t="s">
        <v>971</v>
      </c>
      <c r="J40" t="s">
        <v>711</v>
      </c>
      <c r="K40" s="13">
        <v>45987.420138888891</v>
      </c>
      <c r="L40" t="s">
        <v>29</v>
      </c>
      <c r="M40">
        <f>VLOOKUP(L40,Data!$J$1:$K$13,2,0)</f>
        <v>1</v>
      </c>
      <c r="N40" t="str">
        <f t="shared" si="0"/>
        <v>26/11/2025</v>
      </c>
      <c r="O40" t="str">
        <f t="shared" si="1"/>
        <v>26/11/2025</v>
      </c>
      <c r="P40">
        <f t="shared" si="2"/>
        <v>1</v>
      </c>
      <c r="Q40">
        <f t="shared" si="3"/>
        <v>1</v>
      </c>
    </row>
    <row r="41" spans="1:17" x14ac:dyDescent="0.25">
      <c r="A41" t="s">
        <v>827</v>
      </c>
      <c r="B41" t="s">
        <v>264</v>
      </c>
      <c r="C41">
        <v>738</v>
      </c>
      <c r="D41" t="s">
        <v>1141</v>
      </c>
      <c r="E41" s="13">
        <v>45987.402777777781</v>
      </c>
      <c r="F41" t="s">
        <v>345</v>
      </c>
      <c r="G41">
        <v>1</v>
      </c>
      <c r="H41" t="s">
        <v>952</v>
      </c>
      <c r="I41" t="s">
        <v>1157</v>
      </c>
      <c r="J41" t="s">
        <v>167</v>
      </c>
      <c r="K41" s="13">
        <v>45988.333333333336</v>
      </c>
      <c r="L41" t="s">
        <v>29</v>
      </c>
      <c r="M41">
        <f>VLOOKUP(L41,Data!$J$1:$K$13,2,0)</f>
        <v>1</v>
      </c>
      <c r="N41" t="str">
        <f t="shared" si="0"/>
        <v>26/11/2025</v>
      </c>
      <c r="O41" t="str">
        <f t="shared" si="1"/>
        <v>27/11/2025</v>
      </c>
      <c r="P41">
        <f t="shared" si="2"/>
        <v>1</v>
      </c>
      <c r="Q41">
        <f t="shared" si="3"/>
        <v>0</v>
      </c>
    </row>
    <row r="42" spans="1:17" x14ac:dyDescent="0.25">
      <c r="A42" t="s">
        <v>792</v>
      </c>
      <c r="B42" t="s">
        <v>435</v>
      </c>
      <c r="C42">
        <v>320</v>
      </c>
      <c r="D42" t="s">
        <v>890</v>
      </c>
      <c r="E42" s="13">
        <v>45987.404861111114</v>
      </c>
      <c r="F42" t="s">
        <v>251</v>
      </c>
      <c r="G42">
        <v>3</v>
      </c>
      <c r="H42" t="s">
        <v>966</v>
      </c>
      <c r="I42" t="s">
        <v>802</v>
      </c>
      <c r="J42" t="s">
        <v>152</v>
      </c>
      <c r="K42" s="13">
        <v>45987.447222222225</v>
      </c>
      <c r="L42" t="s">
        <v>29</v>
      </c>
      <c r="M42">
        <f>VLOOKUP(L42,Data!$J$1:$K$13,2,0)</f>
        <v>1</v>
      </c>
      <c r="N42" t="str">
        <f t="shared" si="0"/>
        <v>26/11/2025</v>
      </c>
      <c r="O42" t="str">
        <f t="shared" si="1"/>
        <v>26/11/2025</v>
      </c>
      <c r="P42">
        <f t="shared" si="2"/>
        <v>1</v>
      </c>
      <c r="Q42">
        <f t="shared" si="3"/>
        <v>1</v>
      </c>
    </row>
    <row r="43" spans="1:17" x14ac:dyDescent="0.25">
      <c r="A43" t="s">
        <v>827</v>
      </c>
      <c r="B43" t="s">
        <v>411</v>
      </c>
      <c r="C43" t="s">
        <v>1081</v>
      </c>
      <c r="D43" t="s">
        <v>892</v>
      </c>
      <c r="E43" s="13">
        <v>45987.40625</v>
      </c>
      <c r="F43" t="s">
        <v>160</v>
      </c>
      <c r="G43" t="s">
        <v>780</v>
      </c>
      <c r="H43" t="s">
        <v>963</v>
      </c>
      <c r="I43" t="s">
        <v>804</v>
      </c>
      <c r="J43" t="s">
        <v>162</v>
      </c>
      <c r="K43" s="13">
        <v>45987.875</v>
      </c>
      <c r="L43" t="s">
        <v>23</v>
      </c>
      <c r="M43">
        <f>VLOOKUP(L43,Data!$J$1:$K$13,2,0)</f>
        <v>2</v>
      </c>
      <c r="N43" t="str">
        <f t="shared" si="0"/>
        <v>26/11/2025</v>
      </c>
      <c r="O43" t="str">
        <f t="shared" si="1"/>
        <v>26/11/2025</v>
      </c>
      <c r="P43">
        <f t="shared" si="2"/>
        <v>1</v>
      </c>
      <c r="Q43">
        <f t="shared" si="3"/>
        <v>1</v>
      </c>
    </row>
    <row r="44" spans="1:17" x14ac:dyDescent="0.25">
      <c r="A44" t="s">
        <v>827</v>
      </c>
      <c r="B44" t="s">
        <v>495</v>
      </c>
      <c r="C44" t="s">
        <v>805</v>
      </c>
      <c r="D44" t="s">
        <v>893</v>
      </c>
      <c r="E44" s="13">
        <v>45987.40625</v>
      </c>
      <c r="F44" t="s">
        <v>634</v>
      </c>
      <c r="G44">
        <v>3</v>
      </c>
      <c r="H44">
        <v>501</v>
      </c>
      <c r="I44" t="s">
        <v>1089</v>
      </c>
      <c r="J44" t="s">
        <v>167</v>
      </c>
      <c r="K44" s="13">
        <v>45987.427083333336</v>
      </c>
      <c r="L44" t="s">
        <v>29</v>
      </c>
      <c r="M44">
        <f>VLOOKUP(L44,Data!$J$1:$K$13,2,0)</f>
        <v>1</v>
      </c>
      <c r="N44" t="str">
        <f t="shared" si="0"/>
        <v>26/11/2025</v>
      </c>
      <c r="O44" t="str">
        <f t="shared" si="1"/>
        <v>26/11/2025</v>
      </c>
      <c r="P44">
        <f t="shared" si="2"/>
        <v>1</v>
      </c>
      <c r="Q44">
        <f t="shared" si="3"/>
        <v>1</v>
      </c>
    </row>
    <row r="45" spans="1:17" x14ac:dyDescent="0.25">
      <c r="A45" t="s">
        <v>827</v>
      </c>
      <c r="B45" t="s">
        <v>387</v>
      </c>
      <c r="C45">
        <v>321</v>
      </c>
      <c r="D45" t="s">
        <v>895</v>
      </c>
      <c r="E45" s="13">
        <v>45987.409722222219</v>
      </c>
      <c r="F45" t="s">
        <v>572</v>
      </c>
      <c r="G45">
        <v>2</v>
      </c>
      <c r="H45" t="s">
        <v>955</v>
      </c>
      <c r="I45" t="s">
        <v>809</v>
      </c>
      <c r="J45" t="s">
        <v>317</v>
      </c>
      <c r="K45" s="13">
        <v>45987.440972222219</v>
      </c>
      <c r="L45" t="s">
        <v>29</v>
      </c>
      <c r="M45">
        <f>VLOOKUP(L45,Data!$J$1:$K$13,2,0)</f>
        <v>1</v>
      </c>
      <c r="N45" t="str">
        <f t="shared" si="0"/>
        <v>26/11/2025</v>
      </c>
      <c r="O45" t="str">
        <f t="shared" si="1"/>
        <v>26/11/2025</v>
      </c>
      <c r="P45">
        <f t="shared" si="2"/>
        <v>1</v>
      </c>
      <c r="Q45">
        <f t="shared" si="3"/>
        <v>1</v>
      </c>
    </row>
    <row r="46" spans="1:17" x14ac:dyDescent="0.25">
      <c r="A46" t="s">
        <v>827</v>
      </c>
      <c r="B46" t="s">
        <v>387</v>
      </c>
      <c r="C46">
        <v>320</v>
      </c>
      <c r="D46" t="s">
        <v>1229</v>
      </c>
      <c r="E46" s="13">
        <v>45987.409722222219</v>
      </c>
      <c r="F46" t="s">
        <v>499</v>
      </c>
      <c r="G46">
        <v>2</v>
      </c>
      <c r="H46" t="s">
        <v>948</v>
      </c>
      <c r="I46" t="s">
        <v>1086</v>
      </c>
      <c r="J46" t="s">
        <v>583</v>
      </c>
      <c r="K46" s="13">
        <v>45987.434027777781</v>
      </c>
      <c r="L46" t="s">
        <v>29</v>
      </c>
      <c r="M46">
        <f>VLOOKUP(L46,Data!$J$1:$K$13,2,0)</f>
        <v>1</v>
      </c>
      <c r="N46" t="str">
        <f t="shared" si="0"/>
        <v>26/11/2025</v>
      </c>
      <c r="O46" t="str">
        <f t="shared" si="1"/>
        <v>26/11/2025</v>
      </c>
      <c r="P46">
        <f t="shared" si="2"/>
        <v>1</v>
      </c>
      <c r="Q46">
        <f t="shared" si="3"/>
        <v>1</v>
      </c>
    </row>
    <row r="47" spans="1:17" x14ac:dyDescent="0.25">
      <c r="A47" t="s">
        <v>827</v>
      </c>
      <c r="B47" t="s">
        <v>387</v>
      </c>
      <c r="C47" t="s">
        <v>786</v>
      </c>
      <c r="D47" t="s">
        <v>1084</v>
      </c>
      <c r="E47" s="13">
        <v>45987.420138888891</v>
      </c>
      <c r="F47" t="s">
        <v>499</v>
      </c>
      <c r="G47">
        <v>2</v>
      </c>
      <c r="H47" t="s">
        <v>1079</v>
      </c>
      <c r="I47" t="s">
        <v>821</v>
      </c>
      <c r="J47" t="s">
        <v>77</v>
      </c>
      <c r="K47" s="13">
        <v>45987.784722222219</v>
      </c>
      <c r="L47" t="s">
        <v>29</v>
      </c>
      <c r="M47">
        <f>VLOOKUP(L47,Data!$J$1:$K$13,2,0)</f>
        <v>1</v>
      </c>
      <c r="N47" t="str">
        <f t="shared" si="0"/>
        <v>26/11/2025</v>
      </c>
      <c r="O47" t="str">
        <f t="shared" si="1"/>
        <v>26/11/2025</v>
      </c>
      <c r="P47">
        <f t="shared" si="2"/>
        <v>1</v>
      </c>
      <c r="Q47">
        <f t="shared" si="3"/>
        <v>1</v>
      </c>
    </row>
    <row r="48" spans="1:17" x14ac:dyDescent="0.25">
      <c r="A48" t="s">
        <v>827</v>
      </c>
      <c r="B48" t="s">
        <v>36</v>
      </c>
      <c r="C48">
        <v>744</v>
      </c>
      <c r="D48" t="s">
        <v>1230</v>
      </c>
      <c r="E48" s="13">
        <v>45987.430555555555</v>
      </c>
      <c r="F48" t="s">
        <v>32</v>
      </c>
      <c r="G48" t="s">
        <v>780</v>
      </c>
      <c r="H48">
        <v>602</v>
      </c>
      <c r="I48" t="s">
        <v>1230</v>
      </c>
      <c r="J48" t="s">
        <v>724</v>
      </c>
      <c r="K48" s="13">
        <v>45987.513888888891</v>
      </c>
      <c r="L48" t="s">
        <v>23</v>
      </c>
      <c r="M48">
        <f>VLOOKUP(L48,Data!$J$1:$K$13,2,0)</f>
        <v>2</v>
      </c>
      <c r="N48" t="str">
        <f t="shared" si="0"/>
        <v>26/11/2025</v>
      </c>
      <c r="O48" t="str">
        <f t="shared" si="1"/>
        <v>26/11/2025</v>
      </c>
      <c r="P48">
        <f t="shared" si="2"/>
        <v>1</v>
      </c>
      <c r="Q48">
        <f t="shared" si="3"/>
        <v>1</v>
      </c>
    </row>
    <row r="49" spans="1:17" x14ac:dyDescent="0.25">
      <c r="A49" t="s">
        <v>827</v>
      </c>
      <c r="B49" t="s">
        <v>201</v>
      </c>
      <c r="C49">
        <v>744</v>
      </c>
      <c r="D49" t="s">
        <v>1191</v>
      </c>
      <c r="E49" s="13">
        <v>45987.458333333336</v>
      </c>
      <c r="F49" t="s">
        <v>32</v>
      </c>
      <c r="G49" t="s">
        <v>780</v>
      </c>
      <c r="H49" t="s">
        <v>957</v>
      </c>
      <c r="I49" t="s">
        <v>1192</v>
      </c>
      <c r="J49" t="s">
        <v>34</v>
      </c>
      <c r="K49" s="13">
        <v>45987.5625</v>
      </c>
      <c r="L49" t="s">
        <v>23</v>
      </c>
      <c r="M49">
        <f>VLOOKUP(L49,Data!$J$1:$K$13,2,0)</f>
        <v>2</v>
      </c>
      <c r="N49" t="str">
        <f t="shared" si="0"/>
        <v>26/11/2025</v>
      </c>
      <c r="O49" t="str">
        <f t="shared" si="1"/>
        <v>26/11/2025</v>
      </c>
      <c r="P49">
        <f t="shared" si="2"/>
        <v>1</v>
      </c>
      <c r="Q49">
        <f t="shared" si="3"/>
        <v>1</v>
      </c>
    </row>
    <row r="50" spans="1:17" x14ac:dyDescent="0.25">
      <c r="A50" t="s">
        <v>792</v>
      </c>
      <c r="B50" t="s">
        <v>435</v>
      </c>
      <c r="C50" t="s">
        <v>786</v>
      </c>
      <c r="D50" t="s">
        <v>1106</v>
      </c>
      <c r="E50" s="13">
        <v>45987.461805555555</v>
      </c>
      <c r="F50" t="s">
        <v>76</v>
      </c>
      <c r="G50">
        <v>6</v>
      </c>
      <c r="H50" t="s">
        <v>1083</v>
      </c>
      <c r="I50" t="s">
        <v>1090</v>
      </c>
      <c r="J50" t="s">
        <v>623</v>
      </c>
      <c r="K50" s="13">
        <v>45987.509722222225</v>
      </c>
      <c r="L50" t="s">
        <v>29</v>
      </c>
      <c r="M50">
        <f>VLOOKUP(L50,Data!$J$1:$K$13,2,0)</f>
        <v>1</v>
      </c>
      <c r="N50" t="str">
        <f t="shared" si="0"/>
        <v>26/11/2025</v>
      </c>
      <c r="O50" t="str">
        <f t="shared" si="1"/>
        <v>26/11/2025</v>
      </c>
      <c r="P50">
        <f t="shared" si="2"/>
        <v>1</v>
      </c>
      <c r="Q50">
        <f t="shared" si="3"/>
        <v>1</v>
      </c>
    </row>
    <row r="51" spans="1:17" x14ac:dyDescent="0.25">
      <c r="A51" t="s">
        <v>827</v>
      </c>
      <c r="B51" t="s">
        <v>387</v>
      </c>
      <c r="C51">
        <v>321</v>
      </c>
      <c r="D51" t="s">
        <v>810</v>
      </c>
      <c r="E51" s="13">
        <v>45987.46875</v>
      </c>
      <c r="F51" t="s">
        <v>653</v>
      </c>
      <c r="G51">
        <v>1</v>
      </c>
      <c r="H51" t="s">
        <v>793</v>
      </c>
      <c r="I51" t="s">
        <v>810</v>
      </c>
      <c r="J51" t="s">
        <v>652</v>
      </c>
      <c r="K51" s="13">
        <v>45987.496527777781</v>
      </c>
      <c r="L51" t="s">
        <v>29</v>
      </c>
      <c r="M51">
        <f>VLOOKUP(L51,Data!$J$1:$K$13,2,0)</f>
        <v>1</v>
      </c>
      <c r="N51" t="str">
        <f t="shared" si="0"/>
        <v>26/11/2025</v>
      </c>
      <c r="O51" t="str">
        <f t="shared" si="1"/>
        <v>26/11/2025</v>
      </c>
      <c r="P51">
        <f t="shared" si="2"/>
        <v>1</v>
      </c>
      <c r="Q51">
        <f t="shared" si="3"/>
        <v>1</v>
      </c>
    </row>
    <row r="52" spans="1:17" x14ac:dyDescent="0.25">
      <c r="A52" t="s">
        <v>827</v>
      </c>
      <c r="B52" t="s">
        <v>254</v>
      </c>
      <c r="C52">
        <v>332</v>
      </c>
      <c r="D52" t="s">
        <v>1231</v>
      </c>
      <c r="E52" s="13">
        <v>45987.472222222219</v>
      </c>
      <c r="F52" t="s">
        <v>32</v>
      </c>
      <c r="G52" t="s">
        <v>780</v>
      </c>
      <c r="H52">
        <v>603</v>
      </c>
      <c r="I52" t="s">
        <v>1108</v>
      </c>
      <c r="J52" t="s">
        <v>381</v>
      </c>
      <c r="K52" s="13">
        <v>45987.555555555555</v>
      </c>
      <c r="L52" t="s">
        <v>23</v>
      </c>
      <c r="M52">
        <f>VLOOKUP(L52,Data!$J$1:$K$13,2,0)</f>
        <v>2</v>
      </c>
      <c r="N52" t="str">
        <f t="shared" si="0"/>
        <v>26/11/2025</v>
      </c>
      <c r="O52" t="str">
        <f t="shared" si="1"/>
        <v>26/11/2025</v>
      </c>
      <c r="P52">
        <f t="shared" si="2"/>
        <v>1</v>
      </c>
      <c r="Q52">
        <f t="shared" si="3"/>
        <v>1</v>
      </c>
    </row>
    <row r="53" spans="1:17" x14ac:dyDescent="0.25">
      <c r="A53" t="s">
        <v>827</v>
      </c>
      <c r="B53" t="s">
        <v>387</v>
      </c>
      <c r="C53">
        <v>320</v>
      </c>
      <c r="D53" t="s">
        <v>1107</v>
      </c>
      <c r="E53" s="13">
        <v>45987.486111111109</v>
      </c>
      <c r="F53" t="s">
        <v>109</v>
      </c>
      <c r="G53">
        <v>1</v>
      </c>
      <c r="H53" t="s">
        <v>955</v>
      </c>
      <c r="I53" t="s">
        <v>1144</v>
      </c>
      <c r="J53" t="s">
        <v>152</v>
      </c>
      <c r="K53" s="13">
        <v>45987.520833333336</v>
      </c>
      <c r="L53" t="s">
        <v>29</v>
      </c>
      <c r="M53">
        <f>VLOOKUP(L53,Data!$J$1:$K$13,2,0)</f>
        <v>1</v>
      </c>
      <c r="N53" t="str">
        <f t="shared" si="0"/>
        <v>26/11/2025</v>
      </c>
      <c r="O53" t="str">
        <f t="shared" si="1"/>
        <v>26/11/2025</v>
      </c>
      <c r="P53">
        <f t="shared" si="2"/>
        <v>1</v>
      </c>
      <c r="Q53">
        <f t="shared" si="3"/>
        <v>1</v>
      </c>
    </row>
    <row r="54" spans="1:17" x14ac:dyDescent="0.25">
      <c r="A54" t="s">
        <v>827</v>
      </c>
      <c r="B54" t="s">
        <v>264</v>
      </c>
      <c r="C54">
        <v>738</v>
      </c>
      <c r="D54" t="s">
        <v>1232</v>
      </c>
      <c r="E54" s="13">
        <v>45987.486111111109</v>
      </c>
      <c r="F54" t="s">
        <v>137</v>
      </c>
      <c r="G54">
        <v>3</v>
      </c>
      <c r="H54" t="s">
        <v>952</v>
      </c>
      <c r="I54" t="s">
        <v>1233</v>
      </c>
      <c r="J54" t="s">
        <v>711</v>
      </c>
      <c r="K54" s="13">
        <v>45987.611111111109</v>
      </c>
      <c r="L54" t="s">
        <v>29</v>
      </c>
      <c r="M54">
        <f>VLOOKUP(L54,Data!$J$1:$K$13,2,0)</f>
        <v>1</v>
      </c>
      <c r="N54" t="str">
        <f t="shared" si="0"/>
        <v>26/11/2025</v>
      </c>
      <c r="O54" t="str">
        <f t="shared" si="1"/>
        <v>26/11/2025</v>
      </c>
      <c r="P54">
        <f t="shared" si="2"/>
        <v>1</v>
      </c>
      <c r="Q54">
        <f t="shared" si="3"/>
        <v>1</v>
      </c>
    </row>
    <row r="55" spans="1:17" x14ac:dyDescent="0.25">
      <c r="A55" t="s">
        <v>827</v>
      </c>
      <c r="B55" t="s">
        <v>65</v>
      </c>
      <c r="C55" t="s">
        <v>833</v>
      </c>
      <c r="D55" t="s">
        <v>898</v>
      </c>
      <c r="E55" s="13">
        <v>45987.489583333336</v>
      </c>
      <c r="F55" t="s">
        <v>151</v>
      </c>
      <c r="G55">
        <v>3</v>
      </c>
      <c r="H55" t="s">
        <v>1113</v>
      </c>
      <c r="I55" t="s">
        <v>813</v>
      </c>
      <c r="J55" t="s">
        <v>152</v>
      </c>
      <c r="K55" s="13">
        <v>45987.565972222219</v>
      </c>
      <c r="L55" t="s">
        <v>29</v>
      </c>
      <c r="M55">
        <f>VLOOKUP(L55,Data!$J$1:$K$13,2,0)</f>
        <v>1</v>
      </c>
      <c r="N55" t="str">
        <f t="shared" si="0"/>
        <v>26/11/2025</v>
      </c>
      <c r="O55" t="str">
        <f t="shared" si="1"/>
        <v>26/11/2025</v>
      </c>
      <c r="P55">
        <f t="shared" si="2"/>
        <v>1</v>
      </c>
      <c r="Q55">
        <f t="shared" si="3"/>
        <v>1</v>
      </c>
    </row>
    <row r="56" spans="1:17" x14ac:dyDescent="0.25">
      <c r="A56" t="s">
        <v>827</v>
      </c>
      <c r="B56" t="s">
        <v>387</v>
      </c>
      <c r="C56" t="s">
        <v>788</v>
      </c>
      <c r="D56" t="s">
        <v>814</v>
      </c>
      <c r="E56" s="13">
        <v>45987.493055555555</v>
      </c>
      <c r="F56" t="s">
        <v>679</v>
      </c>
      <c r="G56">
        <v>2</v>
      </c>
      <c r="H56" t="s">
        <v>950</v>
      </c>
      <c r="I56" t="s">
        <v>814</v>
      </c>
      <c r="J56" t="s">
        <v>501</v>
      </c>
      <c r="K56" s="13">
        <v>45987.513888888891</v>
      </c>
      <c r="L56" t="s">
        <v>29</v>
      </c>
      <c r="M56">
        <f>VLOOKUP(L56,Data!$J$1:$K$13,2,0)</f>
        <v>1</v>
      </c>
      <c r="N56" t="str">
        <f t="shared" si="0"/>
        <v>26/11/2025</v>
      </c>
      <c r="O56" t="str">
        <f t="shared" si="1"/>
        <v>26/11/2025</v>
      </c>
      <c r="P56">
        <f t="shared" si="2"/>
        <v>1</v>
      </c>
      <c r="Q56">
        <f t="shared" si="3"/>
        <v>1</v>
      </c>
    </row>
    <row r="57" spans="1:17" x14ac:dyDescent="0.25">
      <c r="A57" t="s">
        <v>827</v>
      </c>
      <c r="B57" t="s">
        <v>387</v>
      </c>
      <c r="C57">
        <v>321</v>
      </c>
      <c r="D57" t="s">
        <v>965</v>
      </c>
      <c r="E57" s="13">
        <v>45987.496527777781</v>
      </c>
      <c r="F57" t="s">
        <v>151</v>
      </c>
      <c r="G57">
        <v>2</v>
      </c>
      <c r="H57" t="s">
        <v>951</v>
      </c>
      <c r="I57" t="s">
        <v>965</v>
      </c>
      <c r="J57" t="s">
        <v>148</v>
      </c>
      <c r="K57" s="13">
        <v>45987.527777777781</v>
      </c>
      <c r="L57" t="s">
        <v>29</v>
      </c>
      <c r="M57">
        <f>VLOOKUP(L57,Data!$J$1:$K$13,2,0)</f>
        <v>1</v>
      </c>
      <c r="N57" t="str">
        <f t="shared" si="0"/>
        <v>26/11/2025</v>
      </c>
      <c r="O57" t="str">
        <f t="shared" si="1"/>
        <v>26/11/2025</v>
      </c>
      <c r="P57">
        <f t="shared" si="2"/>
        <v>1</v>
      </c>
      <c r="Q57">
        <f t="shared" si="3"/>
        <v>1</v>
      </c>
    </row>
    <row r="58" spans="1:17" x14ac:dyDescent="0.25">
      <c r="A58" t="s">
        <v>827</v>
      </c>
      <c r="B58" t="s">
        <v>387</v>
      </c>
      <c r="C58">
        <v>321</v>
      </c>
      <c r="D58" t="s">
        <v>818</v>
      </c>
      <c r="E58" s="13">
        <v>45987.513888888891</v>
      </c>
      <c r="F58" t="s">
        <v>569</v>
      </c>
      <c r="G58">
        <v>1</v>
      </c>
      <c r="H58" t="s">
        <v>948</v>
      </c>
      <c r="I58" t="s">
        <v>818</v>
      </c>
      <c r="J58" t="s">
        <v>482</v>
      </c>
      <c r="K58" s="13">
        <v>45987.541666666664</v>
      </c>
      <c r="L58" t="s">
        <v>29</v>
      </c>
      <c r="M58">
        <f>VLOOKUP(L58,Data!$J$1:$K$13,2,0)</f>
        <v>1</v>
      </c>
      <c r="N58" t="str">
        <f t="shared" si="0"/>
        <v>26/11/2025</v>
      </c>
      <c r="O58" t="str">
        <f t="shared" si="1"/>
        <v>26/11/2025</v>
      </c>
      <c r="P58">
        <f t="shared" si="2"/>
        <v>1</v>
      </c>
      <c r="Q58">
        <f t="shared" si="3"/>
        <v>1</v>
      </c>
    </row>
    <row r="59" spans="1:17" x14ac:dyDescent="0.25">
      <c r="A59" t="s">
        <v>827</v>
      </c>
      <c r="B59" t="s">
        <v>387</v>
      </c>
      <c r="C59">
        <v>320</v>
      </c>
      <c r="D59" t="s">
        <v>973</v>
      </c>
      <c r="E59" s="13">
        <v>45987.520833333336</v>
      </c>
      <c r="F59" t="s">
        <v>516</v>
      </c>
      <c r="G59">
        <v>1</v>
      </c>
      <c r="H59" t="s">
        <v>793</v>
      </c>
      <c r="I59" t="s">
        <v>988</v>
      </c>
      <c r="J59" t="s">
        <v>638</v>
      </c>
      <c r="K59" s="13">
        <v>45987.583333333336</v>
      </c>
      <c r="L59" t="s">
        <v>29</v>
      </c>
      <c r="M59">
        <f>VLOOKUP(L59,Data!$J$1:$K$13,2,0)</f>
        <v>1</v>
      </c>
      <c r="N59" t="str">
        <f t="shared" si="0"/>
        <v>26/11/2025</v>
      </c>
      <c r="O59" t="str">
        <f t="shared" si="1"/>
        <v>26/11/2025</v>
      </c>
      <c r="P59">
        <f t="shared" si="2"/>
        <v>1</v>
      </c>
      <c r="Q59">
        <f t="shared" si="3"/>
        <v>1</v>
      </c>
    </row>
    <row r="60" spans="1:17" x14ac:dyDescent="0.25">
      <c r="A60" t="s">
        <v>827</v>
      </c>
      <c r="B60" t="s">
        <v>387</v>
      </c>
      <c r="C60">
        <v>320</v>
      </c>
      <c r="D60" t="s">
        <v>815</v>
      </c>
      <c r="E60" s="13">
        <v>45987.527777777781</v>
      </c>
      <c r="F60" t="s">
        <v>717</v>
      </c>
      <c r="G60">
        <v>1</v>
      </c>
      <c r="H60">
        <v>502</v>
      </c>
      <c r="I60" t="s">
        <v>815</v>
      </c>
      <c r="J60" t="s">
        <v>253</v>
      </c>
      <c r="K60" s="13">
        <v>45987.548611111109</v>
      </c>
      <c r="L60" t="s">
        <v>29</v>
      </c>
      <c r="M60">
        <f>VLOOKUP(L60,Data!$J$1:$K$13,2,0)</f>
        <v>1</v>
      </c>
      <c r="N60" t="str">
        <f t="shared" si="0"/>
        <v>26/11/2025</v>
      </c>
      <c r="O60" t="str">
        <f t="shared" si="1"/>
        <v>26/11/2025</v>
      </c>
      <c r="P60">
        <f t="shared" si="2"/>
        <v>1</v>
      </c>
      <c r="Q60">
        <f t="shared" si="3"/>
        <v>1</v>
      </c>
    </row>
    <row r="61" spans="1:17" x14ac:dyDescent="0.25">
      <c r="A61" t="s">
        <v>827</v>
      </c>
      <c r="B61" t="s">
        <v>387</v>
      </c>
      <c r="C61" t="s">
        <v>786</v>
      </c>
      <c r="D61" t="s">
        <v>972</v>
      </c>
      <c r="E61" s="13">
        <v>45987.534722222219</v>
      </c>
      <c r="F61" t="s">
        <v>709</v>
      </c>
      <c r="G61">
        <v>2</v>
      </c>
      <c r="H61" t="s">
        <v>987</v>
      </c>
      <c r="I61" t="s">
        <v>1099</v>
      </c>
      <c r="J61" t="s">
        <v>647</v>
      </c>
      <c r="K61" s="13">
        <v>45987.652777777781</v>
      </c>
      <c r="L61" t="s">
        <v>29</v>
      </c>
      <c r="M61">
        <f>VLOOKUP(L61,Data!$J$1:$K$13,2,0)</f>
        <v>1</v>
      </c>
      <c r="N61" t="str">
        <f t="shared" si="0"/>
        <v>26/11/2025</v>
      </c>
      <c r="O61" t="str">
        <f t="shared" si="1"/>
        <v>26/11/2025</v>
      </c>
      <c r="P61">
        <f t="shared" si="2"/>
        <v>1</v>
      </c>
      <c r="Q61">
        <f t="shared" si="3"/>
        <v>1</v>
      </c>
    </row>
    <row r="62" spans="1:17" x14ac:dyDescent="0.25">
      <c r="A62" t="s">
        <v>827</v>
      </c>
      <c r="B62" t="s">
        <v>65</v>
      </c>
      <c r="C62" t="s">
        <v>798</v>
      </c>
      <c r="D62" t="s">
        <v>897</v>
      </c>
      <c r="E62" s="13">
        <v>45987.534722222219</v>
      </c>
      <c r="F62" t="s">
        <v>117</v>
      </c>
      <c r="G62">
        <v>3</v>
      </c>
      <c r="H62" t="s">
        <v>974</v>
      </c>
      <c r="I62" t="s">
        <v>831</v>
      </c>
      <c r="J62" t="s">
        <v>195</v>
      </c>
      <c r="K62" s="13">
        <v>45987.559027777781</v>
      </c>
      <c r="L62" t="s">
        <v>29</v>
      </c>
      <c r="M62">
        <f>VLOOKUP(L62,Data!$J$1:$K$13,2,0)</f>
        <v>1</v>
      </c>
      <c r="N62" t="str">
        <f t="shared" si="0"/>
        <v>26/11/2025</v>
      </c>
      <c r="O62" t="str">
        <f t="shared" si="1"/>
        <v>26/11/2025</v>
      </c>
      <c r="P62">
        <f t="shared" si="2"/>
        <v>1</v>
      </c>
      <c r="Q62">
        <f t="shared" si="3"/>
        <v>1</v>
      </c>
    </row>
    <row r="63" spans="1:17" x14ac:dyDescent="0.25">
      <c r="A63" t="s">
        <v>827</v>
      </c>
      <c r="B63" t="s">
        <v>387</v>
      </c>
      <c r="C63">
        <v>320</v>
      </c>
      <c r="D63" t="s">
        <v>816</v>
      </c>
      <c r="E63" s="13">
        <v>45987.545138888891</v>
      </c>
      <c r="F63" t="s">
        <v>155</v>
      </c>
      <c r="G63">
        <v>2</v>
      </c>
      <c r="H63">
        <v>505</v>
      </c>
      <c r="I63" t="s">
        <v>816</v>
      </c>
      <c r="J63" t="s">
        <v>73</v>
      </c>
      <c r="K63" s="13">
        <v>45987.565972222219</v>
      </c>
      <c r="L63" t="s">
        <v>29</v>
      </c>
      <c r="M63">
        <f>VLOOKUP(L63,Data!$J$1:$K$13,2,0)</f>
        <v>1</v>
      </c>
      <c r="N63" t="str">
        <f t="shared" si="0"/>
        <v>26/11/2025</v>
      </c>
      <c r="O63" t="str">
        <f t="shared" si="1"/>
        <v>26/11/2025</v>
      </c>
      <c r="P63">
        <f t="shared" si="2"/>
        <v>1</v>
      </c>
      <c r="Q63">
        <f t="shared" si="3"/>
        <v>1</v>
      </c>
    </row>
    <row r="64" spans="1:17" x14ac:dyDescent="0.25">
      <c r="A64" t="s">
        <v>827</v>
      </c>
      <c r="B64" t="s">
        <v>65</v>
      </c>
      <c r="C64" t="s">
        <v>798</v>
      </c>
      <c r="D64" t="s">
        <v>899</v>
      </c>
      <c r="E64" s="13">
        <v>45987.565972222219</v>
      </c>
      <c r="F64" t="s">
        <v>717</v>
      </c>
      <c r="G64">
        <v>3</v>
      </c>
      <c r="H64" t="s">
        <v>1088</v>
      </c>
      <c r="I64" t="s">
        <v>817</v>
      </c>
      <c r="J64" t="s">
        <v>571</v>
      </c>
      <c r="K64" s="13">
        <v>45987.597222222219</v>
      </c>
      <c r="L64" t="s">
        <v>29</v>
      </c>
      <c r="M64">
        <f>VLOOKUP(L64,Data!$J$1:$K$13,2,0)</f>
        <v>1</v>
      </c>
      <c r="N64" t="str">
        <f t="shared" si="0"/>
        <v>26/11/2025</v>
      </c>
      <c r="O64" t="str">
        <f t="shared" si="1"/>
        <v>26/11/2025</v>
      </c>
      <c r="P64">
        <f t="shared" si="2"/>
        <v>1</v>
      </c>
      <c r="Q64">
        <f t="shared" si="3"/>
        <v>1</v>
      </c>
    </row>
    <row r="65" spans="1:17" x14ac:dyDescent="0.25">
      <c r="A65" t="s">
        <v>827</v>
      </c>
      <c r="B65" t="s">
        <v>387</v>
      </c>
      <c r="C65">
        <v>321</v>
      </c>
      <c r="D65" t="s">
        <v>953</v>
      </c>
      <c r="E65" s="13">
        <v>45987.576388888891</v>
      </c>
      <c r="F65" t="s">
        <v>653</v>
      </c>
      <c r="G65">
        <v>1</v>
      </c>
      <c r="H65" t="s">
        <v>951</v>
      </c>
      <c r="I65" t="s">
        <v>1092</v>
      </c>
      <c r="J65" t="s">
        <v>719</v>
      </c>
      <c r="K65" s="13">
        <v>45987.614583333336</v>
      </c>
      <c r="L65" t="s">
        <v>29</v>
      </c>
      <c r="M65">
        <f>VLOOKUP(L65,Data!$J$1:$K$13,2,0)</f>
        <v>1</v>
      </c>
      <c r="N65" t="str">
        <f t="shared" ref="N65:N87" si="4">TEXT(E65,"dd/mm/aaaa")</f>
        <v>26/11/2025</v>
      </c>
      <c r="O65" t="str">
        <f t="shared" ref="O65:O87" si="5">TEXT(K65,"dd/mm/aaaa")</f>
        <v>26/11/2025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827</v>
      </c>
      <c r="B66" t="s">
        <v>387</v>
      </c>
      <c r="C66">
        <v>320</v>
      </c>
      <c r="D66" t="s">
        <v>1087</v>
      </c>
      <c r="E66" s="13">
        <v>45987.576388888891</v>
      </c>
      <c r="F66" t="s">
        <v>581</v>
      </c>
      <c r="G66">
        <v>1</v>
      </c>
      <c r="H66" t="s">
        <v>948</v>
      </c>
      <c r="I66" t="s">
        <v>1094</v>
      </c>
      <c r="J66" t="s">
        <v>501</v>
      </c>
      <c r="K66" s="13">
        <v>45987.663194444445</v>
      </c>
      <c r="L66" t="s">
        <v>29</v>
      </c>
      <c r="M66">
        <f>VLOOKUP(L66,Data!$J$1:$K$13,2,0)</f>
        <v>1</v>
      </c>
      <c r="N66" t="str">
        <f t="shared" si="4"/>
        <v>26/11/2025</v>
      </c>
      <c r="O66" t="str">
        <f t="shared" si="5"/>
        <v>26/11/2025</v>
      </c>
      <c r="P66">
        <f t="shared" si="6"/>
        <v>1</v>
      </c>
      <c r="Q66">
        <f t="shared" si="7"/>
        <v>1</v>
      </c>
    </row>
    <row r="67" spans="1:17" x14ac:dyDescent="0.25">
      <c r="A67" t="s">
        <v>827</v>
      </c>
      <c r="B67" t="s">
        <v>387</v>
      </c>
      <c r="C67">
        <v>321</v>
      </c>
      <c r="D67" t="s">
        <v>901</v>
      </c>
      <c r="E67" s="13">
        <v>45987.579861111109</v>
      </c>
      <c r="F67" t="s">
        <v>315</v>
      </c>
      <c r="G67">
        <v>2</v>
      </c>
      <c r="H67" t="s">
        <v>955</v>
      </c>
      <c r="I67" t="s">
        <v>1189</v>
      </c>
      <c r="J67" t="s">
        <v>661</v>
      </c>
      <c r="K67" s="13">
        <v>45988.350694444445</v>
      </c>
      <c r="L67" t="s">
        <v>29</v>
      </c>
      <c r="M67">
        <f>VLOOKUP(L67,Data!$J$1:$K$13,2,0)</f>
        <v>1</v>
      </c>
      <c r="N67" t="str">
        <f t="shared" si="4"/>
        <v>26/11/2025</v>
      </c>
      <c r="O67" t="str">
        <f t="shared" si="5"/>
        <v>27/11/2025</v>
      </c>
      <c r="P67">
        <f t="shared" si="6"/>
        <v>1</v>
      </c>
      <c r="Q67">
        <f t="shared" si="7"/>
        <v>0</v>
      </c>
    </row>
    <row r="68" spans="1:17" x14ac:dyDescent="0.25">
      <c r="A68" t="s">
        <v>827</v>
      </c>
      <c r="B68" t="s">
        <v>495</v>
      </c>
      <c r="C68" t="s">
        <v>805</v>
      </c>
      <c r="D68" t="s">
        <v>1093</v>
      </c>
      <c r="E68" s="13">
        <v>45987.600694444445</v>
      </c>
      <c r="F68" t="s">
        <v>165</v>
      </c>
      <c r="G68">
        <v>2</v>
      </c>
      <c r="H68">
        <v>501</v>
      </c>
      <c r="I68" t="s">
        <v>806</v>
      </c>
      <c r="J68" t="s">
        <v>635</v>
      </c>
      <c r="K68" s="13">
        <v>45987.625</v>
      </c>
      <c r="L68" t="s">
        <v>29</v>
      </c>
      <c r="M68">
        <f>VLOOKUP(L68,Data!$J$1:$K$13,2,0)</f>
        <v>1</v>
      </c>
      <c r="N68" t="str">
        <f t="shared" si="4"/>
        <v>26/11/2025</v>
      </c>
      <c r="O68" t="str">
        <f t="shared" si="5"/>
        <v>26/11/2025</v>
      </c>
      <c r="P68">
        <f t="shared" si="6"/>
        <v>1</v>
      </c>
      <c r="Q68">
        <f t="shared" si="7"/>
        <v>1</v>
      </c>
    </row>
    <row r="69" spans="1:17" x14ac:dyDescent="0.25">
      <c r="A69" t="s">
        <v>827</v>
      </c>
      <c r="B69" t="s">
        <v>254</v>
      </c>
      <c r="C69">
        <v>333</v>
      </c>
      <c r="D69" t="s">
        <v>1234</v>
      </c>
      <c r="E69" s="13">
        <v>45987.607638888891</v>
      </c>
      <c r="F69" t="s">
        <v>251</v>
      </c>
      <c r="G69" t="s">
        <v>780</v>
      </c>
      <c r="H69">
        <v>602</v>
      </c>
      <c r="I69" t="s">
        <v>1235</v>
      </c>
      <c r="J69" t="s">
        <v>77</v>
      </c>
      <c r="K69" s="13">
        <v>45987.690972222219</v>
      </c>
      <c r="L69" t="s">
        <v>23</v>
      </c>
      <c r="M69">
        <f>VLOOKUP(L69,Data!$J$1:$K$13,2,0)</f>
        <v>2</v>
      </c>
      <c r="N69" t="str">
        <f t="shared" si="4"/>
        <v>26/11/2025</v>
      </c>
      <c r="O69" t="str">
        <f t="shared" si="5"/>
        <v>26/11/2025</v>
      </c>
      <c r="P69">
        <f t="shared" si="6"/>
        <v>1</v>
      </c>
      <c r="Q69">
        <f t="shared" si="7"/>
        <v>1</v>
      </c>
    </row>
    <row r="70" spans="1:17" x14ac:dyDescent="0.25">
      <c r="A70" t="s">
        <v>827</v>
      </c>
      <c r="B70" t="s">
        <v>264</v>
      </c>
      <c r="C70">
        <v>738</v>
      </c>
      <c r="D70" t="s">
        <v>1193</v>
      </c>
      <c r="E70" s="13">
        <v>45987.614583333336</v>
      </c>
      <c r="F70" t="s">
        <v>717</v>
      </c>
      <c r="G70">
        <v>1</v>
      </c>
      <c r="H70" t="s">
        <v>949</v>
      </c>
      <c r="I70" t="s">
        <v>826</v>
      </c>
      <c r="J70" t="s">
        <v>655</v>
      </c>
      <c r="K70" s="13">
        <v>45987.819444444445</v>
      </c>
      <c r="L70" t="s">
        <v>29</v>
      </c>
      <c r="M70">
        <f>VLOOKUP(L70,Data!$J$1:$K$13,2,0)</f>
        <v>1</v>
      </c>
      <c r="N70" t="str">
        <f t="shared" si="4"/>
        <v>26/11/2025</v>
      </c>
      <c r="O70" t="str">
        <f t="shared" si="5"/>
        <v>26/11/2025</v>
      </c>
      <c r="P70">
        <f t="shared" si="6"/>
        <v>1</v>
      </c>
      <c r="Q70">
        <f t="shared" si="7"/>
        <v>1</v>
      </c>
    </row>
    <row r="71" spans="1:17" x14ac:dyDescent="0.25">
      <c r="A71" t="s">
        <v>827</v>
      </c>
      <c r="B71" t="s">
        <v>387</v>
      </c>
      <c r="C71">
        <v>320</v>
      </c>
      <c r="D71" t="s">
        <v>975</v>
      </c>
      <c r="E71" s="13">
        <v>45987.628472222219</v>
      </c>
      <c r="F71" t="s">
        <v>151</v>
      </c>
      <c r="G71">
        <v>1</v>
      </c>
      <c r="H71">
        <v>505</v>
      </c>
      <c r="I71" t="s">
        <v>975</v>
      </c>
      <c r="J71" t="s">
        <v>528</v>
      </c>
      <c r="K71" s="13">
        <v>45987.652777777781</v>
      </c>
      <c r="L71" t="s">
        <v>29</v>
      </c>
      <c r="M71">
        <f>VLOOKUP(L71,Data!$J$1:$K$13,2,0)</f>
        <v>1</v>
      </c>
      <c r="N71" t="str">
        <f t="shared" si="4"/>
        <v>26/11/2025</v>
      </c>
      <c r="O71" t="str">
        <f t="shared" si="5"/>
        <v>26/11/2025</v>
      </c>
      <c r="P71">
        <f t="shared" si="6"/>
        <v>1</v>
      </c>
      <c r="Q71">
        <f t="shared" si="7"/>
        <v>1</v>
      </c>
    </row>
    <row r="72" spans="1:17" x14ac:dyDescent="0.25">
      <c r="A72" t="s">
        <v>827</v>
      </c>
      <c r="B72" t="s">
        <v>348</v>
      </c>
      <c r="C72" t="s">
        <v>783</v>
      </c>
      <c r="D72" t="s">
        <v>1236</v>
      </c>
      <c r="E72" s="13">
        <v>45987.649305555555</v>
      </c>
      <c r="F72" t="s">
        <v>384</v>
      </c>
      <c r="G72" t="s">
        <v>780</v>
      </c>
      <c r="H72">
        <v>603</v>
      </c>
      <c r="I72" t="s">
        <v>1237</v>
      </c>
      <c r="J72" t="s">
        <v>326</v>
      </c>
      <c r="K72" s="13">
        <v>45987.753472222219</v>
      </c>
      <c r="L72" t="s">
        <v>23</v>
      </c>
      <c r="M72">
        <f>VLOOKUP(L72,Data!$J$1:$K$13,2,0)</f>
        <v>2</v>
      </c>
      <c r="N72" t="str">
        <f t="shared" si="4"/>
        <v>26/11/2025</v>
      </c>
      <c r="O72" t="str">
        <f t="shared" si="5"/>
        <v>26/11/2025</v>
      </c>
      <c r="P72">
        <f t="shared" si="6"/>
        <v>1</v>
      </c>
      <c r="Q72">
        <f t="shared" si="7"/>
        <v>1</v>
      </c>
    </row>
    <row r="73" spans="1:17" x14ac:dyDescent="0.25">
      <c r="A73" t="s">
        <v>827</v>
      </c>
      <c r="B73" t="s">
        <v>387</v>
      </c>
      <c r="C73">
        <v>321</v>
      </c>
      <c r="D73" t="s">
        <v>822</v>
      </c>
      <c r="E73" s="13">
        <v>45987.666666666664</v>
      </c>
      <c r="F73" t="s">
        <v>651</v>
      </c>
      <c r="G73">
        <v>1</v>
      </c>
      <c r="H73">
        <v>502</v>
      </c>
      <c r="I73" t="s">
        <v>822</v>
      </c>
      <c r="J73" t="s">
        <v>655</v>
      </c>
      <c r="K73" s="13">
        <v>45987.694444444445</v>
      </c>
      <c r="L73" t="s">
        <v>29</v>
      </c>
      <c r="M73">
        <f>VLOOKUP(L73,Data!$J$1:$K$13,2,0)</f>
        <v>1</v>
      </c>
      <c r="N73" t="str">
        <f t="shared" si="4"/>
        <v>26/11/2025</v>
      </c>
      <c r="O73" t="str">
        <f t="shared" si="5"/>
        <v>26/11/2025</v>
      </c>
      <c r="P73">
        <f t="shared" si="6"/>
        <v>1</v>
      </c>
      <c r="Q73">
        <f t="shared" si="7"/>
        <v>1</v>
      </c>
    </row>
    <row r="74" spans="1:17" x14ac:dyDescent="0.25">
      <c r="A74" t="s">
        <v>827</v>
      </c>
      <c r="B74" t="s">
        <v>387</v>
      </c>
      <c r="C74">
        <v>320</v>
      </c>
      <c r="D74" t="s">
        <v>1238</v>
      </c>
      <c r="E74" s="13">
        <v>45987.670138888891</v>
      </c>
      <c r="F74" t="s">
        <v>481</v>
      </c>
      <c r="G74">
        <v>2</v>
      </c>
      <c r="H74" t="s">
        <v>793</v>
      </c>
      <c r="I74" t="s">
        <v>1091</v>
      </c>
      <c r="J74" t="s">
        <v>509</v>
      </c>
      <c r="K74" s="13">
        <v>45987.704861111109</v>
      </c>
      <c r="L74" t="s">
        <v>29</v>
      </c>
      <c r="M74">
        <f>VLOOKUP(L74,Data!$J$1:$K$13,2,0)</f>
        <v>1</v>
      </c>
      <c r="N74" t="str">
        <f t="shared" si="4"/>
        <v>26/11/2025</v>
      </c>
      <c r="O74" t="str">
        <f t="shared" si="5"/>
        <v>26/11/2025</v>
      </c>
      <c r="P74">
        <f t="shared" si="6"/>
        <v>1</v>
      </c>
      <c r="Q74">
        <f t="shared" si="7"/>
        <v>1</v>
      </c>
    </row>
    <row r="75" spans="1:17" x14ac:dyDescent="0.25">
      <c r="A75" t="s">
        <v>827</v>
      </c>
      <c r="B75" t="s">
        <v>229</v>
      </c>
      <c r="C75" t="s">
        <v>956</v>
      </c>
      <c r="D75" t="s">
        <v>1159</v>
      </c>
      <c r="E75" s="13">
        <v>45987.673611111109</v>
      </c>
      <c r="F75" t="s">
        <v>246</v>
      </c>
      <c r="G75" t="s">
        <v>780</v>
      </c>
      <c r="H75" t="s">
        <v>957</v>
      </c>
      <c r="I75" t="s">
        <v>1160</v>
      </c>
      <c r="J75" t="s">
        <v>253</v>
      </c>
      <c r="K75" s="13">
        <v>45987.777777777781</v>
      </c>
      <c r="L75" t="s">
        <v>23</v>
      </c>
      <c r="M75">
        <f>VLOOKUP(L75,Data!$J$1:$K$13,2,0)</f>
        <v>2</v>
      </c>
      <c r="N75" t="str">
        <f t="shared" si="4"/>
        <v>26/11/2025</v>
      </c>
      <c r="O75" t="str">
        <f t="shared" si="5"/>
        <v>26/11/2025</v>
      </c>
      <c r="P75">
        <f t="shared" si="6"/>
        <v>1</v>
      </c>
      <c r="Q75">
        <f t="shared" si="7"/>
        <v>1</v>
      </c>
    </row>
    <row r="76" spans="1:17" x14ac:dyDescent="0.25">
      <c r="A76" t="s">
        <v>827</v>
      </c>
      <c r="B76" t="s">
        <v>435</v>
      </c>
      <c r="C76">
        <v>320</v>
      </c>
      <c r="D76" t="s">
        <v>900</v>
      </c>
      <c r="E76" s="13">
        <v>45987.680555555555</v>
      </c>
      <c r="F76" t="s">
        <v>151</v>
      </c>
      <c r="G76">
        <v>1</v>
      </c>
      <c r="H76" t="s">
        <v>952</v>
      </c>
      <c r="I76" t="s">
        <v>829</v>
      </c>
      <c r="J76" t="s">
        <v>253</v>
      </c>
      <c r="K76" s="13">
        <v>45987.71875</v>
      </c>
      <c r="L76" t="s">
        <v>29</v>
      </c>
      <c r="M76">
        <f>VLOOKUP(L76,Data!$J$1:$K$13,2,0)</f>
        <v>1</v>
      </c>
      <c r="N76" t="str">
        <f t="shared" si="4"/>
        <v>26/11/2025</v>
      </c>
      <c r="O76" t="str">
        <f t="shared" si="5"/>
        <v>26/11/2025</v>
      </c>
      <c r="P76">
        <f t="shared" si="6"/>
        <v>1</v>
      </c>
      <c r="Q76">
        <f t="shared" si="7"/>
        <v>1</v>
      </c>
    </row>
    <row r="77" spans="1:17" x14ac:dyDescent="0.25">
      <c r="A77" t="s">
        <v>827</v>
      </c>
      <c r="B77" t="s">
        <v>387</v>
      </c>
      <c r="C77">
        <v>320</v>
      </c>
      <c r="D77" t="s">
        <v>904</v>
      </c>
      <c r="E77" s="13">
        <v>45987.690972222219</v>
      </c>
      <c r="F77" t="s">
        <v>251</v>
      </c>
      <c r="G77">
        <v>2</v>
      </c>
      <c r="H77" t="s">
        <v>950</v>
      </c>
      <c r="I77" t="s">
        <v>785</v>
      </c>
      <c r="J77" t="s">
        <v>439</v>
      </c>
      <c r="K77" s="13">
        <v>45987.732638888891</v>
      </c>
      <c r="L77" t="s">
        <v>29</v>
      </c>
      <c r="M77">
        <f>VLOOKUP(L77,Data!$J$1:$K$13,2,0)</f>
        <v>1</v>
      </c>
      <c r="N77" t="str">
        <f t="shared" si="4"/>
        <v>26/11/2025</v>
      </c>
      <c r="O77" t="str">
        <f t="shared" si="5"/>
        <v>26/11/2025</v>
      </c>
      <c r="P77">
        <f t="shared" si="6"/>
        <v>1</v>
      </c>
      <c r="Q77">
        <f t="shared" si="7"/>
        <v>1</v>
      </c>
    </row>
    <row r="78" spans="1:17" x14ac:dyDescent="0.25">
      <c r="A78" t="s">
        <v>827</v>
      </c>
      <c r="B78" t="s">
        <v>65</v>
      </c>
      <c r="C78" t="s">
        <v>798</v>
      </c>
      <c r="D78" t="s">
        <v>902</v>
      </c>
      <c r="E78" s="13">
        <v>45987.697916666664</v>
      </c>
      <c r="F78" t="s">
        <v>481</v>
      </c>
      <c r="G78">
        <v>3</v>
      </c>
      <c r="H78" t="s">
        <v>974</v>
      </c>
      <c r="I78" t="s">
        <v>823</v>
      </c>
      <c r="J78" t="s">
        <v>528</v>
      </c>
      <c r="K78" s="13">
        <v>45987.760416666664</v>
      </c>
      <c r="L78" t="s">
        <v>29</v>
      </c>
      <c r="M78">
        <f>VLOOKUP(L78,Data!$J$1:$K$13,2,0)</f>
        <v>1</v>
      </c>
      <c r="N78" t="str">
        <f t="shared" si="4"/>
        <v>26/11/2025</v>
      </c>
      <c r="O78" t="str">
        <f t="shared" si="5"/>
        <v>26/11/2025</v>
      </c>
      <c r="P78">
        <f t="shared" si="6"/>
        <v>1</v>
      </c>
      <c r="Q78">
        <f t="shared" si="7"/>
        <v>1</v>
      </c>
    </row>
    <row r="79" spans="1:17" x14ac:dyDescent="0.25">
      <c r="A79" t="s">
        <v>827</v>
      </c>
      <c r="B79" t="s">
        <v>435</v>
      </c>
      <c r="C79" t="s">
        <v>786</v>
      </c>
      <c r="D79" t="s">
        <v>1111</v>
      </c>
      <c r="E79" s="13">
        <v>45987.711111111108</v>
      </c>
      <c r="F79" t="s">
        <v>622</v>
      </c>
      <c r="G79">
        <v>2</v>
      </c>
      <c r="H79" t="s">
        <v>1113</v>
      </c>
      <c r="I79" t="s">
        <v>787</v>
      </c>
      <c r="J79" t="s">
        <v>482</v>
      </c>
      <c r="K79" s="13">
        <v>45987.738194444442</v>
      </c>
      <c r="L79" t="s">
        <v>29</v>
      </c>
      <c r="M79">
        <f>VLOOKUP(L79,Data!$J$1:$K$13,2,0)</f>
        <v>1</v>
      </c>
      <c r="N79" t="str">
        <f t="shared" si="4"/>
        <v>26/11/2025</v>
      </c>
      <c r="O79" t="str">
        <f t="shared" si="5"/>
        <v>26/11/2025</v>
      </c>
      <c r="P79">
        <f t="shared" si="6"/>
        <v>1</v>
      </c>
      <c r="Q79">
        <f t="shared" si="7"/>
        <v>1</v>
      </c>
    </row>
    <row r="80" spans="1:17" x14ac:dyDescent="0.25">
      <c r="A80" t="s">
        <v>827</v>
      </c>
      <c r="B80" t="s">
        <v>387</v>
      </c>
      <c r="C80">
        <v>321</v>
      </c>
      <c r="D80" t="s">
        <v>964</v>
      </c>
      <c r="E80" s="13">
        <v>45987.711805555555</v>
      </c>
      <c r="F80" t="s">
        <v>147</v>
      </c>
      <c r="G80">
        <v>2</v>
      </c>
      <c r="H80" t="s">
        <v>948</v>
      </c>
      <c r="I80" t="s">
        <v>964</v>
      </c>
      <c r="J80" t="s">
        <v>152</v>
      </c>
      <c r="K80" s="13">
        <v>45987.743055555555</v>
      </c>
      <c r="L80" t="s">
        <v>29</v>
      </c>
      <c r="M80">
        <f>VLOOKUP(L80,Data!$J$1:$K$13,2,0)</f>
        <v>1</v>
      </c>
      <c r="N80" t="str">
        <f t="shared" si="4"/>
        <v>26/11/2025</v>
      </c>
      <c r="O80" t="str">
        <f t="shared" si="5"/>
        <v>26/11/2025</v>
      </c>
      <c r="P80">
        <f t="shared" si="6"/>
        <v>1</v>
      </c>
      <c r="Q80">
        <f t="shared" si="7"/>
        <v>1</v>
      </c>
    </row>
    <row r="81" spans="1:17" x14ac:dyDescent="0.25">
      <c r="A81" t="s">
        <v>827</v>
      </c>
      <c r="B81" t="s">
        <v>387</v>
      </c>
      <c r="C81">
        <v>320</v>
      </c>
      <c r="D81" t="s">
        <v>967</v>
      </c>
      <c r="E81" s="13">
        <v>45987.711805555555</v>
      </c>
      <c r="F81" t="s">
        <v>369</v>
      </c>
      <c r="G81">
        <v>1</v>
      </c>
      <c r="H81" t="s">
        <v>951</v>
      </c>
      <c r="I81" t="s">
        <v>968</v>
      </c>
      <c r="J81" t="s">
        <v>371</v>
      </c>
      <c r="K81" s="13">
        <v>45987.746527777781</v>
      </c>
      <c r="L81" t="s">
        <v>29</v>
      </c>
      <c r="M81">
        <f>VLOOKUP(L81,Data!$J$1:$K$13,2,0)</f>
        <v>1</v>
      </c>
      <c r="N81" t="str">
        <f t="shared" si="4"/>
        <v>26/11/2025</v>
      </c>
      <c r="O81" t="str">
        <f t="shared" si="5"/>
        <v>26/11/2025</v>
      </c>
      <c r="P81">
        <f t="shared" si="6"/>
        <v>1</v>
      </c>
      <c r="Q81">
        <f t="shared" si="7"/>
        <v>1</v>
      </c>
    </row>
    <row r="82" spans="1:17" x14ac:dyDescent="0.25">
      <c r="A82" t="s">
        <v>827</v>
      </c>
      <c r="B82" t="s">
        <v>65</v>
      </c>
      <c r="C82" t="s">
        <v>798</v>
      </c>
      <c r="D82" t="s">
        <v>888</v>
      </c>
      <c r="E82" s="13">
        <v>45987.711805555555</v>
      </c>
      <c r="F82" t="s">
        <v>193</v>
      </c>
      <c r="G82">
        <v>3</v>
      </c>
      <c r="H82" t="s">
        <v>1088</v>
      </c>
      <c r="I82" t="s">
        <v>824</v>
      </c>
      <c r="J82" t="s">
        <v>678</v>
      </c>
      <c r="K82" s="13">
        <v>45987.736805555556</v>
      </c>
      <c r="L82" t="s">
        <v>29</v>
      </c>
      <c r="M82">
        <f>VLOOKUP(L82,Data!$J$1:$K$13,2,0)</f>
        <v>1</v>
      </c>
      <c r="N82" t="str">
        <f t="shared" si="4"/>
        <v>26/11/2025</v>
      </c>
      <c r="O82" t="str">
        <f t="shared" si="5"/>
        <v>26/11/2025</v>
      </c>
      <c r="P82">
        <f t="shared" si="6"/>
        <v>1</v>
      </c>
      <c r="Q82">
        <f t="shared" si="7"/>
        <v>1</v>
      </c>
    </row>
    <row r="83" spans="1:17" x14ac:dyDescent="0.25">
      <c r="A83" t="s">
        <v>827</v>
      </c>
      <c r="B83" t="s">
        <v>111</v>
      </c>
      <c r="C83" t="s">
        <v>956</v>
      </c>
      <c r="D83" t="s">
        <v>1239</v>
      </c>
      <c r="E83" s="13">
        <v>45987.711805555555</v>
      </c>
      <c r="F83" t="s">
        <v>32</v>
      </c>
      <c r="G83" t="s">
        <v>780</v>
      </c>
      <c r="H83">
        <v>604</v>
      </c>
      <c r="I83" t="s">
        <v>1240</v>
      </c>
      <c r="J83" t="s">
        <v>381</v>
      </c>
      <c r="K83" s="13">
        <v>45987.836805555555</v>
      </c>
      <c r="L83" t="s">
        <v>23</v>
      </c>
      <c r="M83">
        <f>VLOOKUP(L83,Data!$J$1:$K$13,2,0)</f>
        <v>2</v>
      </c>
      <c r="N83" t="str">
        <f t="shared" si="4"/>
        <v>26/11/2025</v>
      </c>
      <c r="O83" t="str">
        <f t="shared" si="5"/>
        <v>26/11/2025</v>
      </c>
      <c r="P83">
        <f t="shared" si="6"/>
        <v>1</v>
      </c>
      <c r="Q83">
        <f t="shared" si="7"/>
        <v>1</v>
      </c>
    </row>
    <row r="84" spans="1:17" x14ac:dyDescent="0.25">
      <c r="A84" t="s">
        <v>827</v>
      </c>
      <c r="B84" t="s">
        <v>387</v>
      </c>
      <c r="C84">
        <v>320</v>
      </c>
      <c r="D84" t="s">
        <v>1194</v>
      </c>
      <c r="E84" s="13">
        <v>45987.722222222219</v>
      </c>
      <c r="F84" t="s">
        <v>499</v>
      </c>
      <c r="G84">
        <v>1</v>
      </c>
      <c r="H84">
        <v>505</v>
      </c>
      <c r="I84" t="s">
        <v>1194</v>
      </c>
      <c r="J84" t="s">
        <v>10</v>
      </c>
      <c r="K84" s="13">
        <v>45987.743055555555</v>
      </c>
      <c r="L84" t="s">
        <v>29</v>
      </c>
      <c r="M84">
        <f>VLOOKUP(L84,Data!$J$1:$K$13,2,0)</f>
        <v>1</v>
      </c>
      <c r="N84" t="str">
        <f t="shared" si="4"/>
        <v>26/11/2025</v>
      </c>
      <c r="O84" t="str">
        <f t="shared" si="5"/>
        <v>26/11/2025</v>
      </c>
      <c r="P84">
        <f t="shared" si="6"/>
        <v>1</v>
      </c>
      <c r="Q84">
        <f t="shared" si="7"/>
        <v>1</v>
      </c>
    </row>
    <row r="85" spans="1:17" x14ac:dyDescent="0.25">
      <c r="A85" t="s">
        <v>827</v>
      </c>
      <c r="B85" t="s">
        <v>120</v>
      </c>
      <c r="C85" t="s">
        <v>807</v>
      </c>
      <c r="D85" t="s">
        <v>1241</v>
      </c>
      <c r="E85" s="13">
        <v>45987.726388888892</v>
      </c>
      <c r="F85" t="s">
        <v>563</v>
      </c>
      <c r="G85">
        <v>6</v>
      </c>
      <c r="H85" t="s">
        <v>1083</v>
      </c>
      <c r="I85" t="s">
        <v>1242</v>
      </c>
      <c r="J85" t="s">
        <v>565</v>
      </c>
      <c r="K85" s="13">
        <v>45987.768055555556</v>
      </c>
      <c r="L85" t="s">
        <v>29</v>
      </c>
      <c r="M85">
        <f>VLOOKUP(L85,Data!$J$1:$K$13,2,0)</f>
        <v>1</v>
      </c>
      <c r="N85" t="str">
        <f t="shared" si="4"/>
        <v>26/11/2025</v>
      </c>
      <c r="O85" t="str">
        <f t="shared" si="5"/>
        <v>26/11/2025</v>
      </c>
      <c r="P85">
        <f t="shared" si="6"/>
        <v>1</v>
      </c>
      <c r="Q85">
        <f t="shared" si="7"/>
        <v>1</v>
      </c>
    </row>
    <row r="86" spans="1:17" x14ac:dyDescent="0.25">
      <c r="A86" t="s">
        <v>827</v>
      </c>
      <c r="B86" t="s">
        <v>387</v>
      </c>
      <c r="C86">
        <v>320</v>
      </c>
      <c r="D86" t="s">
        <v>990</v>
      </c>
      <c r="E86" s="13">
        <v>45987.736111111109</v>
      </c>
      <c r="F86" t="s">
        <v>636</v>
      </c>
      <c r="G86">
        <v>1</v>
      </c>
      <c r="H86">
        <v>503</v>
      </c>
      <c r="I86" t="s">
        <v>977</v>
      </c>
      <c r="J86" t="s">
        <v>292</v>
      </c>
      <c r="K86" s="13">
        <v>45987.760416666664</v>
      </c>
      <c r="L86" t="s">
        <v>29</v>
      </c>
      <c r="M86">
        <f>VLOOKUP(L86,Data!$J$1:$K$13,2,0)</f>
        <v>1</v>
      </c>
      <c r="N86" t="str">
        <f t="shared" si="4"/>
        <v>26/11/2025</v>
      </c>
      <c r="O86" t="str">
        <f t="shared" si="5"/>
        <v>26/11/2025</v>
      </c>
      <c r="P86">
        <f t="shared" si="6"/>
        <v>1</v>
      </c>
      <c r="Q86">
        <f t="shared" si="7"/>
        <v>1</v>
      </c>
    </row>
    <row r="87" spans="1:17" x14ac:dyDescent="0.25">
      <c r="A87" t="s">
        <v>827</v>
      </c>
      <c r="B87" t="s">
        <v>264</v>
      </c>
      <c r="C87">
        <v>738</v>
      </c>
      <c r="D87" t="s">
        <v>1243</v>
      </c>
      <c r="E87" s="13">
        <v>45987.739583333336</v>
      </c>
      <c r="F87" t="s">
        <v>709</v>
      </c>
      <c r="G87">
        <v>3</v>
      </c>
      <c r="H87" t="s">
        <v>966</v>
      </c>
      <c r="I87" t="s">
        <v>1154</v>
      </c>
      <c r="J87" t="s">
        <v>501</v>
      </c>
      <c r="K87" s="13">
        <v>45987.777777777781</v>
      </c>
      <c r="L87" t="s">
        <v>29</v>
      </c>
      <c r="M87">
        <f>VLOOKUP(L87,Data!$J$1:$K$13,2,0)</f>
        <v>1</v>
      </c>
      <c r="N87" t="str">
        <f t="shared" si="4"/>
        <v>26/11/2025</v>
      </c>
      <c r="O87" t="str">
        <f t="shared" si="5"/>
        <v>26/11/2025</v>
      </c>
      <c r="P87">
        <f t="shared" si="6"/>
        <v>1</v>
      </c>
      <c r="Q87">
        <f t="shared" si="7"/>
        <v>1</v>
      </c>
    </row>
    <row r="88" spans="1:17" x14ac:dyDescent="0.25">
      <c r="A88" t="s">
        <v>827</v>
      </c>
      <c r="B88" t="s">
        <v>387</v>
      </c>
      <c r="C88">
        <v>320</v>
      </c>
      <c r="D88" t="s">
        <v>1155</v>
      </c>
      <c r="E88" s="13">
        <v>45987.746527777781</v>
      </c>
      <c r="F88" t="s">
        <v>151</v>
      </c>
      <c r="G88">
        <v>1</v>
      </c>
      <c r="H88" t="s">
        <v>952</v>
      </c>
      <c r="I88" t="s">
        <v>978</v>
      </c>
      <c r="J88" t="s">
        <v>623</v>
      </c>
      <c r="K88" s="13">
        <v>45987.784722222219</v>
      </c>
      <c r="L88" t="s">
        <v>29</v>
      </c>
      <c r="M88">
        <f>VLOOKUP(L88,Data!$J$1:$K$13,2,0)</f>
        <v>1</v>
      </c>
      <c r="N88" t="str">
        <f t="shared" ref="N88:N89" si="8">TEXT(E88,"dd/mm/aaaa")</f>
        <v>26/11/2025</v>
      </c>
      <c r="O88" t="str">
        <f t="shared" ref="O88:O89" si="9">TEXT(K88,"dd/mm/aaaa")</f>
        <v>26/11/2025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827</v>
      </c>
      <c r="B89" t="s">
        <v>249</v>
      </c>
      <c r="C89" t="s">
        <v>1081</v>
      </c>
      <c r="D89" t="s">
        <v>1198</v>
      </c>
      <c r="E89" s="13">
        <v>45987.75</v>
      </c>
      <c r="F89" t="s">
        <v>478</v>
      </c>
      <c r="G89" t="s">
        <v>780</v>
      </c>
      <c r="H89" t="s">
        <v>1199</v>
      </c>
      <c r="I89" t="s">
        <v>1200</v>
      </c>
      <c r="J89" t="s">
        <v>480</v>
      </c>
      <c r="K89" s="13">
        <v>45987.833333333336</v>
      </c>
      <c r="L89" t="s">
        <v>23</v>
      </c>
      <c r="M89">
        <f>VLOOKUP(L89,Data!$J$1:$K$13,2,0)</f>
        <v>2</v>
      </c>
      <c r="N89" t="str">
        <f t="shared" si="8"/>
        <v>26/11/2025</v>
      </c>
      <c r="O89" t="str">
        <f t="shared" si="9"/>
        <v>26/11/2025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827</v>
      </c>
      <c r="B90" t="s">
        <v>65</v>
      </c>
      <c r="C90" t="s">
        <v>798</v>
      </c>
      <c r="D90" t="s">
        <v>903</v>
      </c>
      <c r="E90" s="13">
        <v>45987.757638888892</v>
      </c>
      <c r="F90" t="s">
        <v>569</v>
      </c>
      <c r="G90">
        <v>3</v>
      </c>
      <c r="H90" t="s">
        <v>1088</v>
      </c>
      <c r="I90" t="s">
        <v>832</v>
      </c>
      <c r="J90" t="s">
        <v>253</v>
      </c>
      <c r="K90" s="13">
        <v>45987.785416666666</v>
      </c>
      <c r="L90" t="s">
        <v>29</v>
      </c>
      <c r="M90">
        <f>VLOOKUP(L90,Data!$J$1:$K$13,2,0)</f>
        <v>1</v>
      </c>
      <c r="N90" t="str">
        <f t="shared" ref="N90:N107" si="12">TEXT(E90,"dd/mm/aaaa")</f>
        <v>26/11/2025</v>
      </c>
      <c r="O90" t="str">
        <f t="shared" ref="O90:O107" si="13">TEXT(K90,"dd/mm/aaaa")</f>
        <v>26/11/2025</v>
      </c>
      <c r="P90">
        <f t="shared" ref="P90:P107" si="14">COUNTIFS($R$2,"="&amp;N90)</f>
        <v>1</v>
      </c>
      <c r="Q90">
        <f t="shared" ref="Q90:Q107" si="15">COUNTIFS($R$2,"="&amp;O90)</f>
        <v>1</v>
      </c>
    </row>
    <row r="91" spans="1:17" x14ac:dyDescent="0.25">
      <c r="A91" t="s">
        <v>827</v>
      </c>
      <c r="B91" t="s">
        <v>387</v>
      </c>
      <c r="C91">
        <v>320</v>
      </c>
      <c r="D91" t="s">
        <v>1101</v>
      </c>
      <c r="E91" s="13">
        <v>45987.760416666664</v>
      </c>
      <c r="F91" t="s">
        <v>645</v>
      </c>
      <c r="G91">
        <v>1</v>
      </c>
      <c r="H91" t="s">
        <v>987</v>
      </c>
      <c r="I91" t="s">
        <v>989</v>
      </c>
      <c r="J91" t="s">
        <v>253</v>
      </c>
      <c r="K91" s="13">
        <v>45987.791666666664</v>
      </c>
      <c r="L91" t="s">
        <v>29</v>
      </c>
      <c r="M91">
        <f>VLOOKUP(L91,Data!$J$1:$K$13,2,0)</f>
        <v>1</v>
      </c>
      <c r="N91" t="str">
        <f t="shared" si="12"/>
        <v>26/11/2025</v>
      </c>
      <c r="O91" t="str">
        <f t="shared" si="13"/>
        <v>26/11/2025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827</v>
      </c>
      <c r="B92" t="s">
        <v>387</v>
      </c>
      <c r="C92">
        <v>321</v>
      </c>
      <c r="D92" t="s">
        <v>820</v>
      </c>
      <c r="E92" s="13">
        <v>45987.763888888891</v>
      </c>
      <c r="F92" t="s">
        <v>481</v>
      </c>
      <c r="G92">
        <v>3</v>
      </c>
      <c r="H92" t="s">
        <v>793</v>
      </c>
      <c r="I92" t="s">
        <v>820</v>
      </c>
      <c r="J92" t="s">
        <v>574</v>
      </c>
      <c r="K92" s="13">
        <v>45987.791666666664</v>
      </c>
      <c r="L92" t="s">
        <v>29</v>
      </c>
      <c r="M92">
        <f>VLOOKUP(L92,Data!$J$1:$K$13,2,0)</f>
        <v>1</v>
      </c>
      <c r="N92" t="str">
        <f t="shared" si="12"/>
        <v>26/11/2025</v>
      </c>
      <c r="O92" t="str">
        <f t="shared" si="13"/>
        <v>26/11/2025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827</v>
      </c>
      <c r="B93" t="s">
        <v>387</v>
      </c>
      <c r="C93">
        <v>320</v>
      </c>
      <c r="D93" t="s">
        <v>979</v>
      </c>
      <c r="E93" s="13">
        <v>45987.767361111109</v>
      </c>
      <c r="F93" t="s">
        <v>526</v>
      </c>
      <c r="G93">
        <v>2</v>
      </c>
      <c r="H93">
        <v>505</v>
      </c>
      <c r="I93" t="s">
        <v>979</v>
      </c>
      <c r="J93" t="s">
        <v>152</v>
      </c>
      <c r="K93" s="13">
        <v>45987.791666666664</v>
      </c>
      <c r="L93" t="s">
        <v>29</v>
      </c>
      <c r="M93">
        <f>VLOOKUP(L93,Data!$J$1:$K$13,2,0)</f>
        <v>1</v>
      </c>
      <c r="N93" t="str">
        <f t="shared" si="12"/>
        <v>26/11/2025</v>
      </c>
      <c r="O93" t="str">
        <f t="shared" si="13"/>
        <v>26/11/2025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827</v>
      </c>
      <c r="B94" t="s">
        <v>387</v>
      </c>
      <c r="C94">
        <v>320</v>
      </c>
      <c r="D94" t="s">
        <v>976</v>
      </c>
      <c r="E94" s="13">
        <v>45987.770833333336</v>
      </c>
      <c r="F94" t="s">
        <v>113</v>
      </c>
      <c r="G94">
        <v>2</v>
      </c>
      <c r="H94">
        <v>502</v>
      </c>
      <c r="I94" t="s">
        <v>976</v>
      </c>
      <c r="J94" t="s">
        <v>678</v>
      </c>
      <c r="K94" s="13">
        <v>45987.791666666664</v>
      </c>
      <c r="L94" t="s">
        <v>29</v>
      </c>
      <c r="M94">
        <f>VLOOKUP(L94,Data!$J$1:$K$13,2,0)</f>
        <v>1</v>
      </c>
      <c r="N94" t="str">
        <f t="shared" si="12"/>
        <v>26/11/2025</v>
      </c>
      <c r="O94" t="str">
        <f t="shared" si="13"/>
        <v>26/11/2025</v>
      </c>
      <c r="P94">
        <f t="shared" si="14"/>
        <v>1</v>
      </c>
      <c r="Q94">
        <f t="shared" si="15"/>
        <v>1</v>
      </c>
    </row>
    <row r="95" spans="1:17" x14ac:dyDescent="0.25">
      <c r="A95" t="s">
        <v>827</v>
      </c>
      <c r="B95" t="s">
        <v>387</v>
      </c>
      <c r="C95" t="s">
        <v>1225</v>
      </c>
      <c r="D95" t="s">
        <v>1118</v>
      </c>
      <c r="E95" s="13">
        <v>45987.774305555555</v>
      </c>
      <c r="F95" t="s">
        <v>499</v>
      </c>
      <c r="G95">
        <v>2</v>
      </c>
      <c r="H95" t="s">
        <v>948</v>
      </c>
      <c r="I95" t="s">
        <v>1119</v>
      </c>
      <c r="J95" t="s">
        <v>501</v>
      </c>
      <c r="K95" s="13">
        <v>45987.805555555555</v>
      </c>
      <c r="L95" t="s">
        <v>29</v>
      </c>
      <c r="M95">
        <f>VLOOKUP(L95,Data!$J$1:$K$13,2,0)</f>
        <v>1</v>
      </c>
      <c r="N95" t="str">
        <f t="shared" si="12"/>
        <v>26/11/2025</v>
      </c>
      <c r="O95" t="str">
        <f t="shared" si="13"/>
        <v>26/11/2025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827</v>
      </c>
      <c r="B96" t="s">
        <v>387</v>
      </c>
      <c r="C96">
        <v>321</v>
      </c>
      <c r="D96" t="s">
        <v>1096</v>
      </c>
      <c r="E96" s="13">
        <v>45987.819444444445</v>
      </c>
      <c r="F96" t="s">
        <v>717</v>
      </c>
      <c r="G96">
        <v>1</v>
      </c>
      <c r="H96" t="s">
        <v>952</v>
      </c>
      <c r="I96" t="s">
        <v>986</v>
      </c>
      <c r="J96" t="s">
        <v>655</v>
      </c>
      <c r="K96" s="13">
        <v>45987.895833333336</v>
      </c>
      <c r="L96" t="s">
        <v>29</v>
      </c>
      <c r="M96">
        <f>VLOOKUP(L96,Data!$J$1:$K$13,2,0)</f>
        <v>1</v>
      </c>
      <c r="N96" t="str">
        <f t="shared" si="12"/>
        <v>26/11/2025</v>
      </c>
      <c r="O96" t="str">
        <f t="shared" si="13"/>
        <v>26/11/2025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827</v>
      </c>
      <c r="B97" t="s">
        <v>65</v>
      </c>
      <c r="C97" t="s">
        <v>798</v>
      </c>
      <c r="D97" t="s">
        <v>905</v>
      </c>
      <c r="E97" s="13">
        <v>45987.829861111109</v>
      </c>
      <c r="F97" t="s">
        <v>499</v>
      </c>
      <c r="G97">
        <v>3</v>
      </c>
      <c r="H97" t="s">
        <v>1088</v>
      </c>
      <c r="I97" t="s">
        <v>830</v>
      </c>
      <c r="J97" t="s">
        <v>501</v>
      </c>
      <c r="K97" s="13">
        <v>45987.857638888891</v>
      </c>
      <c r="L97" t="s">
        <v>29</v>
      </c>
      <c r="M97">
        <f>VLOOKUP(L97,Data!$J$1:$K$13,2,0)</f>
        <v>1</v>
      </c>
      <c r="N97" t="str">
        <f t="shared" si="12"/>
        <v>26/11/2025</v>
      </c>
      <c r="O97" t="str">
        <f t="shared" si="13"/>
        <v>26/11/2025</v>
      </c>
      <c r="P97">
        <f t="shared" si="14"/>
        <v>1</v>
      </c>
      <c r="Q97">
        <f t="shared" si="15"/>
        <v>1</v>
      </c>
    </row>
    <row r="98" spans="1:17" x14ac:dyDescent="0.25">
      <c r="A98" t="s">
        <v>827</v>
      </c>
      <c r="B98" t="s">
        <v>435</v>
      </c>
      <c r="C98">
        <v>320</v>
      </c>
      <c r="D98" t="s">
        <v>984</v>
      </c>
      <c r="E98" s="13">
        <v>45987.852777777778</v>
      </c>
      <c r="F98" t="s">
        <v>251</v>
      </c>
      <c r="G98">
        <v>1</v>
      </c>
      <c r="H98" t="s">
        <v>1113</v>
      </c>
      <c r="I98" t="s">
        <v>985</v>
      </c>
      <c r="J98" t="s">
        <v>253</v>
      </c>
      <c r="K98" s="13">
        <v>45988.270833333336</v>
      </c>
      <c r="L98" t="s">
        <v>29</v>
      </c>
      <c r="M98">
        <f>VLOOKUP(L98,Data!$J$1:$K$13,2,0)</f>
        <v>1</v>
      </c>
      <c r="N98" t="str">
        <f t="shared" si="12"/>
        <v>26/11/2025</v>
      </c>
      <c r="O98" t="str">
        <f t="shared" si="13"/>
        <v>27/11/2025</v>
      </c>
      <c r="P98">
        <f t="shared" si="14"/>
        <v>1</v>
      </c>
      <c r="Q98">
        <f t="shared" si="15"/>
        <v>0</v>
      </c>
    </row>
    <row r="99" spans="1:17" x14ac:dyDescent="0.25">
      <c r="A99" t="s">
        <v>827</v>
      </c>
      <c r="B99" t="s">
        <v>65</v>
      </c>
      <c r="C99" t="s">
        <v>798</v>
      </c>
      <c r="D99" t="s">
        <v>906</v>
      </c>
      <c r="E99" s="13">
        <v>45987.85833333333</v>
      </c>
      <c r="F99" t="s">
        <v>526</v>
      </c>
      <c r="G99">
        <v>3</v>
      </c>
      <c r="H99" t="s">
        <v>974</v>
      </c>
      <c r="I99" t="s">
        <v>812</v>
      </c>
      <c r="J99" t="s">
        <v>482</v>
      </c>
      <c r="K99" s="13">
        <v>45988.510416666664</v>
      </c>
      <c r="L99" t="s">
        <v>29</v>
      </c>
      <c r="M99">
        <f>VLOOKUP(L99,Data!$J$1:$K$13,2,0)</f>
        <v>1</v>
      </c>
      <c r="N99" t="str">
        <f t="shared" si="12"/>
        <v>26/11/2025</v>
      </c>
      <c r="O99" t="str">
        <f t="shared" si="13"/>
        <v>27/11/2025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827</v>
      </c>
      <c r="B100" t="s">
        <v>387</v>
      </c>
      <c r="C100" t="s">
        <v>788</v>
      </c>
      <c r="D100" t="s">
        <v>1244</v>
      </c>
      <c r="E100" s="13">
        <v>45987.861111111109</v>
      </c>
      <c r="F100" t="s">
        <v>508</v>
      </c>
      <c r="G100">
        <v>1</v>
      </c>
      <c r="H100" t="s">
        <v>951</v>
      </c>
      <c r="I100" t="s">
        <v>789</v>
      </c>
      <c r="J100" t="s">
        <v>501</v>
      </c>
      <c r="K100" s="13">
        <v>45988.25</v>
      </c>
      <c r="L100" t="s">
        <v>29</v>
      </c>
      <c r="M100">
        <f>VLOOKUP(L100,Data!$J$1:$K$13,2,0)</f>
        <v>1</v>
      </c>
      <c r="N100" t="str">
        <f t="shared" si="12"/>
        <v>26/11/2025</v>
      </c>
      <c r="O100" t="str">
        <f t="shared" si="13"/>
        <v>27/11/2025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827</v>
      </c>
      <c r="B101" t="s">
        <v>107</v>
      </c>
      <c r="C101" t="s">
        <v>819</v>
      </c>
      <c r="D101" t="s">
        <v>1158</v>
      </c>
      <c r="E101" s="13">
        <v>45987.868055555555</v>
      </c>
      <c r="F101" t="s">
        <v>32</v>
      </c>
      <c r="G101" t="s">
        <v>780</v>
      </c>
      <c r="H101" t="s">
        <v>957</v>
      </c>
      <c r="I101" t="s">
        <v>1114</v>
      </c>
      <c r="J101" t="s">
        <v>253</v>
      </c>
      <c r="K101" s="13">
        <v>45987.951388888891</v>
      </c>
      <c r="L101" t="s">
        <v>23</v>
      </c>
      <c r="M101">
        <f>VLOOKUP(L101,Data!$J$1:$K$13,2,0)</f>
        <v>2</v>
      </c>
      <c r="N101" t="str">
        <f t="shared" si="12"/>
        <v>26/11/2025</v>
      </c>
      <c r="O101" t="str">
        <f t="shared" si="13"/>
        <v>26/11/2025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827</v>
      </c>
      <c r="B102" t="s">
        <v>387</v>
      </c>
      <c r="C102">
        <v>320</v>
      </c>
      <c r="D102" t="s">
        <v>1201</v>
      </c>
      <c r="E102" s="13">
        <v>45987.868055555555</v>
      </c>
      <c r="F102" t="s">
        <v>8</v>
      </c>
      <c r="G102">
        <v>2</v>
      </c>
      <c r="H102">
        <v>502</v>
      </c>
      <c r="I102" t="s">
        <v>1201</v>
      </c>
      <c r="J102" t="s">
        <v>501</v>
      </c>
      <c r="K102" s="13">
        <v>45987.888888888891</v>
      </c>
      <c r="L102" t="s">
        <v>29</v>
      </c>
      <c r="M102">
        <f>VLOOKUP(L102,Data!$J$1:$K$13,2,0)</f>
        <v>1</v>
      </c>
      <c r="N102" t="str">
        <f t="shared" si="12"/>
        <v>26/11/2025</v>
      </c>
      <c r="O102" t="str">
        <f t="shared" si="13"/>
        <v>26/11/2025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827</v>
      </c>
      <c r="B103" t="s">
        <v>387</v>
      </c>
      <c r="C103">
        <v>320</v>
      </c>
      <c r="D103" t="s">
        <v>896</v>
      </c>
      <c r="E103" s="13">
        <v>45987.881944444445</v>
      </c>
      <c r="F103" t="s">
        <v>437</v>
      </c>
      <c r="G103">
        <v>2</v>
      </c>
      <c r="H103">
        <v>505</v>
      </c>
      <c r="I103" t="s">
        <v>825</v>
      </c>
      <c r="J103" t="s">
        <v>253</v>
      </c>
      <c r="K103" s="13">
        <v>45987.902777777781</v>
      </c>
      <c r="L103" t="s">
        <v>29</v>
      </c>
      <c r="M103">
        <f>VLOOKUP(L103,Data!$J$1:$K$13,2,0)</f>
        <v>1</v>
      </c>
      <c r="N103" t="str">
        <f t="shared" si="12"/>
        <v>26/11/2025</v>
      </c>
      <c r="O103" t="str">
        <f t="shared" si="13"/>
        <v>26/11/2025</v>
      </c>
      <c r="P103">
        <f t="shared" si="14"/>
        <v>1</v>
      </c>
      <c r="Q103">
        <f t="shared" si="15"/>
        <v>1</v>
      </c>
    </row>
    <row r="104" spans="1:17" x14ac:dyDescent="0.25">
      <c r="A104" t="s">
        <v>827</v>
      </c>
      <c r="B104" t="s">
        <v>140</v>
      </c>
      <c r="C104" t="s">
        <v>956</v>
      </c>
      <c r="D104" t="s">
        <v>1245</v>
      </c>
      <c r="E104" s="13">
        <v>45987.888888888891</v>
      </c>
      <c r="F104" t="s">
        <v>703</v>
      </c>
      <c r="G104" t="s">
        <v>780</v>
      </c>
      <c r="H104">
        <v>602</v>
      </c>
      <c r="I104" t="s">
        <v>1245</v>
      </c>
      <c r="J104" t="s">
        <v>77</v>
      </c>
      <c r="K104" s="13">
        <v>45987.961805555555</v>
      </c>
      <c r="L104" t="s">
        <v>23</v>
      </c>
      <c r="M104">
        <f>VLOOKUP(L104,Data!$J$1:$K$13,2,0)</f>
        <v>2</v>
      </c>
      <c r="N104" t="str">
        <f t="shared" si="12"/>
        <v>26/11/2025</v>
      </c>
      <c r="O104" t="str">
        <f t="shared" si="13"/>
        <v>26/11/2025</v>
      </c>
      <c r="P104">
        <f t="shared" si="14"/>
        <v>1</v>
      </c>
      <c r="Q104">
        <f t="shared" si="15"/>
        <v>1</v>
      </c>
    </row>
    <row r="105" spans="1:17" x14ac:dyDescent="0.25">
      <c r="A105" t="s">
        <v>827</v>
      </c>
      <c r="B105" t="s">
        <v>65</v>
      </c>
      <c r="C105" t="s">
        <v>798</v>
      </c>
      <c r="D105" t="s">
        <v>907</v>
      </c>
      <c r="E105" s="13">
        <v>45987.888888888891</v>
      </c>
      <c r="F105" t="s">
        <v>676</v>
      </c>
      <c r="G105">
        <v>3</v>
      </c>
      <c r="H105" t="s">
        <v>1097</v>
      </c>
      <c r="I105" t="s">
        <v>800</v>
      </c>
      <c r="J105" t="s">
        <v>719</v>
      </c>
      <c r="K105" s="13">
        <v>45988.354861111111</v>
      </c>
      <c r="L105" t="s">
        <v>29</v>
      </c>
      <c r="M105">
        <f>VLOOKUP(L105,Data!$J$1:$K$13,2,0)</f>
        <v>1</v>
      </c>
      <c r="N105" t="str">
        <f t="shared" si="12"/>
        <v>26/11/2025</v>
      </c>
      <c r="O105" t="str">
        <f t="shared" si="13"/>
        <v>27/11/2025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827</v>
      </c>
      <c r="B106" t="s">
        <v>435</v>
      </c>
      <c r="C106" t="s">
        <v>786</v>
      </c>
      <c r="D106" t="s">
        <v>983</v>
      </c>
      <c r="E106" s="13">
        <v>45987.911805555559</v>
      </c>
      <c r="F106" t="s">
        <v>481</v>
      </c>
      <c r="G106">
        <v>1</v>
      </c>
      <c r="H106" t="s">
        <v>966</v>
      </c>
      <c r="I106" t="s">
        <v>787</v>
      </c>
      <c r="J106" t="s">
        <v>482</v>
      </c>
      <c r="K106" s="13">
        <v>45988.256249999999</v>
      </c>
      <c r="L106" t="s">
        <v>29</v>
      </c>
      <c r="M106">
        <f>VLOOKUP(L106,Data!$J$1:$K$13,2,0)</f>
        <v>1</v>
      </c>
      <c r="N106" t="str">
        <f t="shared" si="12"/>
        <v>26/11/2025</v>
      </c>
      <c r="O106" t="str">
        <f t="shared" si="13"/>
        <v>27/11/2025</v>
      </c>
      <c r="P106">
        <f t="shared" si="14"/>
        <v>1</v>
      </c>
      <c r="Q106">
        <f t="shared" si="15"/>
        <v>0</v>
      </c>
    </row>
    <row r="107" spans="1:17" x14ac:dyDescent="0.25">
      <c r="A107" t="s">
        <v>827</v>
      </c>
      <c r="B107" t="s">
        <v>387</v>
      </c>
      <c r="C107">
        <v>320</v>
      </c>
      <c r="D107" t="s">
        <v>980</v>
      </c>
      <c r="E107" s="13">
        <v>45987.916666666664</v>
      </c>
      <c r="F107" t="s">
        <v>676</v>
      </c>
      <c r="G107">
        <v>1</v>
      </c>
      <c r="H107">
        <v>502</v>
      </c>
      <c r="I107" t="s">
        <v>980</v>
      </c>
      <c r="J107" t="s">
        <v>114</v>
      </c>
      <c r="K107" s="13">
        <v>45987.9375</v>
      </c>
      <c r="L107" t="s">
        <v>29</v>
      </c>
      <c r="M107">
        <f>VLOOKUP(L107,Data!$J$1:$K$13,2,0)</f>
        <v>1</v>
      </c>
      <c r="N107" t="str">
        <f t="shared" si="12"/>
        <v>26/11/2025</v>
      </c>
      <c r="O107" t="str">
        <f t="shared" si="13"/>
        <v>26/11/2025</v>
      </c>
      <c r="P107">
        <f t="shared" si="14"/>
        <v>1</v>
      </c>
      <c r="Q107">
        <f t="shared" si="15"/>
        <v>1</v>
      </c>
    </row>
    <row r="108" spans="1:17" x14ac:dyDescent="0.25">
      <c r="A108" t="s">
        <v>827</v>
      </c>
      <c r="B108" t="s">
        <v>387</v>
      </c>
      <c r="C108">
        <v>321</v>
      </c>
      <c r="D108" t="s">
        <v>834</v>
      </c>
      <c r="E108" s="13">
        <v>45987.923611111109</v>
      </c>
      <c r="F108" t="s">
        <v>572</v>
      </c>
      <c r="G108">
        <v>2</v>
      </c>
      <c r="H108">
        <v>505</v>
      </c>
      <c r="I108" t="s">
        <v>834</v>
      </c>
      <c r="J108" t="s">
        <v>482</v>
      </c>
      <c r="K108" s="13">
        <v>45987.951388888891</v>
      </c>
      <c r="L108" t="s">
        <v>29</v>
      </c>
      <c r="M108">
        <f>VLOOKUP(L108,Data!$J$1:$K$13,2,0)</f>
        <v>1</v>
      </c>
      <c r="N108" t="str">
        <f t="shared" ref="N108:N157" si="16">TEXT(E108,"dd/mm/aaaa")</f>
        <v>26/11/2025</v>
      </c>
      <c r="O108" t="str">
        <f t="shared" ref="O108:O157" si="17">TEXT(K108,"dd/mm/aaaa")</f>
        <v>26/11/2025</v>
      </c>
      <c r="P108">
        <f t="shared" ref="P108:P157" si="18">COUNTIFS($R$2,"="&amp;N108)</f>
        <v>1</v>
      </c>
      <c r="Q108">
        <f t="shared" ref="Q108:Q157" si="19">COUNTIFS($R$2,"="&amp;O108)</f>
        <v>1</v>
      </c>
    </row>
    <row r="109" spans="1:17" x14ac:dyDescent="0.25">
      <c r="A109" t="s">
        <v>827</v>
      </c>
      <c r="B109" t="s">
        <v>387</v>
      </c>
      <c r="C109">
        <v>320</v>
      </c>
      <c r="D109" t="s">
        <v>991</v>
      </c>
      <c r="E109" s="13">
        <v>45987.927083333336</v>
      </c>
      <c r="F109" t="s">
        <v>251</v>
      </c>
      <c r="G109">
        <v>2</v>
      </c>
      <c r="H109" t="s">
        <v>1079</v>
      </c>
      <c r="I109" t="s">
        <v>1185</v>
      </c>
      <c r="J109" t="s">
        <v>277</v>
      </c>
      <c r="K109" s="13">
        <v>45988.25</v>
      </c>
      <c r="L109" t="s">
        <v>29</v>
      </c>
      <c r="M109">
        <f>VLOOKUP(L109,Data!$J$1:$K$13,2,0)</f>
        <v>1</v>
      </c>
      <c r="N109" t="str">
        <f t="shared" si="16"/>
        <v>26/11/2025</v>
      </c>
      <c r="O109" t="str">
        <f t="shared" si="17"/>
        <v>27/11/2025</v>
      </c>
      <c r="P109">
        <f t="shared" si="18"/>
        <v>1</v>
      </c>
      <c r="Q109">
        <f t="shared" si="19"/>
        <v>0</v>
      </c>
    </row>
    <row r="110" spans="1:17" x14ac:dyDescent="0.25">
      <c r="A110" t="s">
        <v>827</v>
      </c>
      <c r="B110" t="s">
        <v>264</v>
      </c>
      <c r="C110">
        <v>738</v>
      </c>
      <c r="D110" t="s">
        <v>1161</v>
      </c>
      <c r="E110" s="13">
        <v>45987.930555555555</v>
      </c>
      <c r="F110" t="s">
        <v>499</v>
      </c>
      <c r="G110">
        <v>3</v>
      </c>
      <c r="H110" t="s">
        <v>949</v>
      </c>
      <c r="I110" t="s">
        <v>1190</v>
      </c>
      <c r="J110" t="s">
        <v>719</v>
      </c>
      <c r="K110" s="13">
        <v>45988.416666666664</v>
      </c>
      <c r="L110" t="s">
        <v>29</v>
      </c>
      <c r="M110">
        <f>VLOOKUP(L110,Data!$J$1:$K$13,2,0)</f>
        <v>1</v>
      </c>
      <c r="N110" t="str">
        <f t="shared" si="16"/>
        <v>26/11/2025</v>
      </c>
      <c r="O110" t="str">
        <f t="shared" si="17"/>
        <v>27/11/2025</v>
      </c>
      <c r="P110">
        <f t="shared" si="18"/>
        <v>1</v>
      </c>
      <c r="Q110">
        <f t="shared" si="19"/>
        <v>0</v>
      </c>
    </row>
    <row r="111" spans="1:17" x14ac:dyDescent="0.25">
      <c r="A111" t="s">
        <v>827</v>
      </c>
      <c r="B111" t="s">
        <v>435</v>
      </c>
      <c r="C111" t="s">
        <v>786</v>
      </c>
      <c r="D111" t="s">
        <v>882</v>
      </c>
      <c r="E111" s="13">
        <v>45987.942361111112</v>
      </c>
      <c r="F111" t="s">
        <v>653</v>
      </c>
      <c r="G111">
        <v>3</v>
      </c>
      <c r="H111" t="s">
        <v>952</v>
      </c>
      <c r="I111" t="s">
        <v>791</v>
      </c>
      <c r="J111" t="s">
        <v>655</v>
      </c>
      <c r="K111" s="13">
        <v>45987.97152777778</v>
      </c>
      <c r="L111" t="s">
        <v>29</v>
      </c>
      <c r="M111">
        <f>VLOOKUP(L111,Data!$J$1:$K$13,2,0)</f>
        <v>1</v>
      </c>
      <c r="N111" t="str">
        <f t="shared" si="16"/>
        <v>26/11/2025</v>
      </c>
      <c r="O111" t="str">
        <f t="shared" si="17"/>
        <v>26/11/2025</v>
      </c>
      <c r="P111">
        <f t="shared" si="18"/>
        <v>1</v>
      </c>
      <c r="Q111">
        <f t="shared" si="19"/>
        <v>1</v>
      </c>
    </row>
    <row r="112" spans="1:17" x14ac:dyDescent="0.25">
      <c r="A112" t="s">
        <v>827</v>
      </c>
      <c r="B112" t="s">
        <v>120</v>
      </c>
      <c r="C112" t="s">
        <v>807</v>
      </c>
      <c r="D112" t="s">
        <v>1162</v>
      </c>
      <c r="E112" s="13">
        <v>45987.947222222225</v>
      </c>
      <c r="F112" t="s">
        <v>605</v>
      </c>
      <c r="G112">
        <v>6</v>
      </c>
      <c r="H112" t="s">
        <v>1083</v>
      </c>
      <c r="I112" t="s">
        <v>1163</v>
      </c>
      <c r="J112" t="s">
        <v>607</v>
      </c>
      <c r="K112" s="13">
        <v>45987.988888888889</v>
      </c>
      <c r="L112" t="s">
        <v>29</v>
      </c>
      <c r="M112">
        <f>VLOOKUP(L112,Data!$J$1:$K$13,2,0)</f>
        <v>1</v>
      </c>
      <c r="N112" t="str">
        <f t="shared" si="16"/>
        <v>26/11/2025</v>
      </c>
      <c r="O112" t="str">
        <f t="shared" si="17"/>
        <v>26/11/2025</v>
      </c>
      <c r="P112">
        <f t="shared" si="18"/>
        <v>1</v>
      </c>
      <c r="Q112">
        <f t="shared" si="19"/>
        <v>1</v>
      </c>
    </row>
    <row r="113" spans="1:17" x14ac:dyDescent="0.25">
      <c r="A113" t="s">
        <v>827</v>
      </c>
      <c r="B113" t="s">
        <v>125</v>
      </c>
      <c r="C113">
        <v>734</v>
      </c>
      <c r="D113" t="s">
        <v>1182</v>
      </c>
      <c r="E113" s="13">
        <v>45987.96875</v>
      </c>
      <c r="F113" t="s">
        <v>481</v>
      </c>
      <c r="G113" t="s">
        <v>780</v>
      </c>
      <c r="H113" t="s">
        <v>963</v>
      </c>
      <c r="I113" t="s">
        <v>1182</v>
      </c>
      <c r="J113" t="s">
        <v>635</v>
      </c>
      <c r="K113" s="13">
        <v>45988.041666666664</v>
      </c>
      <c r="L113" t="s">
        <v>23</v>
      </c>
      <c r="M113">
        <f>VLOOKUP(L113,Data!$J$1:$K$13,2,0)</f>
        <v>2</v>
      </c>
      <c r="N113" t="str">
        <f t="shared" si="16"/>
        <v>26/11/2025</v>
      </c>
      <c r="O113" t="str">
        <f t="shared" si="17"/>
        <v>27/11/2025</v>
      </c>
      <c r="P113">
        <f t="shared" si="18"/>
        <v>1</v>
      </c>
      <c r="Q113">
        <f t="shared" si="19"/>
        <v>0</v>
      </c>
    </row>
    <row r="114" spans="1:17" x14ac:dyDescent="0.25">
      <c r="A114" t="s">
        <v>827</v>
      </c>
      <c r="B114" t="s">
        <v>387</v>
      </c>
      <c r="C114" t="s">
        <v>1225</v>
      </c>
      <c r="D114" t="s">
        <v>908</v>
      </c>
      <c r="E114" s="13">
        <v>45987.979166666664</v>
      </c>
      <c r="F114" t="s">
        <v>151</v>
      </c>
      <c r="G114">
        <v>1</v>
      </c>
      <c r="H114" t="s">
        <v>793</v>
      </c>
      <c r="I114" t="s">
        <v>794</v>
      </c>
      <c r="J114" t="s">
        <v>253</v>
      </c>
      <c r="K114" s="13">
        <v>45988.25</v>
      </c>
      <c r="L114" t="s">
        <v>29</v>
      </c>
      <c r="M114">
        <f>VLOOKUP(L114,Data!$J$1:$K$13,2,0)</f>
        <v>1</v>
      </c>
      <c r="N114" t="str">
        <f t="shared" si="16"/>
        <v>26/11/2025</v>
      </c>
      <c r="O114" t="str">
        <f t="shared" si="17"/>
        <v>27/11/2025</v>
      </c>
      <c r="P114">
        <f t="shared" si="18"/>
        <v>1</v>
      </c>
      <c r="Q114">
        <f t="shared" si="19"/>
        <v>0</v>
      </c>
    </row>
    <row r="115" spans="1:17" x14ac:dyDescent="0.25">
      <c r="A115" t="s">
        <v>827</v>
      </c>
      <c r="B115" t="s">
        <v>387</v>
      </c>
      <c r="C115" t="s">
        <v>786</v>
      </c>
      <c r="D115" t="s">
        <v>981</v>
      </c>
      <c r="E115" s="13">
        <v>45987.982638888891</v>
      </c>
      <c r="F115" t="s">
        <v>622</v>
      </c>
      <c r="G115">
        <v>2</v>
      </c>
      <c r="H115">
        <v>505</v>
      </c>
      <c r="I115" t="s">
        <v>790</v>
      </c>
      <c r="J115" t="s">
        <v>152</v>
      </c>
      <c r="K115" s="13">
        <v>45988.263888888891</v>
      </c>
      <c r="L115" t="s">
        <v>29</v>
      </c>
      <c r="M115">
        <f>VLOOKUP(L115,Data!$J$1:$K$13,2,0)</f>
        <v>1</v>
      </c>
      <c r="N115" t="str">
        <f t="shared" si="16"/>
        <v>26/11/2025</v>
      </c>
      <c r="O115" t="str">
        <f t="shared" si="17"/>
        <v>27/11/2025</v>
      </c>
      <c r="P115">
        <f t="shared" si="18"/>
        <v>1</v>
      </c>
      <c r="Q115">
        <f t="shared" si="19"/>
        <v>0</v>
      </c>
    </row>
    <row r="116" spans="1:17" x14ac:dyDescent="0.25">
      <c r="A116" t="s">
        <v>827</v>
      </c>
      <c r="B116" t="s">
        <v>387</v>
      </c>
      <c r="C116" t="s">
        <v>786</v>
      </c>
      <c r="D116" t="s">
        <v>982</v>
      </c>
      <c r="E116" s="13">
        <v>45987.996527777781</v>
      </c>
      <c r="F116" t="s">
        <v>290</v>
      </c>
      <c r="G116">
        <v>3</v>
      </c>
      <c r="H116">
        <v>502</v>
      </c>
      <c r="I116" t="s">
        <v>988</v>
      </c>
      <c r="J116" t="s">
        <v>638</v>
      </c>
      <c r="K116" s="13">
        <v>45988.583333333336</v>
      </c>
      <c r="L116" t="s">
        <v>29</v>
      </c>
      <c r="M116">
        <f>VLOOKUP(L116,Data!$J$1:$K$13,2,0)</f>
        <v>1</v>
      </c>
      <c r="N116" t="str">
        <f t="shared" si="16"/>
        <v>26/11/2025</v>
      </c>
      <c r="O116" t="str">
        <f t="shared" si="17"/>
        <v>27/11/2025</v>
      </c>
      <c r="P116">
        <f t="shared" si="18"/>
        <v>1</v>
      </c>
      <c r="Q116">
        <f t="shared" si="19"/>
        <v>0</v>
      </c>
    </row>
    <row r="117" spans="1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ref="N158:N221" si="20">TEXT(E158,"dd/mm/aaaa")</f>
        <v>00/01/1900</v>
      </c>
      <c r="O158" t="str">
        <f t="shared" ref="O158:O221" si="21">TEXT(K158,"dd/mm/aaaa")</f>
        <v>00/01/1900</v>
      </c>
      <c r="P158">
        <f t="shared" ref="P158:P221" si="22">COUNTIFS($R$2,"="&amp;N158)</f>
        <v>0</v>
      </c>
      <c r="Q158">
        <f t="shared" ref="Q158:Q221" si="23">COUNTIFS($R$2,"="&amp;O158)</f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ref="N222:N285" si="24">TEXT(E222,"dd/mm/aaaa")</f>
        <v>00/01/1900</v>
      </c>
      <c r="O222" t="str">
        <f t="shared" ref="O222:O285" si="25">TEXT(K222,"dd/mm/aaaa")</f>
        <v>00/01/1900</v>
      </c>
      <c r="P222">
        <f t="shared" ref="P222:P285" si="26">COUNTIFS($R$2,"="&amp;N222)</f>
        <v>0</v>
      </c>
      <c r="Q222">
        <f t="shared" ref="Q222:Q285" si="27">COUNTIFS($R$2,"="&amp;O222)</f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ref="N286:N331" si="28">TEXT(E286,"dd/mm/aaaa")</f>
        <v>00/01/1900</v>
      </c>
      <c r="O286" t="str">
        <f t="shared" ref="O286:O331" si="29">TEXT(K286,"dd/mm/aaaa")</f>
        <v>00/01/1900</v>
      </c>
      <c r="P286">
        <f t="shared" ref="P286:P331" si="30">COUNTIFS($R$2,"="&amp;N286)</f>
        <v>0</v>
      </c>
      <c r="Q286">
        <f t="shared" ref="Q286:Q331" si="31">COUNTIFS($R$2,"="&amp;O286)</f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</sheetData>
  <autoFilter ref="A1:AA331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836</v>
      </c>
      <c r="O1" s="14" t="s">
        <v>837</v>
      </c>
      <c r="P1" s="14" t="s">
        <v>836</v>
      </c>
      <c r="Q1" s="14" t="s">
        <v>838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Viva</v>
      </c>
      <c r="D2" s="15">
        <f>IFERROR(INDEX('Pasajeros Pre'!$C$2:C4995,MATCH(ROW()-ROW($B$1),'Pasajeros Pre'!$O$2:$O$4995,0)),"")</f>
        <v>320</v>
      </c>
      <c r="E2" s="15" t="str">
        <f>IFERROR(INDEX('Pasajeros Pre'!$D$2:D4995,MATCH(ROW()-ROW($B$1),'Pasajeros Pre'!$O$2:$O$4995,0)),"")</f>
        <v>VB 7379</v>
      </c>
      <c r="F2" s="22">
        <f>IFERROR(INDEX('Pasajeros Pre'!$E$2:E4995,MATCH(ROW()-ROW($B$1),'Pasajeros Pre'!$O$2:$O$4995,0)),"")</f>
        <v>45986.614583333336</v>
      </c>
      <c r="G2" s="15" t="str">
        <f>IFERROR(INDEX('Pasajeros Pre'!$F$2:F4995,MATCH(ROW()-ROW($B$1),'Pasajeros Pre'!$O$2:$O$4995,0)),"")</f>
        <v>Monterrey</v>
      </c>
      <c r="H2" s="15">
        <f>IFERROR(INDEX('Pasajeros Pre'!$G$2:G4995,MATCH(ROW()-ROW($B$1),'Pasajeros Pre'!$O$2:$O$4995,0)),"")</f>
        <v>1</v>
      </c>
      <c r="I2" s="15" t="str">
        <f>IFERROR(INDEX('Pasajeros Pre'!$H$2:H4995,MATCH(ROW()-ROW($B$1),'Pasajeros Pre'!$O$2:$O$4995,0)),"")</f>
        <v>106A</v>
      </c>
      <c r="J2" s="15" t="str">
        <f>IFERROR(INDEX('Pasajeros Pre'!$I$2:I4995,MATCH(ROW()-ROW($B$1),'Pasajeros Pre'!$O$2:$O$4995,0)),"")</f>
        <v>VB 9400</v>
      </c>
      <c r="K2" s="15" t="str">
        <f>IFERROR(INDEX('Pasajeros Pre'!$J$2:J4995,MATCH(ROW()-ROW($B$1),'Pasajeros Pre'!$O$2:$O$4995,0)),"")</f>
        <v>Monterrey</v>
      </c>
      <c r="L2" s="22">
        <f>IFERROR(INDEX('Pasajeros Pre'!$K$2:K4995,MATCH(ROW()-ROW($B$1),'Pasajeros Pre'!$O$2:$O$4995,0)),"")</f>
        <v>45987.25</v>
      </c>
      <c r="M2" s="15" t="str">
        <f>IFERROR(INDEX('Pasajeros Pre'!$L$2:L4995,MATCH(ROW()-ROW($B$1),'Pasajeros Pre'!$O$2:$O$4995,0)),"")</f>
        <v>J</v>
      </c>
      <c r="N2" s="22">
        <f>ROUNDDOWN(HOUR(F2),1)+1</f>
        <v>15</v>
      </c>
      <c r="O2" s="14" t="str">
        <f>VLOOKUP(N2,'Time Chart'!$A$2:$D$25,4,0)</f>
        <v>14:00 A 14:59</v>
      </c>
      <c r="P2" s="22">
        <f>ROUNDDOWN(HOUR(L2),1)+1</f>
        <v>7</v>
      </c>
      <c r="Q2" s="14" t="str">
        <f>VLOOKUP(P2,'Time Chart'!$A$2:$D$25,4,0)</f>
        <v>06:00 A 06:59</v>
      </c>
      <c r="R2" s="14" t="str">
        <f>TEXT(F2,"dd/mm/aaaa")</f>
        <v>25/11/2025</v>
      </c>
      <c r="S2" s="15">
        <f>COUNTIFS(Hoja1!$R$2,"="&amp;R2)</f>
        <v>0</v>
      </c>
      <c r="T2" s="14" t="str">
        <f>TEXT(L2,"dd/mm/aaaa")</f>
        <v>26/11/2025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Last bag</v>
      </c>
      <c r="C3" s="15" t="str">
        <f>IFERROR(INDEX('Pasajeros Pre'!$B$2:$B$195,MATCH(ROW()-ROW($A$1),'Pasajeros Pre'!$O$2:$O$195,0)),"")</f>
        <v>Mexicana de Aviación</v>
      </c>
      <c r="D3" s="15" t="str">
        <f>IFERROR(INDEX('Pasajeros Pre'!$C$2:C4996,MATCH(ROW()-ROW($B$1),'Pasajeros Pre'!$O$2:$O$4995,0)),"")</f>
        <v>E95</v>
      </c>
      <c r="E3" s="15" t="str">
        <f>IFERROR(INDEX('Pasajeros Pre'!$D$2:D4996,MATCH(ROW()-ROW($B$1),'Pasajeros Pre'!$O$2:$O$4995,0)),"")</f>
        <v>XN 1923</v>
      </c>
      <c r="F3" s="22">
        <f>IFERROR(INDEX('Pasajeros Pre'!$E$2:E4996,MATCH(ROW()-ROW($B$1),'Pasajeros Pre'!$O$2:$O$4995,0)),"")</f>
        <v>45986.663194444445</v>
      </c>
      <c r="G3" s="15" t="str">
        <f>IFERROR(INDEX('Pasajeros Pre'!$F$2:F4996,MATCH(ROW()-ROW($B$1),'Pasajeros Pre'!$O$2:$O$4995,0)),"")</f>
        <v>Palenque</v>
      </c>
      <c r="H3" s="15">
        <f>IFERROR(INDEX('Pasajeros Pre'!$G$2:G4996,MATCH(ROW()-ROW($B$1),'Pasajeros Pre'!$O$2:$O$4995,0)),"")</f>
        <v>3</v>
      </c>
      <c r="I3" s="15" t="str">
        <f>IFERROR(INDEX('Pasajeros Pre'!$H$2:H4996,MATCH(ROW()-ROW($B$1),'Pasajeros Pre'!$O$2:$O$4995,0)),"")</f>
        <v>108B</v>
      </c>
      <c r="J3" s="15" t="str">
        <f>IFERROR(INDEX('Pasajeros Pre'!$I$2:I4996,MATCH(ROW()-ROW($B$1),'Pasajeros Pre'!$O$2:$O$4995,0)),"")</f>
        <v>XN 1700</v>
      </c>
      <c r="K3" s="15" t="str">
        <f>IFERROR(INDEX('Pasajeros Pre'!$J$2:J4996,MATCH(ROW()-ROW($B$1),'Pasajeros Pre'!$O$2:$O$4995,0)),"")</f>
        <v>Campeche</v>
      </c>
      <c r="L3" s="22">
        <f>IFERROR(INDEX('Pasajeros Pre'!$K$2:K4996,MATCH(ROW()-ROW($B$1),'Pasajeros Pre'!$O$2:$O$4995,0)),"")</f>
        <v>45987.3125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16</v>
      </c>
      <c r="O3" s="14" t="str">
        <f>VLOOKUP(N3,'Time Chart'!$A$2:$D$25,4,0)</f>
        <v>15:00 A 15:59</v>
      </c>
      <c r="P3" s="22">
        <f t="shared" ref="P3:P66" si="2">ROUNDDOWN(HOUR(L3),1)+1</f>
        <v>8</v>
      </c>
      <c r="Q3" s="14" t="str">
        <f>VLOOKUP(P3,'Time Chart'!$A$2:$D$25,4,0)</f>
        <v>07:00 A 07:59</v>
      </c>
      <c r="R3" s="14" t="str">
        <f t="shared" ref="R3:R66" si="3">TEXT(F3,"dd/mm/aaaa")</f>
        <v>25/11/2025</v>
      </c>
      <c r="S3" s="15">
        <f>COUNTIFS(Hoja1!$R$2,"="&amp;R3)</f>
        <v>0</v>
      </c>
      <c r="T3" s="14" t="str">
        <f t="shared" ref="T3:T66" si="4">TEXT(L3,"dd/mm/aaaa")</f>
        <v>26/11/2025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Flight activated</v>
      </c>
      <c r="C4" s="15" t="str">
        <f>IFERROR(INDEX('Pasajeros Pre'!$B$2:$B$195,MATCH(ROW()-ROW($A$1),'Pasajeros Pre'!$O$2:$O$195,0)),"")</f>
        <v>Aeromexico</v>
      </c>
      <c r="D4" s="15" t="str">
        <f>IFERROR(INDEX('Pasajeros Pre'!$C$2:C4997,MATCH(ROW()-ROW($B$1),'Pasajeros Pre'!$O$2:$O$4995,0)),"")</f>
        <v>E90</v>
      </c>
      <c r="E4" s="15" t="str">
        <f>IFERROR(INDEX('Pasajeros Pre'!$D$2:D4997,MATCH(ROW()-ROW($B$1),'Pasajeros Pre'!$O$2:$O$4995,0)),"")</f>
        <v>AM 2469</v>
      </c>
      <c r="F4" s="22">
        <f>IFERROR(INDEX('Pasajeros Pre'!$E$2:E4997,MATCH(ROW()-ROW($B$1),'Pasajeros Pre'!$O$2:$O$4995,0)),"")</f>
        <v>45986.711805555555</v>
      </c>
      <c r="G4" s="15" t="str">
        <f>IFERROR(INDEX('Pasajeros Pre'!$F$2:F4997,MATCH(ROW()-ROW($B$1),'Pasajeros Pre'!$O$2:$O$4995,0)),"")</f>
        <v>Durango</v>
      </c>
      <c r="H4" s="15">
        <f>IFERROR(INDEX('Pasajeros Pre'!$G$2:G4997,MATCH(ROW()-ROW($B$1),'Pasajeros Pre'!$O$2:$O$4995,0)),"")</f>
        <v>3</v>
      </c>
      <c r="I4" s="15" t="str">
        <f>IFERROR(INDEX('Pasajeros Pre'!$H$2:H4997,MATCH(ROW()-ROW($B$1),'Pasajeros Pre'!$O$2:$O$4995,0)),"")</f>
        <v>111B</v>
      </c>
      <c r="J4" s="15" t="str">
        <f>IFERROR(INDEX('Pasajeros Pre'!$I$2:I4997,MATCH(ROW()-ROW($B$1),'Pasajeros Pre'!$O$2:$O$4995,0)),"")</f>
        <v>AM 592</v>
      </c>
      <c r="K4" s="15" t="str">
        <f>IFERROR(INDEX('Pasajeros Pre'!$J$2:J4997,MATCH(ROW()-ROW($B$1),'Pasajeros Pre'!$O$2:$O$4995,0)),"")</f>
        <v>Tulum</v>
      </c>
      <c r="L4" s="22">
        <f>IFERROR(INDEX('Pasajeros Pre'!$K$2:K4997,MATCH(ROW()-ROW($B$1),'Pasajeros Pre'!$O$2:$O$4995,0)),"")</f>
        <v>45987.354861111111</v>
      </c>
      <c r="M4" s="15" t="str">
        <f>IFERROR(INDEX('Pasajeros Pre'!$L$2:L4997,MATCH(ROW()-ROW($B$1),'Pasajeros Pre'!$O$2:$O$4995,0)),"")</f>
        <v>J</v>
      </c>
      <c r="N4" s="22">
        <f t="shared" si="1"/>
        <v>18</v>
      </c>
      <c r="O4" s="14" t="str">
        <f>VLOOKUP(N4,'Time Chart'!$A$2:$D$25,4,0)</f>
        <v>17:00 A 17:59</v>
      </c>
      <c r="P4" s="22">
        <f t="shared" si="2"/>
        <v>9</v>
      </c>
      <c r="Q4" s="14" t="str">
        <f>VLOOKUP(P4,'Time Chart'!$A$2:$D$25,4,0)</f>
        <v>08:00 A 08:59</v>
      </c>
      <c r="R4" s="14" t="str">
        <f t="shared" si="3"/>
        <v>25/11/2025</v>
      </c>
      <c r="S4" s="15">
        <f>COUNTIFS(Hoja1!$R$2,"="&amp;R4)</f>
        <v>0</v>
      </c>
      <c r="T4" s="14" t="str">
        <f t="shared" si="4"/>
        <v>26/11/2025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In block</v>
      </c>
      <c r="C5" s="15" t="str">
        <f>IFERROR(INDEX('Pasajeros Pre'!$B$2:$B$195,MATCH(ROW()-ROW($A$1),'Pasajeros Pre'!$O$2:$O$195,0)),"")</f>
        <v>Mexicana de Aviación</v>
      </c>
      <c r="D5" s="15" t="str">
        <f>IFERROR(INDEX('Pasajeros Pre'!$C$2:C4998,MATCH(ROW()-ROW($B$1),'Pasajeros Pre'!$O$2:$O$4995,0)),"")</f>
        <v>E95</v>
      </c>
      <c r="E5" s="15" t="str">
        <f>IFERROR(INDEX('Pasajeros Pre'!$D$2:D4998,MATCH(ROW()-ROW($B$1),'Pasajeros Pre'!$O$2:$O$4995,0)),"")</f>
        <v>XN 1763</v>
      </c>
      <c r="F5" s="22">
        <f>IFERROR(INDEX('Pasajeros Pre'!$E$2:E4998,MATCH(ROW()-ROW($B$1),'Pasajeros Pre'!$O$2:$O$4995,0)),"")</f>
        <v>45986.829861111109</v>
      </c>
      <c r="G5" s="15" t="str">
        <f>IFERROR(INDEX('Pasajeros Pre'!$F$2:F4998,MATCH(ROW()-ROW($B$1),'Pasajeros Pre'!$O$2:$O$4995,0)),"")</f>
        <v>Mérida</v>
      </c>
      <c r="H5" s="15">
        <f>IFERROR(INDEX('Pasajeros Pre'!$G$2:G4998,MATCH(ROW()-ROW($B$1),'Pasajeros Pre'!$O$2:$O$4995,0)),"")</f>
        <v>3</v>
      </c>
      <c r="I5" s="15" t="str">
        <f>IFERROR(INDEX('Pasajeros Pre'!$H$2:H4998,MATCH(ROW()-ROW($B$1),'Pasajeros Pre'!$O$2:$O$4995,0)),"")</f>
        <v>108B</v>
      </c>
      <c r="J5" s="15" t="str">
        <f>IFERROR(INDEX('Pasajeros Pre'!$I$2:I4998,MATCH(ROW()-ROW($B$1),'Pasajeros Pre'!$O$2:$O$4995,0)),"")</f>
        <v>XN 1990</v>
      </c>
      <c r="K5" s="15" t="str">
        <f>IFERROR(INDEX('Pasajeros Pre'!$J$2:J4998,MATCH(ROW()-ROW($B$1),'Pasajeros Pre'!$O$2:$O$4995,0)),"")</f>
        <v>Ixtepec</v>
      </c>
      <c r="L5" s="22">
        <f>IFERROR(INDEX('Pasajeros Pre'!$K$2:K4998,MATCH(ROW()-ROW($B$1),'Pasajeros Pre'!$O$2:$O$4995,0)),"")</f>
        <v>45987.263888888891</v>
      </c>
      <c r="M5" s="15" t="str">
        <f>IFERROR(INDEX('Pasajeros Pre'!$L$2:L4998,MATCH(ROW()-ROW($B$1),'Pasajeros Pre'!$O$2:$O$4995,0)),"")</f>
        <v>J</v>
      </c>
      <c r="N5" s="22">
        <f t="shared" si="1"/>
        <v>20</v>
      </c>
      <c r="O5" s="14" t="str">
        <f>VLOOKUP(N5,'Time Chart'!$A$2:$D$25,4,0)</f>
        <v>19:00 A 19:59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25/11/2025</v>
      </c>
      <c r="S5" s="15">
        <f>COUNTIFS(Hoja1!$R$2,"="&amp;R5)</f>
        <v>0</v>
      </c>
      <c r="T5" s="14" t="str">
        <f t="shared" si="4"/>
        <v>26/11/2025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Volaris</v>
      </c>
      <c r="D6" s="15" t="str">
        <f>IFERROR(INDEX('Pasajeros Pre'!$C$2:C4999,MATCH(ROW()-ROW($B$1),'Pasajeros Pre'!$O$2:$O$4995,0)),"")</f>
        <v>32N</v>
      </c>
      <c r="E6" s="15" t="str">
        <f>IFERROR(INDEX('Pasajeros Pre'!$D$2:D4999,MATCH(ROW()-ROW($B$1),'Pasajeros Pre'!$O$2:$O$4995,0)),"")</f>
        <v>Y4 7171</v>
      </c>
      <c r="F6" s="22">
        <f>IFERROR(INDEX('Pasajeros Pre'!$E$2:E4999,MATCH(ROW()-ROW($B$1),'Pasajeros Pre'!$O$2:$O$4995,0)),"")</f>
        <v>45986.849305555559</v>
      </c>
      <c r="G6" s="15" t="str">
        <f>IFERROR(INDEX('Pasajeros Pre'!$F$2:F4999,MATCH(ROW()-ROW($B$1),'Pasajeros Pre'!$O$2:$O$4995,0)),"")</f>
        <v>La Paz</v>
      </c>
      <c r="H6" s="15">
        <f>IFERROR(INDEX('Pasajeros Pre'!$G$2:G4999,MATCH(ROW()-ROW($B$1),'Pasajeros Pre'!$O$2:$O$4995,0)),"")</f>
        <v>2</v>
      </c>
      <c r="I6" s="15" t="str">
        <f>IFERROR(INDEX('Pasajeros Pre'!$H$2:H4999,MATCH(ROW()-ROW($B$1),'Pasajeros Pre'!$O$2:$O$4995,0)),"")</f>
        <v>112A</v>
      </c>
      <c r="J6" s="15" t="str">
        <f>IFERROR(INDEX('Pasajeros Pre'!$I$2:I4999,MATCH(ROW()-ROW($B$1),'Pasajeros Pre'!$O$2:$O$4995,0)),"")</f>
        <v>Y4 3960</v>
      </c>
      <c r="K6" s="15" t="str">
        <f>IFERROR(INDEX('Pasajeros Pre'!$J$2:J4999,MATCH(ROW()-ROW($B$1),'Pasajeros Pre'!$O$2:$O$4995,0)),"")</f>
        <v>Bogotá</v>
      </c>
      <c r="L6" s="22">
        <f>IFERROR(INDEX('Pasajeros Pre'!$K$2:K4999,MATCH(ROW()-ROW($B$1),'Pasajeros Pre'!$O$2:$O$4995,0)),"")</f>
        <v>45987.03125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1</v>
      </c>
      <c r="Q6" s="14" t="str">
        <f>VLOOKUP(P6,'Time Chart'!$A$2:$D$25,4,0)</f>
        <v>00:00 A 00:59</v>
      </c>
      <c r="R6" s="14" t="str">
        <f t="shared" si="3"/>
        <v>25/11/2025</v>
      </c>
      <c r="S6" s="15">
        <f>COUNTIFS(Hoja1!$R$2,"="&amp;R6)</f>
        <v>0</v>
      </c>
      <c r="T6" s="14" t="str">
        <f t="shared" si="4"/>
        <v>26/11/2025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activated</v>
      </c>
      <c r="C7" s="15" t="str">
        <f>IFERROR(INDEX('Pasajeros Pre'!$B$2:$B$195,MATCH(ROW()-ROW($A$1),'Pasajeros Pre'!$O$2:$O$195,0)),"")</f>
        <v>Volaris</v>
      </c>
      <c r="D7" s="15">
        <f>IFERROR(INDEX('Pasajeros Pre'!$C$2:C5000,MATCH(ROW()-ROW($B$1),'Pasajeros Pre'!$O$2:$O$4995,0)),"")</f>
        <v>320</v>
      </c>
      <c r="E7" s="15" t="str">
        <f>IFERROR(INDEX('Pasajeros Pre'!$D$2:D5000,MATCH(ROW()-ROW($B$1),'Pasajeros Pre'!$O$2:$O$4995,0)),"")</f>
        <v>Y4 1292</v>
      </c>
      <c r="F7" s="22">
        <f>IFERROR(INDEX('Pasajeros Pre'!$E$2:E5000,MATCH(ROW()-ROW($B$1),'Pasajeros Pre'!$O$2:$O$4995,0)),"")</f>
        <v>45986.852777777778</v>
      </c>
      <c r="G7" s="15" t="str">
        <f>IFERROR(INDEX('Pasajeros Pre'!$F$2:F5000,MATCH(ROW()-ROW($B$1),'Pasajeros Pre'!$O$2:$O$4995,0)),"")</f>
        <v>Guadalajara</v>
      </c>
      <c r="H7" s="15">
        <f>IFERROR(INDEX('Pasajeros Pre'!$G$2:G5000,MATCH(ROW()-ROW($B$1),'Pasajeros Pre'!$O$2:$O$4995,0)),"")</f>
        <v>1</v>
      </c>
      <c r="I7" s="15" t="str">
        <f>IFERROR(INDEX('Pasajeros Pre'!$H$2:H5000,MATCH(ROW()-ROW($B$1),'Pasajeros Pre'!$O$2:$O$4995,0)),"")</f>
        <v>109B</v>
      </c>
      <c r="J7" s="15" t="str">
        <f>IFERROR(INDEX('Pasajeros Pre'!$I$2:I5000,MATCH(ROW()-ROW($B$1),'Pasajeros Pre'!$O$2:$O$4995,0)),"")</f>
        <v>Y4 1291</v>
      </c>
      <c r="K7" s="15" t="str">
        <f>IFERROR(INDEX('Pasajeros Pre'!$J$2:J5000,MATCH(ROW()-ROW($B$1),'Pasajeros Pre'!$O$2:$O$4995,0)),"")</f>
        <v>Guadalajara</v>
      </c>
      <c r="L7" s="22">
        <f>IFERROR(INDEX('Pasajeros Pre'!$K$2:K5000,MATCH(ROW()-ROW($B$1),'Pasajeros Pre'!$O$2:$O$4995,0)),"")</f>
        <v>45987.270833333336</v>
      </c>
      <c r="M7" s="15" t="str">
        <f>IFERROR(INDEX('Pasajeros Pre'!$L$2:L5000,MATCH(ROW()-ROW($B$1),'Pasajeros Pre'!$O$2:$O$4995,0)),"")</f>
        <v>J</v>
      </c>
      <c r="N7" s="22">
        <f t="shared" si="1"/>
        <v>21</v>
      </c>
      <c r="O7" s="14" t="str">
        <f>VLOOKUP(N7,'Time Chart'!$A$2:$D$25,4,0)</f>
        <v>20:00 A 20:59</v>
      </c>
      <c r="P7" s="22">
        <f t="shared" si="2"/>
        <v>7</v>
      </c>
      <c r="Q7" s="14" t="str">
        <f>VLOOKUP(P7,'Time Chart'!$A$2:$D$25,4,0)</f>
        <v>06:00 A 06:59</v>
      </c>
      <c r="R7" s="14" t="str">
        <f t="shared" si="3"/>
        <v>25/11/2025</v>
      </c>
      <c r="S7" s="15">
        <f>COUNTIFS(Hoja1!$R$2,"="&amp;R7)</f>
        <v>0</v>
      </c>
      <c r="T7" s="14" t="str">
        <f t="shared" si="4"/>
        <v>26/11/2025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Aeromexico</v>
      </c>
      <c r="D8" s="15" t="str">
        <f>IFERROR(INDEX('Pasajeros Pre'!$C$2:C5001,MATCH(ROW()-ROW($B$1),'Pasajeros Pre'!$O$2:$O$4995,0)),"")</f>
        <v>E90</v>
      </c>
      <c r="E8" s="15" t="str">
        <f>IFERROR(INDEX('Pasajeros Pre'!$D$2:D5001,MATCH(ROW()-ROW($B$1),'Pasajeros Pre'!$O$2:$O$4995,0)),"")</f>
        <v>AM 2041</v>
      </c>
      <c r="F8" s="22">
        <f>IFERROR(INDEX('Pasajeros Pre'!$E$2:E5001,MATCH(ROW()-ROW($B$1),'Pasajeros Pre'!$O$2:$O$4995,0)),"")</f>
        <v>45986.85833333333</v>
      </c>
      <c r="G8" s="15" t="str">
        <f>IFERROR(INDEX('Pasajeros Pre'!$F$2:F5001,MATCH(ROW()-ROW($B$1),'Pasajeros Pre'!$O$2:$O$4995,0)),"")</f>
        <v>Oaxaca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111A</v>
      </c>
      <c r="J8" s="15" t="str">
        <f>IFERROR(INDEX('Pasajeros Pre'!$I$2:I5001,MATCH(ROW()-ROW($B$1),'Pasajeros Pre'!$O$2:$O$4995,0)),"")</f>
        <v>AM 878</v>
      </c>
      <c r="K8" s="15" t="str">
        <f>IFERROR(INDEX('Pasajeros Pre'!$J$2:J5001,MATCH(ROW()-ROW($B$1),'Pasajeros Pre'!$O$2:$O$4995,0)),"")</f>
        <v>Mérida</v>
      </c>
      <c r="L8" s="22">
        <f>IFERROR(INDEX('Pasajeros Pre'!$K$2:K5001,MATCH(ROW()-ROW($B$1),'Pasajeros Pre'!$O$2:$O$4995,0)),"")</f>
        <v>45987.510416666664</v>
      </c>
      <c r="M8" s="15" t="str">
        <f>IFERROR(INDEX('Pasajeros Pre'!$L$2:L5001,MATCH(ROW()-ROW($B$1),'Pasajeros Pre'!$O$2:$O$4995,0)),"")</f>
        <v>J</v>
      </c>
      <c r="N8" s="22">
        <f t="shared" si="1"/>
        <v>21</v>
      </c>
      <c r="O8" s="14" t="str">
        <f>VLOOKUP(N8,'Time Chart'!$A$2:$D$25,4,0)</f>
        <v>20:00 A 20:59</v>
      </c>
      <c r="P8" s="22">
        <f t="shared" si="2"/>
        <v>13</v>
      </c>
      <c r="Q8" s="14" t="str">
        <f>VLOOKUP(P8,'Time Chart'!$A$2:$D$25,4,0)</f>
        <v>12:00 A 12:59</v>
      </c>
      <c r="R8" s="14" t="str">
        <f t="shared" si="3"/>
        <v>25/11/2025</v>
      </c>
      <c r="S8" s="15">
        <f>COUNTIFS(Hoja1!$R$2,"="&amp;R8)</f>
        <v>0</v>
      </c>
      <c r="T8" s="14" t="str">
        <f t="shared" si="4"/>
        <v>26/11/2025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Departed from previous airport</v>
      </c>
      <c r="C9" s="15" t="str">
        <f>IFERROR(INDEX('Pasajeros Pre'!$B$2:$B$195,MATCH(ROW()-ROW($A$1),'Pasajeros Pre'!$O$2:$O$195,0)),"")</f>
        <v>Viva</v>
      </c>
      <c r="D9" s="15" t="str">
        <f>IFERROR(INDEX('Pasajeros Pre'!$C$2:C5002,MATCH(ROW()-ROW($B$1),'Pasajeros Pre'!$O$2:$O$4995,0)),"")</f>
        <v>32Q</v>
      </c>
      <c r="E9" s="15" t="str">
        <f>IFERROR(INDEX('Pasajeros Pre'!$D$2:D5002,MATCH(ROW()-ROW($B$1),'Pasajeros Pre'!$O$2:$O$4995,0)),"")</f>
        <v>VB 9523</v>
      </c>
      <c r="F9" s="22">
        <f>IFERROR(INDEX('Pasajeros Pre'!$E$2:E5002,MATCH(ROW()-ROW($B$1),'Pasajeros Pre'!$O$2:$O$4995,0)),"")</f>
        <v>45986.934027777781</v>
      </c>
      <c r="G9" s="15" t="str">
        <f>IFERROR(INDEX('Pasajeros Pre'!$F$2:F5002,MATCH(ROW()-ROW($B$1),'Pasajeros Pre'!$O$2:$O$4995,0)),"")</f>
        <v>Guadalajara</v>
      </c>
      <c r="H9" s="15">
        <f>IFERROR(INDEX('Pasajeros Pre'!$G$2:G5002,MATCH(ROW()-ROW($B$1),'Pasajeros Pre'!$O$2:$O$4995,0)),"")</f>
        <v>2</v>
      </c>
      <c r="I9" s="15">
        <f>IFERROR(INDEX('Pasajeros Pre'!$H$2:H5002,MATCH(ROW()-ROW($B$1),'Pasajeros Pre'!$O$2:$O$4995,0)),"")</f>
        <v>502</v>
      </c>
      <c r="J9" s="15" t="str">
        <f>IFERROR(INDEX('Pasajeros Pre'!$I$2:I5002,MATCH(ROW()-ROW($B$1),'Pasajeros Pre'!$O$2:$O$4995,0)),"")</f>
        <v>VB 5069</v>
      </c>
      <c r="K9" s="15" t="str">
        <f>IFERROR(INDEX('Pasajeros Pre'!$J$2:J5002,MATCH(ROW()-ROW($B$1),'Pasajeros Pre'!$O$2:$O$4995,0)),"")</f>
        <v>Tijuana</v>
      </c>
      <c r="L9" s="22">
        <f>IFERROR(INDEX('Pasajeros Pre'!$K$2:K5002,MATCH(ROW()-ROW($B$1),'Pasajeros Pre'!$O$2:$O$4995,0)),"")</f>
        <v>45987.260416666664</v>
      </c>
      <c r="M9" s="15" t="str">
        <f>IFERROR(INDEX('Pasajeros Pre'!$L$2:L5002,MATCH(ROW()-ROW($B$1),'Pasajeros Pre'!$O$2:$O$4995,0)),"")</f>
        <v>J</v>
      </c>
      <c r="N9" s="22">
        <f t="shared" si="1"/>
        <v>23</v>
      </c>
      <c r="O9" s="14" t="str">
        <f>VLOOKUP(N9,'Time Chart'!$A$2:$D$25,4,0)</f>
        <v>22:00 A 22:59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25/11/2025</v>
      </c>
      <c r="S9" s="15">
        <f>COUNTIFS(Hoja1!$R$2,"="&amp;R9)</f>
        <v>0</v>
      </c>
      <c r="T9" s="14" t="str">
        <f t="shared" si="4"/>
        <v>26/11/2025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Departed from previous airport</v>
      </c>
      <c r="C10" s="15" t="str">
        <f>IFERROR(INDEX('Pasajeros Pre'!$B$2:$B$195,MATCH(ROW()-ROW($A$1),'Pasajeros Pre'!$O$2:$O$195,0)),"")</f>
        <v>Viva</v>
      </c>
      <c r="D10" s="15" t="str">
        <f>IFERROR(INDEX('Pasajeros Pre'!$C$2:C5003,MATCH(ROW()-ROW($B$1),'Pasajeros Pre'!$O$2:$O$4995,0)),"")</f>
        <v>32N</v>
      </c>
      <c r="E10" s="15" t="str">
        <f>IFERROR(INDEX('Pasajeros Pre'!$D$2:D5003,MATCH(ROW()-ROW($B$1),'Pasajeros Pre'!$O$2:$O$4995,0)),"")</f>
        <v>VB 9497</v>
      </c>
      <c r="F10" s="22">
        <f>IFERROR(INDEX('Pasajeros Pre'!$E$2:E5003,MATCH(ROW()-ROW($B$1),'Pasajeros Pre'!$O$2:$O$4995,0)),"")</f>
        <v>45986.965277777781</v>
      </c>
      <c r="G10" s="15" t="str">
        <f>IFERROR(INDEX('Pasajeros Pre'!$F$2:F5003,MATCH(ROW()-ROW($B$1),'Pasajeros Pre'!$O$2:$O$4995,0)),"")</f>
        <v>Los Cabos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505</v>
      </c>
      <c r="J10" s="15" t="str">
        <f>IFERROR(INDEX('Pasajeros Pre'!$I$2:I5003,MATCH(ROW()-ROW($B$1),'Pasajeros Pre'!$O$2:$O$4995,0)),"")</f>
        <v>VB 9520</v>
      </c>
      <c r="K10" s="15" t="str">
        <f>IFERROR(INDEX('Pasajeros Pre'!$J$2:J5003,MATCH(ROW()-ROW($B$1),'Pasajeros Pre'!$O$2:$O$4995,0)),"")</f>
        <v>Guadalajara</v>
      </c>
      <c r="L10" s="22">
        <f>IFERROR(INDEX('Pasajeros Pre'!$K$2:K5003,MATCH(ROW()-ROW($B$1),'Pasajeros Pre'!$O$2:$O$4995,0)),"")</f>
        <v>45987.25</v>
      </c>
      <c r="M10" s="15" t="str">
        <f>IFERROR(INDEX('Pasajeros Pre'!$L$2:L5003,MATCH(ROW()-ROW($B$1),'Pasajeros Pre'!$O$2:$O$4995,0)),"")</f>
        <v>J</v>
      </c>
      <c r="N10" s="22">
        <f t="shared" si="1"/>
        <v>24</v>
      </c>
      <c r="O10" s="14" t="str">
        <f>VLOOKUP(N10,'Time Chart'!$A$2:$D$25,4,0)</f>
        <v>23:00 A 23:59</v>
      </c>
      <c r="P10" s="22">
        <f t="shared" si="2"/>
        <v>7</v>
      </c>
      <c r="Q10" s="14" t="str">
        <f>VLOOKUP(P10,'Time Chart'!$A$2:$D$25,4,0)</f>
        <v>06:00 A 06:59</v>
      </c>
      <c r="R10" s="14" t="str">
        <f t="shared" si="3"/>
        <v>25/11/2025</v>
      </c>
      <c r="S10" s="15">
        <f>COUNTIFS(Hoja1!$R$2,"="&amp;R10)</f>
        <v>0</v>
      </c>
      <c r="T10" s="14" t="str">
        <f t="shared" si="4"/>
        <v>26/11/2025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321</v>
      </c>
      <c r="E11" s="15" t="str">
        <f>IFERROR(INDEX('Pasajeros Pre'!$D$2:D5004,MATCH(ROW()-ROW($B$1),'Pasajeros Pre'!$O$2:$O$4995,0)),"")</f>
        <v>VB 9411</v>
      </c>
      <c r="F11" s="22">
        <f>IFERROR(INDEX('Pasajeros Pre'!$E$2:E5004,MATCH(ROW()-ROW($B$1),'Pasajeros Pre'!$O$2:$O$4995,0)),"")</f>
        <v>45986.975694444445</v>
      </c>
      <c r="G11" s="15" t="str">
        <f>IFERROR(INDEX('Pasajeros Pre'!$F$2:F5004,MATCH(ROW()-ROW($B$1),'Pasajeros Pre'!$O$2:$O$4995,0)),"")</f>
        <v>Mérida</v>
      </c>
      <c r="H11" s="15">
        <f>IFERROR(INDEX('Pasajeros Pre'!$G$2:G5004,MATCH(ROW()-ROW($B$1),'Pasajeros Pre'!$O$2:$O$4995,0)),"")</f>
        <v>1</v>
      </c>
      <c r="I11" s="15" t="str">
        <f>IFERROR(INDEX('Pasajeros Pre'!$H$2:H5004,MATCH(ROW()-ROW($B$1),'Pasajeros Pre'!$O$2:$O$4995,0)),"")</f>
        <v>106B</v>
      </c>
      <c r="J11" s="15" t="str">
        <f>IFERROR(INDEX('Pasajeros Pre'!$I$2:I5004,MATCH(ROW()-ROW($B$1),'Pasajeros Pre'!$O$2:$O$4995,0)),"")</f>
        <v>VB 9222</v>
      </c>
      <c r="K11" s="15" t="str">
        <f>IFERROR(INDEX('Pasajeros Pre'!$J$2:J5004,MATCH(ROW()-ROW($B$1),'Pasajeros Pre'!$O$2:$O$4995,0)),"")</f>
        <v>Puerto Escondido</v>
      </c>
      <c r="L11" s="22">
        <f>IFERROR(INDEX('Pasajeros Pre'!$K$2:K5004,MATCH(ROW()-ROW($B$1),'Pasajeros Pre'!$O$2:$O$4995,0)),"")</f>
        <v>45987.277777777781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7</v>
      </c>
      <c r="Q11" s="14" t="str">
        <f>VLOOKUP(P11,'Time Chart'!$A$2:$D$25,4,0)</f>
        <v>06:00 A 06:59</v>
      </c>
      <c r="R11" s="14" t="str">
        <f t="shared" si="3"/>
        <v>25/11/2025</v>
      </c>
      <c r="S11" s="15">
        <f>COUNTIFS(Hoja1!$R$2,"="&amp;R11)</f>
        <v>0</v>
      </c>
      <c r="T11" s="14" t="str">
        <f t="shared" si="4"/>
        <v>26/11/2025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 t="str">
        <f>IFERROR(INDEX('Pasajeros Pre'!$C$2:C5005,MATCH(ROW()-ROW($B$1),'Pasajeros Pre'!$O$2:$O$4995,0)),"")</f>
        <v>32Q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45986.979166666664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107A</v>
      </c>
      <c r="J12" s="15" t="str">
        <f>IFERROR(INDEX('Pasajeros Pre'!$I$2:I5005,MATCH(ROW()-ROW($B$1),'Pasajeros Pre'!$O$2:$O$4995,0)),"")</f>
        <v>VB 2281</v>
      </c>
      <c r="K12" s="15" t="str">
        <f>IFERROR(INDEX('Pasajeros Pre'!$J$2:J5005,MATCH(ROW()-ROW($B$1),'Pasajeros Pre'!$O$2:$O$4995,0)),"")</f>
        <v>Cancún</v>
      </c>
      <c r="L12" s="22">
        <f>IFERROR(INDEX('Pasajeros Pre'!$K$2:K5005,MATCH(ROW()-ROW($B$1),'Pasajeros Pre'!$O$2:$O$4995,0)),"")</f>
        <v>45987.263888888891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25/11/2025</v>
      </c>
      <c r="S12" s="15">
        <f>COUNTIFS(Hoja1!$R$2,"="&amp;R12)</f>
        <v>0</v>
      </c>
      <c r="T12" s="14" t="str">
        <f t="shared" si="4"/>
        <v>26/11/2025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 t="str">
        <f>IFERROR(INDEX('Pasajeros Pre'!$C$2:C5006,MATCH(ROW()-ROW($B$1),'Pasajeros Pre'!$O$2:$O$4995,0)),"")</f>
        <v>32N</v>
      </c>
      <c r="E13" s="15" t="str">
        <f>IFERROR(INDEX('Pasajeros Pre'!$D$2:D5006,MATCH(ROW()-ROW($B$1),'Pasajeros Pre'!$O$2:$O$4995,0)),"")</f>
        <v>VB 9305</v>
      </c>
      <c r="F13" s="22">
        <f>IFERROR(INDEX('Pasajeros Pre'!$E$2:E5006,MATCH(ROW()-ROW($B$1),'Pasajeros Pre'!$O$2:$O$4995,0)),"")</f>
        <v>45986.996527777781</v>
      </c>
      <c r="G13" s="15" t="str">
        <f>IFERROR(INDEX('Pasajeros Pre'!$F$2:F5006,MATCH(ROW()-ROW($B$1),'Pasajeros Pre'!$O$2:$O$4995,0)),"")</f>
        <v>Hermosillo</v>
      </c>
      <c r="H13" s="15">
        <f>IFERROR(INDEX('Pasajeros Pre'!$G$2:G5006,MATCH(ROW()-ROW($B$1),'Pasajeros Pre'!$O$2:$O$4995,0)),"")</f>
        <v>3</v>
      </c>
      <c r="I13" s="15" t="str">
        <f>IFERROR(INDEX('Pasajeros Pre'!$H$2:H5006,MATCH(ROW()-ROW($B$1),'Pasajeros Pre'!$O$2:$O$4995,0)),"")</f>
        <v>107B</v>
      </c>
      <c r="J13" s="15" t="str">
        <f>IFERROR(INDEX('Pasajeros Pre'!$I$2:I5006,MATCH(ROW()-ROW($B$1),'Pasajeros Pre'!$O$2:$O$4995,0)),"")</f>
        <v>VB 9480</v>
      </c>
      <c r="K13" s="15" t="str">
        <f>IFERROR(INDEX('Pasajeros Pre'!$J$2:J5006,MATCH(ROW()-ROW($B$1),'Pasajeros Pre'!$O$2:$O$4995,0)),"")</f>
        <v>Ciudad Obregón</v>
      </c>
      <c r="L13" s="22">
        <f>IFERROR(INDEX('Pasajeros Pre'!$K$2:K5006,MATCH(ROW()-ROW($B$1),'Pasajeros Pre'!$O$2:$O$4995,0)),"")</f>
        <v>45987.270833333336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25/11/2025</v>
      </c>
      <c r="S13" s="15">
        <f>COUNTIFS(Hoja1!$R$2,"="&amp;R13)</f>
        <v>0</v>
      </c>
      <c r="T13" s="14" t="str">
        <f t="shared" si="4"/>
        <v>26/11/2025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Mexicana de Aviación</v>
      </c>
      <c r="D14" s="15">
        <f>IFERROR(INDEX('Pasajeros Pre'!$C$2:C5007,MATCH(ROW()-ROW($B$1),'Pasajeros Pre'!$O$2:$O$4995,0)),"")</f>
        <v>738</v>
      </c>
      <c r="E14" s="15" t="str">
        <f>IFERROR(INDEX('Pasajeros Pre'!$D$2:D5007,MATCH(ROW()-ROW($B$1),'Pasajeros Pre'!$O$2:$O$4995,0)),"")</f>
        <v>XN 1205</v>
      </c>
      <c r="F14" s="22">
        <f>IFERROR(INDEX('Pasajeros Pre'!$E$2:E5007,MATCH(ROW()-ROW($B$1),'Pasajeros Pre'!$O$2:$O$4995,0)),"")</f>
        <v>45987.134722222225</v>
      </c>
      <c r="G14" s="15" t="str">
        <f>IFERROR(INDEX('Pasajeros Pre'!$F$2:F5007,MATCH(ROW()-ROW($B$1),'Pasajeros Pre'!$O$2:$O$4995,0)),"")</f>
        <v>Tijuana</v>
      </c>
      <c r="H14" s="15">
        <f>IFERROR(INDEX('Pasajeros Pre'!$G$2:G5007,MATCH(ROW()-ROW($B$1),'Pasajeros Pre'!$O$2:$O$4995,0)),"")</f>
        <v>3</v>
      </c>
      <c r="I14" s="15" t="str">
        <f>IFERROR(INDEX('Pasajeros Pre'!$H$2:H5007,MATCH(ROW()-ROW($B$1),'Pasajeros Pre'!$O$2:$O$4995,0)),"")</f>
        <v>108A</v>
      </c>
      <c r="J14" s="15" t="str">
        <f>IFERROR(INDEX('Pasajeros Pre'!$I$2:I5007,MATCH(ROW()-ROW($B$1),'Pasajeros Pre'!$O$2:$O$4995,0)),"")</f>
        <v>XN 1780</v>
      </c>
      <c r="K14" s="15" t="str">
        <f>IFERROR(INDEX('Pasajeros Pre'!$J$2:J5007,MATCH(ROW()-ROW($B$1),'Pasajeros Pre'!$O$2:$O$4995,0)),"")</f>
        <v>Tulum</v>
      </c>
      <c r="L14" s="22">
        <f>IFERROR(INDEX('Pasajeros Pre'!$K$2:K5007,MATCH(ROW()-ROW($B$1),'Pasajeros Pre'!$O$2:$O$4995,0)),"")</f>
        <v>45987.416666666664</v>
      </c>
      <c r="M14" s="15" t="str">
        <f>IFERROR(INDEX('Pasajeros Pre'!$L$2:L5007,MATCH(ROW()-ROW($B$1),'Pasajeros Pre'!$O$2:$O$4995,0)),"")</f>
        <v>J</v>
      </c>
      <c r="N14" s="22">
        <f t="shared" si="1"/>
        <v>4</v>
      </c>
      <c r="O14" s="14" t="str">
        <f>VLOOKUP(N14,'Time Chart'!$A$2:$D$25,4,0)</f>
        <v>03:00 A 03:59</v>
      </c>
      <c r="P14" s="22">
        <f t="shared" si="2"/>
        <v>11</v>
      </c>
      <c r="Q14" s="14" t="str">
        <f>VLOOKUP(P14,'Time Chart'!$A$2:$D$25,4,0)</f>
        <v>10:00 A 10:59</v>
      </c>
      <c r="R14" s="14" t="str">
        <f t="shared" si="3"/>
        <v>26/11/2025</v>
      </c>
      <c r="S14" s="15">
        <f>COUNTIFS(Hoja1!$R$2,"="&amp;R14)</f>
        <v>1</v>
      </c>
      <c r="T14" s="14" t="str">
        <f t="shared" si="4"/>
        <v>26/11/2025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 t="str">
        <f>IFERROR(INDEX('Pasajeros Pre'!$C$2:C5008,MATCH(ROW()-ROW($B$1),'Pasajeros Pre'!$O$2:$O$4995,0)),"")</f>
        <v>32A</v>
      </c>
      <c r="E15" s="15" t="str">
        <f>IFERROR(INDEX('Pasajeros Pre'!$D$2:D5008,MATCH(ROW()-ROW($B$1),'Pasajeros Pre'!$O$2:$O$4995,0)),"")</f>
        <v>VB 771</v>
      </c>
      <c r="F15" s="22">
        <f>IFERROR(INDEX('Pasajeros Pre'!$E$2:E5008,MATCH(ROW()-ROW($B$1),'Pasajeros Pre'!$O$2:$O$4995,0)),"")</f>
        <v>45987.208333333336</v>
      </c>
      <c r="G15" s="15" t="str">
        <f>IFERROR(INDEX('Pasajeros Pre'!$F$2:F5008,MATCH(ROW()-ROW($B$1),'Pasajeros Pre'!$O$2:$O$4995,0)),"")</f>
        <v>Bogotá</v>
      </c>
      <c r="H15" s="15">
        <f>IFERROR(INDEX('Pasajeros Pre'!$G$2:G5008,MATCH(ROW()-ROW($B$1),'Pasajeros Pre'!$O$2:$O$4995,0)),"")</f>
        <v>6</v>
      </c>
      <c r="I15" s="15" t="str">
        <f>IFERROR(INDEX('Pasajeros Pre'!$H$2:H5008,MATCH(ROW()-ROW($B$1),'Pasajeros Pre'!$O$2:$O$4995,0)),"")</f>
        <v>114A</v>
      </c>
      <c r="J15" s="15" t="str">
        <f>IFERROR(INDEX('Pasajeros Pre'!$I$2:I5008,MATCH(ROW()-ROW($B$1),'Pasajeros Pre'!$O$2:$O$4995,0)),"")</f>
        <v>VB 9412</v>
      </c>
      <c r="K15" s="15" t="str">
        <f>IFERROR(INDEX('Pasajeros Pre'!$J$2:J5008,MATCH(ROW()-ROW($B$1),'Pasajeros Pre'!$O$2:$O$4995,0)),"")</f>
        <v>Mérida</v>
      </c>
      <c r="L15" s="22">
        <f>IFERROR(INDEX('Pasajeros Pre'!$K$2:K5008,MATCH(ROW()-ROW($B$1),'Pasajeros Pre'!$O$2:$O$4995,0)),"")</f>
        <v>45987.25</v>
      </c>
      <c r="M15" s="15" t="str">
        <f>IFERROR(INDEX('Pasajeros Pre'!$L$2:L5008,MATCH(ROW()-ROW($B$1),'Pasajeros Pre'!$O$2:$O$4995,0)),"")</f>
        <v>J</v>
      </c>
      <c r="N15" s="22">
        <f t="shared" si="1"/>
        <v>6</v>
      </c>
      <c r="O15" s="14" t="str">
        <f>VLOOKUP(N15,'Time Chart'!$A$2:$D$25,4,0)</f>
        <v>05:00 A 05:59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26/11/2025</v>
      </c>
      <c r="S15" s="15">
        <f>COUNTIFS(Hoja1!$R$2,"="&amp;R15)</f>
        <v>1</v>
      </c>
      <c r="T15" s="14" t="str">
        <f t="shared" si="4"/>
        <v>26/11/2025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Viva</v>
      </c>
      <c r="D16" s="15" t="str">
        <f>IFERROR(INDEX('Pasajeros Pre'!$C$2:C5009,MATCH(ROW()-ROW($B$1),'Pasajeros Pre'!$O$2:$O$4995,0)),"")</f>
        <v>32A</v>
      </c>
      <c r="E16" s="15" t="str">
        <f>IFERROR(INDEX('Pasajeros Pre'!$D$2:D5009,MATCH(ROW()-ROW($B$1),'Pasajeros Pre'!$O$2:$O$4995,0)),"")</f>
        <v>VB 5068</v>
      </c>
      <c r="F16" s="22">
        <f>IFERROR(INDEX('Pasajeros Pre'!$E$2:E5009,MATCH(ROW()-ROW($B$1),'Pasajeros Pre'!$O$2:$O$4995,0)),"")</f>
        <v>45987.225694444445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1</v>
      </c>
      <c r="I16" s="15" t="str">
        <f>IFERROR(INDEX('Pasajeros Pre'!$H$2:H5009,MATCH(ROW()-ROW($B$1),'Pasajeros Pre'!$O$2:$O$4995,0)),"")</f>
        <v>112B</v>
      </c>
      <c r="J16" s="15" t="str">
        <f>IFERROR(INDEX('Pasajeros Pre'!$I$2:I5009,MATCH(ROW()-ROW($B$1),'Pasajeros Pre'!$O$2:$O$4995,0)),"")</f>
        <v>VB 9450</v>
      </c>
      <c r="K16" s="15" t="str">
        <f>IFERROR(INDEX('Pasajeros Pre'!$J$2:J5009,MATCH(ROW()-ROW($B$1),'Pasajeros Pre'!$O$2:$O$4995,0)),"")</f>
        <v>Nuevo Laredo</v>
      </c>
      <c r="L16" s="22">
        <f>IFERROR(INDEX('Pasajeros Pre'!$K$2:K5009,MATCH(ROW()-ROW($B$1),'Pasajeros Pre'!$O$2:$O$4995,0)),"")</f>
        <v>45987.361111111109</v>
      </c>
      <c r="M16" s="15" t="str">
        <f>IFERROR(INDEX('Pasajeros Pre'!$L$2:L5009,MATCH(ROW()-ROW($B$1),'Pasajeros Pre'!$O$2:$O$4995,0)),"")</f>
        <v>J</v>
      </c>
      <c r="N16" s="22">
        <f t="shared" si="1"/>
        <v>6</v>
      </c>
      <c r="O16" s="14" t="str">
        <f>VLOOKUP(N16,'Time Chart'!$A$2:$D$25,4,0)</f>
        <v>05:00 A 05:59</v>
      </c>
      <c r="P16" s="22">
        <f t="shared" si="2"/>
        <v>9</v>
      </c>
      <c r="Q16" s="14" t="str">
        <f>VLOOKUP(P16,'Time Chart'!$A$2:$D$25,4,0)</f>
        <v>08:00 A 08:59</v>
      </c>
      <c r="R16" s="14" t="str">
        <f t="shared" si="3"/>
        <v>26/11/2025</v>
      </c>
      <c r="S16" s="15">
        <f>COUNTIFS(Hoja1!$R$2,"="&amp;R16)</f>
        <v>1</v>
      </c>
      <c r="T16" s="14" t="str">
        <f t="shared" si="4"/>
        <v>26/11/2025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320</v>
      </c>
      <c r="E17" s="15" t="str">
        <f>IFERROR(INDEX('Pasajeros Pre'!$D$2:D5010,MATCH(ROW()-ROW($B$1),'Pasajeros Pre'!$O$2:$O$4995,0)),"")</f>
        <v>VB 7240</v>
      </c>
      <c r="F17" s="22">
        <f>IFERROR(INDEX('Pasajeros Pre'!$E$2:E5010,MATCH(ROW()-ROW($B$1),'Pasajeros Pre'!$O$2:$O$4995,0)),"")</f>
        <v>45987.302083333336</v>
      </c>
      <c r="G17" s="15" t="str">
        <f>IFERROR(INDEX('Pasajeros Pre'!$F$2:F5010,MATCH(ROW()-ROW($B$1),'Pasajeros Pre'!$O$2:$O$4995,0)),"")</f>
        <v>Guadalajara</v>
      </c>
      <c r="H17" s="15">
        <f>IFERROR(INDEX('Pasajeros Pre'!$G$2:G5010,MATCH(ROW()-ROW($B$1),'Pasajeros Pre'!$O$2:$O$4995,0)),"")</f>
        <v>1</v>
      </c>
      <c r="I17" s="15">
        <f>IFERROR(INDEX('Pasajeros Pre'!$H$2:H5010,MATCH(ROW()-ROW($B$1),'Pasajeros Pre'!$O$2:$O$4995,0)),"")</f>
        <v>505</v>
      </c>
      <c r="J17" s="15" t="str">
        <f>IFERROR(INDEX('Pasajeros Pre'!$I$2:I5010,MATCH(ROW()-ROW($B$1),'Pasajeros Pre'!$O$2:$O$4995,0)),"")</f>
        <v>VB 7240</v>
      </c>
      <c r="K17" s="15" t="str">
        <f>IFERROR(INDEX('Pasajeros Pre'!$J$2:J5010,MATCH(ROW()-ROW($B$1),'Pasajeros Pre'!$O$2:$O$4995,0)),"")</f>
        <v>Tulum</v>
      </c>
      <c r="L17" s="22">
        <f>IFERROR(INDEX('Pasajeros Pre'!$K$2:K5010,MATCH(ROW()-ROW($B$1),'Pasajeros Pre'!$O$2:$O$4995,0)),"")</f>
        <v>45987.322916666664</v>
      </c>
      <c r="M17" s="15" t="str">
        <f>IFERROR(INDEX('Pasajeros Pre'!$L$2:L5010,MATCH(ROW()-ROW($B$1),'Pasajeros Pre'!$O$2:$O$4995,0)),"")</f>
        <v>J</v>
      </c>
      <c r="N17" s="22">
        <f t="shared" si="1"/>
        <v>8</v>
      </c>
      <c r="O17" s="14" t="str">
        <f>VLOOKUP(N17,'Time Chart'!$A$2:$D$25,4,0)</f>
        <v>07:00 A 07:59</v>
      </c>
      <c r="P17" s="22">
        <f t="shared" si="2"/>
        <v>8</v>
      </c>
      <c r="Q17" s="14" t="str">
        <f>VLOOKUP(P17,'Time Chart'!$A$2:$D$25,4,0)</f>
        <v>07:00 A 07:59</v>
      </c>
      <c r="R17" s="14" t="str">
        <f t="shared" si="3"/>
        <v>26/11/2025</v>
      </c>
      <c r="S17" s="15">
        <f>COUNTIFS(Hoja1!$R$2,"="&amp;R17)</f>
        <v>1</v>
      </c>
      <c r="T17" s="14" t="str">
        <f t="shared" si="4"/>
        <v>26/11/2025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>
        <f>IFERROR(INDEX('Pasajeros Pre'!$C$2:C5011,MATCH(ROW()-ROW($B$1),'Pasajeros Pre'!$O$2:$O$4995,0)),"")</f>
        <v>320</v>
      </c>
      <c r="E18" s="15" t="str">
        <f>IFERROR(INDEX('Pasajeros Pre'!$D$2:D5011,MATCH(ROW()-ROW($B$1),'Pasajeros Pre'!$O$2:$O$4995,0)),"")</f>
        <v>VB 2272</v>
      </c>
      <c r="F18" s="22">
        <f>IFERROR(INDEX('Pasajeros Pre'!$E$2:E5011,MATCH(ROW()-ROW($B$1),'Pasajeros Pre'!$O$2:$O$4995,0)),"")</f>
        <v>45987.3125</v>
      </c>
      <c r="G18" s="15" t="str">
        <f>IFERROR(INDEX('Pasajeros Pre'!$F$2:F5011,MATCH(ROW()-ROW($B$1),'Pasajeros Pre'!$O$2:$O$4995,0)),"")</f>
        <v>Cancún</v>
      </c>
      <c r="H18" s="15">
        <f>IFERROR(INDEX('Pasajeros Pre'!$G$2:G5011,MATCH(ROW()-ROW($B$1),'Pasajeros Pre'!$O$2:$O$4995,0)),"")</f>
        <v>1</v>
      </c>
      <c r="I18" s="15" t="str">
        <f>IFERROR(INDEX('Pasajeros Pre'!$H$2:H5011,MATCH(ROW()-ROW($B$1),'Pasajeros Pre'!$O$2:$O$4995,0)),"")</f>
        <v>107A</v>
      </c>
      <c r="J18" s="15" t="str">
        <f>IFERROR(INDEX('Pasajeros Pre'!$I$2:I5011,MATCH(ROW()-ROW($B$1),'Pasajeros Pre'!$O$2:$O$4995,0)),"")</f>
        <v>VB 2273</v>
      </c>
      <c r="K18" s="15" t="str">
        <f>IFERROR(INDEX('Pasajeros Pre'!$J$2:J5011,MATCH(ROW()-ROW($B$1),'Pasajeros Pre'!$O$2:$O$4995,0)),"")</f>
        <v>Cancún</v>
      </c>
      <c r="L18" s="22">
        <f>IFERROR(INDEX('Pasajeros Pre'!$K$2:K5011,MATCH(ROW()-ROW($B$1),'Pasajeros Pre'!$O$2:$O$4995,0)),"")</f>
        <v>45987.354166666664</v>
      </c>
      <c r="M18" s="15" t="str">
        <f>IFERROR(INDEX('Pasajeros Pre'!$L$2:L5011,MATCH(ROW()-ROW($B$1),'Pasajeros Pre'!$O$2:$O$4995,0)),"")</f>
        <v>J</v>
      </c>
      <c r="N18" s="22">
        <f t="shared" si="1"/>
        <v>8</v>
      </c>
      <c r="O18" s="14" t="str">
        <f>VLOOKUP(N18,'Time Chart'!$A$2:$D$25,4,0)</f>
        <v>07:00 A 07:59</v>
      </c>
      <c r="P18" s="22">
        <f t="shared" si="2"/>
        <v>9</v>
      </c>
      <c r="Q18" s="14" t="str">
        <f>VLOOKUP(P18,'Time Chart'!$A$2:$D$25,4,0)</f>
        <v>08:00 A 08:59</v>
      </c>
      <c r="R18" s="14" t="str">
        <f t="shared" si="3"/>
        <v>26/11/2025</v>
      </c>
      <c r="S18" s="15">
        <f>COUNTIFS(Hoja1!$R$2,"="&amp;R18)</f>
        <v>1</v>
      </c>
      <c r="T18" s="14" t="str">
        <f t="shared" si="4"/>
        <v>26/11/2025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7344</v>
      </c>
      <c r="F19" s="22">
        <f>IFERROR(INDEX('Pasajeros Pre'!$E$2:E5012,MATCH(ROW()-ROW($B$1),'Pasajeros Pre'!$O$2:$O$4995,0)),"")</f>
        <v>45987.3125</v>
      </c>
      <c r="G19" s="15" t="str">
        <f>IFERROR(INDEX('Pasajeros Pre'!$F$2:F5012,MATCH(ROW()-ROW($B$1),'Pasajeros Pre'!$O$2:$O$4995,0)),"")</f>
        <v xml:space="preserve">Bajío </v>
      </c>
      <c r="H19" s="15">
        <f>IFERROR(INDEX('Pasajeros Pre'!$G$2:G5012,MATCH(ROW()-ROW($B$1),'Pasajeros Pre'!$O$2:$O$4995,0)),"")</f>
        <v>1</v>
      </c>
      <c r="I19" s="15" t="str">
        <f>IFERROR(INDEX('Pasajeros Pre'!$H$2:H5012,MATCH(ROW()-ROW($B$1),'Pasajeros Pre'!$O$2:$O$4995,0)),"")</f>
        <v>106B</v>
      </c>
      <c r="J19" s="15" t="str">
        <f>IFERROR(INDEX('Pasajeros Pre'!$I$2:I5012,MATCH(ROW()-ROW($B$1),'Pasajeros Pre'!$O$2:$O$4995,0)),"")</f>
        <v>VB 7344</v>
      </c>
      <c r="K19" s="15" t="str">
        <f>IFERROR(INDEX('Pasajeros Pre'!$J$2:J5012,MATCH(ROW()-ROW($B$1),'Pasajeros Pre'!$O$2:$O$4995,0)),"")</f>
        <v>Chihuahua</v>
      </c>
      <c r="L19" s="22">
        <f>IFERROR(INDEX('Pasajeros Pre'!$K$2:K5012,MATCH(ROW()-ROW($B$1),'Pasajeros Pre'!$O$2:$O$4995,0)),"")</f>
        <v>45987.333333333336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9</v>
      </c>
      <c r="Q19" s="14" t="str">
        <f>VLOOKUP(P19,'Time Chart'!$A$2:$D$25,4,0)</f>
        <v>08:00 A 08:59</v>
      </c>
      <c r="R19" s="14" t="str">
        <f t="shared" si="3"/>
        <v>26/11/2025</v>
      </c>
      <c r="S19" s="15">
        <f>COUNTIFS(Hoja1!$R$2,"="&amp;R19)</f>
        <v>1</v>
      </c>
      <c r="T19" s="14" t="str">
        <f t="shared" si="4"/>
        <v>26/11/2025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 t="str">
        <f>IFERROR(INDEX('Pasajeros Pre'!$C$2:C5013,MATCH(ROW()-ROW($B$1),'Pasajeros Pre'!$O$2:$O$4995,0)),"")</f>
        <v>32Q</v>
      </c>
      <c r="E20" s="15" t="str">
        <f>IFERROR(INDEX('Pasajeros Pre'!$D$2:D5013,MATCH(ROW()-ROW($B$1),'Pasajeros Pre'!$O$2:$O$4995,0)),"")</f>
        <v>VB 7332</v>
      </c>
      <c r="F20" s="22">
        <f>IFERROR(INDEX('Pasajeros Pre'!$E$2:E5013,MATCH(ROW()-ROW($B$1),'Pasajeros Pre'!$O$2:$O$4995,0)),"")</f>
        <v>45987.315972222219</v>
      </c>
      <c r="G20" s="15" t="str">
        <f>IFERROR(INDEX('Pasajeros Pre'!$F$2:F5013,MATCH(ROW()-ROW($B$1),'Pasajeros Pre'!$O$2:$O$4995,0)),"")</f>
        <v>Monterrey</v>
      </c>
      <c r="H20" s="15">
        <f>IFERROR(INDEX('Pasajeros Pre'!$G$2:G5013,MATCH(ROW()-ROW($B$1),'Pasajeros Pre'!$O$2:$O$4995,0)),"")</f>
        <v>2</v>
      </c>
      <c r="I20" s="15">
        <f>IFERROR(INDEX('Pasajeros Pre'!$H$2:H5013,MATCH(ROW()-ROW($B$1),'Pasajeros Pre'!$O$2:$O$4995,0)),"")</f>
        <v>502</v>
      </c>
      <c r="J20" s="15" t="str">
        <f>IFERROR(INDEX('Pasajeros Pre'!$I$2:I5013,MATCH(ROW()-ROW($B$1),'Pasajeros Pre'!$O$2:$O$4995,0)),"")</f>
        <v>VB 7332</v>
      </c>
      <c r="K20" s="15" t="str">
        <f>IFERROR(INDEX('Pasajeros Pre'!$J$2:J5013,MATCH(ROW()-ROW($B$1),'Pasajeros Pre'!$O$2:$O$4995,0)),"")</f>
        <v>Villahermosa</v>
      </c>
      <c r="L20" s="22">
        <f>IFERROR(INDEX('Pasajeros Pre'!$K$2:K5013,MATCH(ROW()-ROW($B$1),'Pasajeros Pre'!$O$2:$O$4995,0)),"")</f>
        <v>45987.336805555555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26/11/2025</v>
      </c>
      <c r="S20" s="15">
        <f>COUNTIFS(Hoja1!$R$2,"="&amp;R20)</f>
        <v>1</v>
      </c>
      <c r="T20" s="14" t="str">
        <f t="shared" si="4"/>
        <v>26/11/2025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321</v>
      </c>
      <c r="E21" s="15" t="str">
        <f>IFERROR(INDEX('Pasajeros Pre'!$D$2:D5014,MATCH(ROW()-ROW($B$1),'Pasajeros Pre'!$O$2:$O$4995,0)),"")</f>
        <v>VB 7350</v>
      </c>
      <c r="F21" s="22">
        <f>IFERROR(INDEX('Pasajeros Pre'!$E$2:E5014,MATCH(ROW()-ROW($B$1),'Pasajeros Pre'!$O$2:$O$4995,0)),"")</f>
        <v>45987.329861111109</v>
      </c>
      <c r="G21" s="15" t="str">
        <f>IFERROR(INDEX('Pasajeros Pre'!$F$2:F5014,MATCH(ROW()-ROW($B$1),'Pasajeros Pre'!$O$2:$O$4995,0)),"")</f>
        <v>Mérida</v>
      </c>
      <c r="H21" s="15">
        <f>IFERROR(INDEX('Pasajeros Pre'!$G$2:G5014,MATCH(ROW()-ROW($B$1),'Pasajeros Pre'!$O$2:$O$4995,0)),"")</f>
        <v>2</v>
      </c>
      <c r="I21" s="15" t="str">
        <f>IFERROR(INDEX('Pasajeros Pre'!$H$2:H5014,MATCH(ROW()-ROW($B$1),'Pasajeros Pre'!$O$2:$O$4995,0)),"")</f>
        <v>106A</v>
      </c>
      <c r="J21" s="15" t="str">
        <f>IFERROR(INDEX('Pasajeros Pre'!$I$2:I5014,MATCH(ROW()-ROW($B$1),'Pasajeros Pre'!$O$2:$O$4995,0)),"")</f>
        <v>VB 7350</v>
      </c>
      <c r="K21" s="15" t="str">
        <f>IFERROR(INDEX('Pasajeros Pre'!$J$2:J5014,MATCH(ROW()-ROW($B$1),'Pasajeros Pre'!$O$2:$O$4995,0)),"")</f>
        <v>Puerto Vallarta</v>
      </c>
      <c r="L21" s="22">
        <f>IFERROR(INDEX('Pasajeros Pre'!$K$2:K5014,MATCH(ROW()-ROW($B$1),'Pasajeros Pre'!$O$2:$O$4995,0)),"")</f>
        <v>45987.357638888891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26/11/2025</v>
      </c>
      <c r="S21" s="15">
        <f>COUNTIFS(Hoja1!$R$2,"="&amp;R21)</f>
        <v>1</v>
      </c>
      <c r="T21" s="14" t="str">
        <f t="shared" si="4"/>
        <v>26/11/2025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Aeromexico</v>
      </c>
      <c r="D22" s="15" t="str">
        <f>IFERROR(INDEX('Pasajeros Pre'!$C$2:C5015,MATCH(ROW()-ROW($B$1),'Pasajeros Pre'!$O$2:$O$4995,0)),"")</f>
        <v>E90</v>
      </c>
      <c r="E22" s="15" t="str">
        <f>IFERROR(INDEX('Pasajeros Pre'!$D$2:D5015,MATCH(ROW()-ROW($B$1),'Pasajeros Pre'!$O$2:$O$4995,0)),"")</f>
        <v>AM 287</v>
      </c>
      <c r="F22" s="22">
        <f>IFERROR(INDEX('Pasajeros Pre'!$E$2:E5015,MATCH(ROW()-ROW($B$1),'Pasajeros Pre'!$O$2:$O$4995,0)),"")</f>
        <v>45987.371527777781</v>
      </c>
      <c r="G22" s="15" t="str">
        <f>IFERROR(INDEX('Pasajeros Pre'!$F$2:F5015,MATCH(ROW()-ROW($B$1),'Pasajeros Pre'!$O$2:$O$4995,0)),"")</f>
        <v>Guadalajara</v>
      </c>
      <c r="H22" s="15">
        <f>IFERROR(INDEX('Pasajeros Pre'!$G$2:G5015,MATCH(ROW()-ROW($B$1),'Pasajeros Pre'!$O$2:$O$4995,0)),"")</f>
        <v>3</v>
      </c>
      <c r="I22" s="15" t="str">
        <f>IFERROR(INDEX('Pasajeros Pre'!$H$2:H5015,MATCH(ROW()-ROW($B$1),'Pasajeros Pre'!$O$2:$O$4995,0)),"")</f>
        <v>110A</v>
      </c>
      <c r="J22" s="15" t="str">
        <f>IFERROR(INDEX('Pasajeros Pre'!$I$2:I5015,MATCH(ROW()-ROW($B$1),'Pasajeros Pre'!$O$2:$O$4995,0)),"")</f>
        <v>AM 2436</v>
      </c>
      <c r="K22" s="15" t="str">
        <f>IFERROR(INDEX('Pasajeros Pre'!$J$2:J5015,MATCH(ROW()-ROW($B$1),'Pasajeros Pre'!$O$2:$O$4995,0)),"")</f>
        <v>Colima</v>
      </c>
      <c r="L22" s="22">
        <f>IFERROR(INDEX('Pasajeros Pre'!$K$2:K5015,MATCH(ROW()-ROW($B$1),'Pasajeros Pre'!$O$2:$O$4995,0)),"")</f>
        <v>45987.399305555555</v>
      </c>
      <c r="M22" s="15" t="str">
        <f>IFERROR(INDEX('Pasajeros Pre'!$L$2:L5015,MATCH(ROW()-ROW($B$1),'Pasajeros Pre'!$O$2:$O$4995,0)),"")</f>
        <v>J</v>
      </c>
      <c r="N22" s="22">
        <f t="shared" si="1"/>
        <v>9</v>
      </c>
      <c r="O22" s="14" t="str">
        <f>VLOOKUP(N22,'Time Chart'!$A$2:$D$25,4,0)</f>
        <v>08:00 A 08:59</v>
      </c>
      <c r="P22" s="22">
        <f t="shared" si="2"/>
        <v>10</v>
      </c>
      <c r="Q22" s="14" t="str">
        <f>VLOOKUP(P22,'Time Chart'!$A$2:$D$25,4,0)</f>
        <v>09:00 A 09:59</v>
      </c>
      <c r="R22" s="14" t="str">
        <f t="shared" si="3"/>
        <v>26/11/2025</v>
      </c>
      <c r="S22" s="15">
        <f>COUNTIFS(Hoja1!$R$2,"="&amp;R22)</f>
        <v>1</v>
      </c>
      <c r="T22" s="14" t="str">
        <f t="shared" si="4"/>
        <v>26/11/2025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 t="str">
        <f>IFERROR(INDEX('Pasajeros Pre'!$C$2:C5016,MATCH(ROW()-ROW($B$1),'Pasajeros Pre'!$O$2:$O$4995,0)),"")</f>
        <v>32N</v>
      </c>
      <c r="E23" s="15" t="str">
        <f>IFERROR(INDEX('Pasajeros Pre'!$D$2:D5016,MATCH(ROW()-ROW($B$1),'Pasajeros Pre'!$O$2:$O$4995,0)),"")</f>
        <v>VB 9521</v>
      </c>
      <c r="F23" s="22">
        <f>IFERROR(INDEX('Pasajeros Pre'!$E$2:E5016,MATCH(ROW()-ROW($B$1),'Pasajeros Pre'!$O$2:$O$4995,0)),"")</f>
        <v>45987.399305555555</v>
      </c>
      <c r="G23" s="15" t="str">
        <f>IFERROR(INDEX('Pasajeros Pre'!$F$2:F5016,MATCH(ROW()-ROW($B$1),'Pasajeros Pre'!$O$2:$O$4995,0)),"")</f>
        <v>Guadalajara</v>
      </c>
      <c r="H23" s="15">
        <f>IFERROR(INDEX('Pasajeros Pre'!$G$2:G5016,MATCH(ROW()-ROW($B$1),'Pasajeros Pre'!$O$2:$O$4995,0)),"")</f>
        <v>1</v>
      </c>
      <c r="I23" s="15">
        <f>IFERROR(INDEX('Pasajeros Pre'!$H$2:H5016,MATCH(ROW()-ROW($B$1),'Pasajeros Pre'!$O$2:$O$4995,0)),"")</f>
        <v>505</v>
      </c>
      <c r="J23" s="15" t="str">
        <f>IFERROR(INDEX('Pasajeros Pre'!$I$2:I5016,MATCH(ROW()-ROW($B$1),'Pasajeros Pre'!$O$2:$O$4995,0)),"")</f>
        <v>VB 9312</v>
      </c>
      <c r="K23" s="15" t="str">
        <f>IFERROR(INDEX('Pasajeros Pre'!$J$2:J5016,MATCH(ROW()-ROW($B$1),'Pasajeros Pre'!$O$2:$O$4995,0)),"")</f>
        <v>Ixtapa Zihuatanejo</v>
      </c>
      <c r="L23" s="22">
        <f>IFERROR(INDEX('Pasajeros Pre'!$K$2:K5016,MATCH(ROW()-ROW($B$1),'Pasajeros Pre'!$O$2:$O$4995,0)),"")</f>
        <v>45987.420138888891</v>
      </c>
      <c r="M23" s="15" t="str">
        <f>IFERROR(INDEX('Pasajeros Pre'!$L$2:L5016,MATCH(ROW()-ROW($B$1),'Pasajeros Pre'!$O$2:$O$4995,0)),"")</f>
        <v>J</v>
      </c>
      <c r="N23" s="22">
        <f t="shared" si="1"/>
        <v>10</v>
      </c>
      <c r="O23" s="14" t="str">
        <f>VLOOKUP(N23,'Time Chart'!$A$2:$D$25,4,0)</f>
        <v>09:00 A 09:59</v>
      </c>
      <c r="P23" s="22">
        <f t="shared" si="2"/>
        <v>11</v>
      </c>
      <c r="Q23" s="14" t="str">
        <f>VLOOKUP(P23,'Time Chart'!$A$2:$D$25,4,0)</f>
        <v>10:00 A 10:59</v>
      </c>
      <c r="R23" s="14" t="str">
        <f t="shared" si="3"/>
        <v>26/11/2025</v>
      </c>
      <c r="S23" s="15">
        <f>COUNTIFS(Hoja1!$R$2,"="&amp;R23)</f>
        <v>1</v>
      </c>
      <c r="T23" s="14" t="str">
        <f t="shared" si="4"/>
        <v>26/11/2025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Mexicana de Aviación</v>
      </c>
      <c r="D24" s="15">
        <f>IFERROR(INDEX('Pasajeros Pre'!$C$2:C5017,MATCH(ROW()-ROW($B$1),'Pasajeros Pre'!$O$2:$O$4995,0)),"")</f>
        <v>738</v>
      </c>
      <c r="E24" s="15" t="str">
        <f>IFERROR(INDEX('Pasajeros Pre'!$D$2:D5017,MATCH(ROW()-ROW($B$1),'Pasajeros Pre'!$O$2:$O$4995,0)),"")</f>
        <v>XN 1991</v>
      </c>
      <c r="F24" s="22">
        <f>IFERROR(INDEX('Pasajeros Pre'!$E$2:E5017,MATCH(ROW()-ROW($B$1),'Pasajeros Pre'!$O$2:$O$4995,0)),"")</f>
        <v>45987.402777777781</v>
      </c>
      <c r="G24" s="15" t="str">
        <f>IFERROR(INDEX('Pasajeros Pre'!$F$2:F5017,MATCH(ROW()-ROW($B$1),'Pasajeros Pre'!$O$2:$O$4995,0)),"")</f>
        <v>Ixtepec</v>
      </c>
      <c r="H24" s="15">
        <f>IFERROR(INDEX('Pasajeros Pre'!$G$2:G5017,MATCH(ROW()-ROW($B$1),'Pasajeros Pre'!$O$2:$O$4995,0)),"")</f>
        <v>1</v>
      </c>
      <c r="I24" s="15" t="str">
        <f>IFERROR(INDEX('Pasajeros Pre'!$H$2:H5017,MATCH(ROW()-ROW($B$1),'Pasajeros Pre'!$O$2:$O$4995,0)),"")</f>
        <v>109A</v>
      </c>
      <c r="J24" s="15" t="str">
        <f>IFERROR(INDEX('Pasajeros Pre'!$I$2:I5017,MATCH(ROW()-ROW($B$1),'Pasajeros Pre'!$O$2:$O$4995,0)),"")</f>
        <v>XN 1140</v>
      </c>
      <c r="K24" s="15" t="str">
        <f>IFERROR(INDEX('Pasajeros Pre'!$J$2:J5017,MATCH(ROW()-ROW($B$1),'Pasajeros Pre'!$O$2:$O$4995,0)),"")</f>
        <v>Ciudad Victoria</v>
      </c>
      <c r="L24" s="22">
        <f>IFERROR(INDEX('Pasajeros Pre'!$K$2:K5017,MATCH(ROW()-ROW($B$1),'Pasajeros Pre'!$O$2:$O$4995,0)),"")</f>
        <v>45988.333333333336</v>
      </c>
      <c r="M24" s="15" t="str">
        <f>IFERROR(INDEX('Pasajeros Pre'!$L$2:L5017,MATCH(ROW()-ROW($B$1),'Pasajeros Pre'!$O$2:$O$4995,0)),"")</f>
        <v>J</v>
      </c>
      <c r="N24" s="22">
        <f t="shared" si="1"/>
        <v>10</v>
      </c>
      <c r="O24" s="14" t="str">
        <f>VLOOKUP(N24,'Time Chart'!$A$2:$D$25,4,0)</f>
        <v>09:00 A 09:59</v>
      </c>
      <c r="P24" s="22">
        <f t="shared" si="2"/>
        <v>9</v>
      </c>
      <c r="Q24" s="14" t="str">
        <f>VLOOKUP(P24,'Time Chart'!$A$2:$D$25,4,0)</f>
        <v>08:00 A 08:59</v>
      </c>
      <c r="R24" s="14" t="str">
        <f t="shared" si="3"/>
        <v>26/11/2025</v>
      </c>
      <c r="S24" s="15">
        <f>COUNTIFS(Hoja1!$R$2,"="&amp;R24)</f>
        <v>1</v>
      </c>
      <c r="T24" s="14" t="str">
        <f t="shared" si="4"/>
        <v>27/11/2025</v>
      </c>
      <c r="U24" s="15">
        <f>COUNTIFS(Hoja1!$R$2,"="&amp;T24)</f>
        <v>0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activated</v>
      </c>
      <c r="C25" s="15" t="str">
        <f>IFERROR(INDEX('Pasajeros Pre'!$B$2:$B$195,MATCH(ROW()-ROW($A$1),'Pasajeros Pre'!$O$2:$O$195,0)),"")</f>
        <v>Volaris</v>
      </c>
      <c r="D25" s="15">
        <f>IFERROR(INDEX('Pasajeros Pre'!$C$2:C5018,MATCH(ROW()-ROW($B$1),'Pasajeros Pre'!$O$2:$O$4995,0)),"")</f>
        <v>320</v>
      </c>
      <c r="E25" s="15" t="str">
        <f>IFERROR(INDEX('Pasajeros Pre'!$D$2:D5018,MATCH(ROW()-ROW($B$1),'Pasajeros Pre'!$O$2:$O$4995,0)),"")</f>
        <v>Y4 1290</v>
      </c>
      <c r="F25" s="22">
        <f>IFERROR(INDEX('Pasajeros Pre'!$E$2:E5018,MATCH(ROW()-ROW($B$1),'Pasajeros Pre'!$O$2:$O$4995,0)),"")</f>
        <v>45987.404861111114</v>
      </c>
      <c r="G25" s="15" t="str">
        <f>IFERROR(INDEX('Pasajeros Pre'!$F$2:F5018,MATCH(ROW()-ROW($B$1),'Pasajeros Pre'!$O$2:$O$4995,0)),"")</f>
        <v>Guadalajara</v>
      </c>
      <c r="H25" s="15">
        <f>IFERROR(INDEX('Pasajeros Pre'!$G$2:G5018,MATCH(ROW()-ROW($B$1),'Pasajeros Pre'!$O$2:$O$4995,0)),"")</f>
        <v>3</v>
      </c>
      <c r="I25" s="15" t="str">
        <f>IFERROR(INDEX('Pasajeros Pre'!$H$2:H5018,MATCH(ROW()-ROW($B$1),'Pasajeros Pre'!$O$2:$O$4995,0)),"")</f>
        <v>109B</v>
      </c>
      <c r="J25" s="15" t="str">
        <f>IFERROR(INDEX('Pasajeros Pre'!$I$2:I5018,MATCH(ROW()-ROW($B$1),'Pasajeros Pre'!$O$2:$O$4995,0)),"")</f>
        <v>Y4 3533</v>
      </c>
      <c r="K25" s="15" t="str">
        <f>IFERROR(INDEX('Pasajeros Pre'!$J$2:J5018,MATCH(ROW()-ROW($B$1),'Pasajeros Pre'!$O$2:$O$4995,0)),"")</f>
        <v>Cancún</v>
      </c>
      <c r="L25" s="22">
        <f>IFERROR(INDEX('Pasajeros Pre'!$K$2:K5018,MATCH(ROW()-ROW($B$1),'Pasajeros Pre'!$O$2:$O$4995,0)),"")</f>
        <v>45987.447222222225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26/11/2025</v>
      </c>
      <c r="S25" s="15">
        <f>COUNTIFS(Hoja1!$R$2,"="&amp;R25)</f>
        <v>1</v>
      </c>
      <c r="T25" s="14" t="str">
        <f t="shared" si="4"/>
        <v>26/11/2025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Aerus</v>
      </c>
      <c r="D26" s="15" t="str">
        <f>IFERROR(INDEX('Pasajeros Pre'!$C$2:C5019,MATCH(ROW()-ROW($B$1),'Pasajeros Pre'!$O$2:$O$4995,0)),"")</f>
        <v>CNF</v>
      </c>
      <c r="E26" s="15" t="str">
        <f>IFERROR(INDEX('Pasajeros Pre'!$D$2:D5019,MATCH(ROW()-ROW($B$1),'Pasajeros Pre'!$O$2:$O$4995,0)),"")</f>
        <v>ZV 341</v>
      </c>
      <c r="F26" s="22">
        <f>IFERROR(INDEX('Pasajeros Pre'!$E$2:E5019,MATCH(ROW()-ROW($B$1),'Pasajeros Pre'!$O$2:$O$4995,0)),"")</f>
        <v>45987.40625</v>
      </c>
      <c r="G26" s="15" t="str">
        <f>IFERROR(INDEX('Pasajeros Pre'!$F$2:F5019,MATCH(ROW()-ROW($B$1),'Pasajeros Pre'!$O$2:$O$4995,0)),"")</f>
        <v>San Luis Potosí</v>
      </c>
      <c r="H26" s="15">
        <f>IFERROR(INDEX('Pasajeros Pre'!$G$2:G5019,MATCH(ROW()-ROW($B$1),'Pasajeros Pre'!$O$2:$O$4995,0)),"")</f>
        <v>3</v>
      </c>
      <c r="I26" s="15">
        <f>IFERROR(INDEX('Pasajeros Pre'!$H$2:H5019,MATCH(ROW()-ROW($B$1),'Pasajeros Pre'!$O$2:$O$4995,0)),"")</f>
        <v>501</v>
      </c>
      <c r="J26" s="15" t="str">
        <f>IFERROR(INDEX('Pasajeros Pre'!$I$2:I5019,MATCH(ROW()-ROW($B$1),'Pasajeros Pre'!$O$2:$O$4995,0)),"")</f>
        <v>ZV 360</v>
      </c>
      <c r="K26" s="15" t="str">
        <f>IFERROR(INDEX('Pasajeros Pre'!$J$2:J5019,MATCH(ROW()-ROW($B$1),'Pasajeros Pre'!$O$2:$O$4995,0)),"")</f>
        <v>Ciudad Victoria</v>
      </c>
      <c r="L26" s="22">
        <f>IFERROR(INDEX('Pasajeros Pre'!$K$2:K5019,MATCH(ROW()-ROW($B$1),'Pasajeros Pre'!$O$2:$O$4995,0)),"")</f>
        <v>45987.427083333336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26/11/2025</v>
      </c>
      <c r="S26" s="15">
        <f>COUNTIFS(Hoja1!$R$2,"="&amp;R26)</f>
        <v>1</v>
      </c>
      <c r="T26" s="14" t="str">
        <f t="shared" si="4"/>
        <v>26/11/2025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Viva</v>
      </c>
      <c r="D27" s="15">
        <f>IFERROR(INDEX('Pasajeros Pre'!$C$2:C5020,MATCH(ROW()-ROW($B$1),'Pasajeros Pre'!$O$2:$O$4995,0)),"")</f>
        <v>321</v>
      </c>
      <c r="E27" s="15" t="str">
        <f>IFERROR(INDEX('Pasajeros Pre'!$D$2:D5020,MATCH(ROW()-ROW($B$1),'Pasajeros Pre'!$O$2:$O$4995,0)),"")</f>
        <v>VB 9223</v>
      </c>
      <c r="F27" s="22">
        <f>IFERROR(INDEX('Pasajeros Pre'!$E$2:E5020,MATCH(ROW()-ROW($B$1),'Pasajeros Pre'!$O$2:$O$4995,0)),"")</f>
        <v>45987.409722222219</v>
      </c>
      <c r="G27" s="15" t="str">
        <f>IFERROR(INDEX('Pasajeros Pre'!$F$2:F5020,MATCH(ROW()-ROW($B$1),'Pasajeros Pre'!$O$2:$O$4995,0)),"")</f>
        <v>Puerto Escondido</v>
      </c>
      <c r="H27" s="15">
        <f>IFERROR(INDEX('Pasajeros Pre'!$G$2:G5020,MATCH(ROW()-ROW($B$1),'Pasajeros Pre'!$O$2:$O$4995,0)),"")</f>
        <v>2</v>
      </c>
      <c r="I27" s="15" t="str">
        <f>IFERROR(INDEX('Pasajeros Pre'!$H$2:H5020,MATCH(ROW()-ROW($B$1),'Pasajeros Pre'!$O$2:$O$4995,0)),"")</f>
        <v>115B</v>
      </c>
      <c r="J27" s="15" t="str">
        <f>IFERROR(INDEX('Pasajeros Pre'!$I$2:I5020,MATCH(ROW()-ROW($B$1),'Pasajeros Pre'!$O$2:$O$4995,0)),"")</f>
        <v>VB 9294</v>
      </c>
      <c r="K27" s="15" t="str">
        <f>IFERROR(INDEX('Pasajeros Pre'!$J$2:J5020,MATCH(ROW()-ROW($B$1),'Pasajeros Pre'!$O$2:$O$4995,0)),"")</f>
        <v>Huatulco</v>
      </c>
      <c r="L27" s="22">
        <f>IFERROR(INDEX('Pasajeros Pre'!$K$2:K5020,MATCH(ROW()-ROW($B$1),'Pasajeros Pre'!$O$2:$O$4995,0)),"")</f>
        <v>45987.440972222219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26/11/2025</v>
      </c>
      <c r="S27" s="15">
        <f>COUNTIFS(Hoja1!$R$2,"="&amp;R27)</f>
        <v>1</v>
      </c>
      <c r="T27" s="14" t="str">
        <f t="shared" si="4"/>
        <v>26/11/2025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320</v>
      </c>
      <c r="E28" s="15" t="str">
        <f>IFERROR(INDEX('Pasajeros Pre'!$D$2:D5021,MATCH(ROW()-ROW($B$1),'Pasajeros Pre'!$O$2:$O$4995,0)),"")</f>
        <v>VB 9403</v>
      </c>
      <c r="F28" s="22">
        <f>IFERROR(INDEX('Pasajeros Pre'!$E$2:E5021,MATCH(ROW()-ROW($B$1),'Pasajeros Pre'!$O$2:$O$4995,0)),"")</f>
        <v>45987.409722222219</v>
      </c>
      <c r="G28" s="15" t="str">
        <f>IFERROR(INDEX('Pasajeros Pre'!$F$2:F5021,MATCH(ROW()-ROW($B$1),'Pasajeros Pre'!$O$2:$O$4995,0)),"")</f>
        <v>Monterrey</v>
      </c>
      <c r="H28" s="15">
        <f>IFERROR(INDEX('Pasajeros Pre'!$G$2:G5021,MATCH(ROW()-ROW($B$1),'Pasajeros Pre'!$O$2:$O$4995,0)),"")</f>
        <v>2</v>
      </c>
      <c r="I28" s="15" t="str">
        <f>IFERROR(INDEX('Pasajeros Pre'!$H$2:H5021,MATCH(ROW()-ROW($B$1),'Pasajeros Pre'!$O$2:$O$4995,0)),"")</f>
        <v>107A</v>
      </c>
      <c r="J28" s="15" t="str">
        <f>IFERROR(INDEX('Pasajeros Pre'!$I$2:I5021,MATCH(ROW()-ROW($B$1),'Pasajeros Pre'!$O$2:$O$4995,0)),"")</f>
        <v>VB 9386</v>
      </c>
      <c r="K28" s="15" t="str">
        <f>IFERROR(INDEX('Pasajeros Pre'!$J$2:J5021,MATCH(ROW()-ROW($B$1),'Pasajeros Pre'!$O$2:$O$4995,0)),"")</f>
        <v>Reynosa</v>
      </c>
      <c r="L28" s="22">
        <f>IFERROR(INDEX('Pasajeros Pre'!$K$2:K5021,MATCH(ROW()-ROW($B$1),'Pasajeros Pre'!$O$2:$O$4995,0)),"")</f>
        <v>45987.434027777781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26/11/2025</v>
      </c>
      <c r="S28" s="15">
        <f>COUNTIFS(Hoja1!$R$2,"="&amp;R28)</f>
        <v>1</v>
      </c>
      <c r="T28" s="14" t="str">
        <f t="shared" si="4"/>
        <v>26/11/2025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 t="str">
        <f>IFERROR(INDEX('Pasajeros Pre'!$C$2:C5022,MATCH(ROW()-ROW($B$1),'Pasajeros Pre'!$O$2:$O$4995,0)),"")</f>
        <v>32N</v>
      </c>
      <c r="E29" s="15" t="str">
        <f>IFERROR(INDEX('Pasajeros Pre'!$D$2:D5022,MATCH(ROW()-ROW($B$1),'Pasajeros Pre'!$O$2:$O$4995,0)),"")</f>
        <v>VB 9401</v>
      </c>
      <c r="F29" s="22">
        <f>IFERROR(INDEX('Pasajeros Pre'!$E$2:E5022,MATCH(ROW()-ROW($B$1),'Pasajeros Pre'!$O$2:$O$4995,0)),"")</f>
        <v>45987.420138888891</v>
      </c>
      <c r="G29" s="15" t="str">
        <f>IFERROR(INDEX('Pasajeros Pre'!$F$2:F5022,MATCH(ROW()-ROW($B$1),'Pasajeros Pre'!$O$2:$O$4995,0)),"")</f>
        <v>Monterrey</v>
      </c>
      <c r="H29" s="15">
        <f>IFERROR(INDEX('Pasajeros Pre'!$G$2:G5022,MATCH(ROW()-ROW($B$1),'Pasajeros Pre'!$O$2:$O$4995,0)),"")</f>
        <v>2</v>
      </c>
      <c r="I29" s="15" t="str">
        <f>IFERROR(INDEX('Pasajeros Pre'!$H$2:H5022,MATCH(ROW()-ROW($B$1),'Pasajeros Pre'!$O$2:$O$4995,0)),"")</f>
        <v>112A</v>
      </c>
      <c r="J29" s="15" t="str">
        <f>IFERROR(INDEX('Pasajeros Pre'!$I$2:I5022,MATCH(ROW()-ROW($B$1),'Pasajeros Pre'!$O$2:$O$4995,0)),"")</f>
        <v>VB 770</v>
      </c>
      <c r="K29" s="15" t="str">
        <f>IFERROR(INDEX('Pasajeros Pre'!$J$2:J5022,MATCH(ROW()-ROW($B$1),'Pasajeros Pre'!$O$2:$O$4995,0)),"")</f>
        <v>Bogotá</v>
      </c>
      <c r="L29" s="22">
        <f>IFERROR(INDEX('Pasajeros Pre'!$K$2:K5022,MATCH(ROW()-ROW($B$1),'Pasajeros Pre'!$O$2:$O$4995,0)),"")</f>
        <v>45987.784722222219</v>
      </c>
      <c r="M29" s="15" t="str">
        <f>IFERROR(INDEX('Pasajeros Pre'!$L$2:L5022,MATCH(ROW()-ROW($B$1),'Pasajeros Pre'!$O$2:$O$4995,0)),"")</f>
        <v>J</v>
      </c>
      <c r="N29" s="22">
        <f t="shared" si="1"/>
        <v>11</v>
      </c>
      <c r="O29" s="14" t="str">
        <f>VLOOKUP(N29,'Time Chart'!$A$2:$D$25,4,0)</f>
        <v>10:00 A 10:59</v>
      </c>
      <c r="P29" s="22">
        <f t="shared" si="2"/>
        <v>19</v>
      </c>
      <c r="Q29" s="14" t="str">
        <f>VLOOKUP(P29,'Time Chart'!$A$2:$D$25,4,0)</f>
        <v>18:00 A 18:59</v>
      </c>
      <c r="R29" s="14" t="str">
        <f t="shared" si="3"/>
        <v>26/11/2025</v>
      </c>
      <c r="S29" s="15">
        <f>COUNTIFS(Hoja1!$R$2,"="&amp;R29)</f>
        <v>1</v>
      </c>
      <c r="T29" s="14" t="str">
        <f t="shared" si="4"/>
        <v>26/11/2025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activated</v>
      </c>
      <c r="C30" s="15" t="str">
        <f>IFERROR(INDEX('Pasajeros Pre'!$B$2:$B$195,MATCH(ROW()-ROW($A$1),'Pasajeros Pre'!$O$2:$O$195,0)),"")</f>
        <v>Volaris</v>
      </c>
      <c r="D30" s="15" t="str">
        <f>IFERROR(INDEX('Pasajeros Pre'!$C$2:C5023,MATCH(ROW()-ROW($B$1),'Pasajeros Pre'!$O$2:$O$4995,0)),"")</f>
        <v>32N</v>
      </c>
      <c r="E30" s="15" t="str">
        <f>IFERROR(INDEX('Pasajeros Pre'!$D$2:D5023,MATCH(ROW()-ROW($B$1),'Pasajeros Pre'!$O$2:$O$4995,0)),"")</f>
        <v>Y4 3961</v>
      </c>
      <c r="F30" s="22">
        <f>IFERROR(INDEX('Pasajeros Pre'!$E$2:E5023,MATCH(ROW()-ROW($B$1),'Pasajeros Pre'!$O$2:$O$4995,0)),"")</f>
        <v>45987.461805555555</v>
      </c>
      <c r="G30" s="15" t="str">
        <f>IFERROR(INDEX('Pasajeros Pre'!$F$2:F5023,MATCH(ROW()-ROW($B$1),'Pasajeros Pre'!$O$2:$O$4995,0)),"")</f>
        <v>Bogotá</v>
      </c>
      <c r="H30" s="15">
        <f>IFERROR(INDEX('Pasajeros Pre'!$G$2:G5023,MATCH(ROW()-ROW($B$1),'Pasajeros Pre'!$O$2:$O$4995,0)),"")</f>
        <v>6</v>
      </c>
      <c r="I30" s="15" t="str">
        <f>IFERROR(INDEX('Pasajeros Pre'!$H$2:H5023,MATCH(ROW()-ROW($B$1),'Pasajeros Pre'!$O$2:$O$4995,0)),"")</f>
        <v>114A</v>
      </c>
      <c r="J30" s="15" t="str">
        <f>IFERROR(INDEX('Pasajeros Pre'!$I$2:I5023,MATCH(ROW()-ROW($B$1),'Pasajeros Pre'!$O$2:$O$4995,0)),"")</f>
        <v>Y4 7120</v>
      </c>
      <c r="K30" s="15" t="str">
        <f>IFERROR(INDEX('Pasajeros Pre'!$J$2:J5023,MATCH(ROW()-ROW($B$1),'Pasajeros Pre'!$O$2:$O$4995,0)),"")</f>
        <v>Los Cabos</v>
      </c>
      <c r="L30" s="22">
        <f>IFERROR(INDEX('Pasajeros Pre'!$K$2:K5023,MATCH(ROW()-ROW($B$1),'Pasajeros Pre'!$O$2:$O$4995,0)),"")</f>
        <v>45987.509722222225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13</v>
      </c>
      <c r="Q30" s="14" t="str">
        <f>VLOOKUP(P30,'Time Chart'!$A$2:$D$25,4,0)</f>
        <v>12:00 A 12:59</v>
      </c>
      <c r="R30" s="14" t="str">
        <f t="shared" si="3"/>
        <v>26/11/2025</v>
      </c>
      <c r="S30" s="15">
        <f>COUNTIFS(Hoja1!$R$2,"="&amp;R30)</f>
        <v>1</v>
      </c>
      <c r="T30" s="14" t="str">
        <f t="shared" si="4"/>
        <v>26/11/2025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321</v>
      </c>
      <c r="E31" s="15" t="str">
        <f>IFERROR(INDEX('Pasajeros Pre'!$D$2:D5024,MATCH(ROW()-ROW($B$1),'Pasajeros Pre'!$O$2:$O$4995,0)),"")</f>
        <v>VB 7428</v>
      </c>
      <c r="F31" s="22">
        <f>IFERROR(INDEX('Pasajeros Pre'!$E$2:E5024,MATCH(ROW()-ROW($B$1),'Pasajeros Pre'!$O$2:$O$4995,0)),"")</f>
        <v>45987.46875</v>
      </c>
      <c r="G31" s="15" t="str">
        <f>IFERROR(INDEX('Pasajeros Pre'!$F$2:F5024,MATCH(ROW()-ROW($B$1),'Pasajeros Pre'!$O$2:$O$4995,0)),"")</f>
        <v>Tijuana</v>
      </c>
      <c r="H31" s="15">
        <f>IFERROR(INDEX('Pasajeros Pre'!$G$2:G5024,MATCH(ROW()-ROW($B$1),'Pasajeros Pre'!$O$2:$O$4995,0)),"")</f>
        <v>1</v>
      </c>
      <c r="I31" s="15" t="str">
        <f>IFERROR(INDEX('Pasajeros Pre'!$H$2:H5024,MATCH(ROW()-ROW($B$1),'Pasajeros Pre'!$O$2:$O$4995,0)),"")</f>
        <v>106B</v>
      </c>
      <c r="J31" s="15" t="str">
        <f>IFERROR(INDEX('Pasajeros Pre'!$I$2:I5024,MATCH(ROW()-ROW($B$1),'Pasajeros Pre'!$O$2:$O$4995,0)),"")</f>
        <v>VB 7428</v>
      </c>
      <c r="K31" s="15" t="str">
        <f>IFERROR(INDEX('Pasajeros Pre'!$J$2:J5024,MATCH(ROW()-ROW($B$1),'Pasajeros Pre'!$O$2:$O$4995,0)),"")</f>
        <v>Tuxtla Gutiérrez</v>
      </c>
      <c r="L31" s="22">
        <f>IFERROR(INDEX('Pasajeros Pre'!$K$2:K5024,MATCH(ROW()-ROW($B$1),'Pasajeros Pre'!$O$2:$O$4995,0)),"")</f>
        <v>45987.496527777781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26/11/2025</v>
      </c>
      <c r="S31" s="15">
        <f>COUNTIFS(Hoja1!$R$2,"="&amp;R31)</f>
        <v>1</v>
      </c>
      <c r="T31" s="14" t="str">
        <f t="shared" si="4"/>
        <v>26/11/2025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320</v>
      </c>
      <c r="E32" s="15" t="str">
        <f>IFERROR(INDEX('Pasajeros Pre'!$D$2:D5025,MATCH(ROW()-ROW($B$1),'Pasajeros Pre'!$O$2:$O$4995,0)),"")</f>
        <v>VB 9481</v>
      </c>
      <c r="F32" s="22">
        <f>IFERROR(INDEX('Pasajeros Pre'!$E$2:E5025,MATCH(ROW()-ROW($B$1),'Pasajeros Pre'!$O$2:$O$4995,0)),"")</f>
        <v>45987.486111111109</v>
      </c>
      <c r="G32" s="15" t="str">
        <f>IFERROR(INDEX('Pasajeros Pre'!$F$2:F5025,MATCH(ROW()-ROW($B$1),'Pasajeros Pre'!$O$2:$O$4995,0)),"")</f>
        <v>Ciudad Obregón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115B</v>
      </c>
      <c r="J32" s="15" t="str">
        <f>IFERROR(INDEX('Pasajeros Pre'!$I$2:I5025,MATCH(ROW()-ROW($B$1),'Pasajeros Pre'!$O$2:$O$4995,0)),"")</f>
        <v>VB 2283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45987.520833333336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26/11/2025</v>
      </c>
      <c r="S32" s="15">
        <f>COUNTIFS(Hoja1!$R$2,"="&amp;R32)</f>
        <v>1</v>
      </c>
      <c r="T32" s="14" t="str">
        <f t="shared" si="4"/>
        <v>26/11/2025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Mexicana de Aviación</v>
      </c>
      <c r="D33" s="15">
        <f>IFERROR(INDEX('Pasajeros Pre'!$C$2:C5026,MATCH(ROW()-ROW($B$1),'Pasajeros Pre'!$O$2:$O$4995,0)),"")</f>
        <v>738</v>
      </c>
      <c r="E33" s="15" t="str">
        <f>IFERROR(INDEX('Pasajeros Pre'!$D$2:D5026,MATCH(ROW()-ROW($B$1),'Pasajeros Pre'!$O$2:$O$4995,0)),"")</f>
        <v>XN 1701</v>
      </c>
      <c r="F33" s="22">
        <f>IFERROR(INDEX('Pasajeros Pre'!$E$2:E5026,MATCH(ROW()-ROW($B$1),'Pasajeros Pre'!$O$2:$O$4995,0)),"")</f>
        <v>45987.486111111109</v>
      </c>
      <c r="G33" s="15" t="str">
        <f>IFERROR(INDEX('Pasajeros Pre'!$F$2:F5026,MATCH(ROW()-ROW($B$1),'Pasajeros Pre'!$O$2:$O$4995,0)),"")</f>
        <v>Campeche</v>
      </c>
      <c r="H33" s="15">
        <f>IFERROR(INDEX('Pasajeros Pre'!$G$2:G5026,MATCH(ROW()-ROW($B$1),'Pasajeros Pre'!$O$2:$O$4995,0)),"")</f>
        <v>3</v>
      </c>
      <c r="I33" s="15" t="str">
        <f>IFERROR(INDEX('Pasajeros Pre'!$H$2:H5026,MATCH(ROW()-ROW($B$1),'Pasajeros Pre'!$O$2:$O$4995,0)),"")</f>
        <v>109A</v>
      </c>
      <c r="J33" s="15" t="str">
        <f>IFERROR(INDEX('Pasajeros Pre'!$I$2:I5026,MATCH(ROW()-ROW($B$1),'Pasajeros Pre'!$O$2:$O$4995,0)),"")</f>
        <v>XN 1952</v>
      </c>
      <c r="K33" s="15" t="str">
        <f>IFERROR(INDEX('Pasajeros Pre'!$J$2:J5026,MATCH(ROW()-ROW($B$1),'Pasajeros Pre'!$O$2:$O$4995,0)),"")</f>
        <v>Ixtapa Zihuatanejo</v>
      </c>
      <c r="L33" s="22">
        <f>IFERROR(INDEX('Pasajeros Pre'!$K$2:K5026,MATCH(ROW()-ROW($B$1),'Pasajeros Pre'!$O$2:$O$4995,0)),"")</f>
        <v>45987.611111111109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15</v>
      </c>
      <c r="Q33" s="14" t="str">
        <f>VLOOKUP(P33,'Time Chart'!$A$2:$D$25,4,0)</f>
        <v>14:00 A 14:59</v>
      </c>
      <c r="R33" s="14" t="str">
        <f t="shared" si="3"/>
        <v>26/11/2025</v>
      </c>
      <c r="S33" s="15">
        <f>COUNTIFS(Hoja1!$R$2,"="&amp;R33)</f>
        <v>1</v>
      </c>
      <c r="T33" s="14" t="str">
        <f t="shared" si="4"/>
        <v>26/11/2025</v>
      </c>
      <c r="U33" s="15">
        <f>COUNTIFS(Hoja1!$R$2,"="&amp;T33)</f>
        <v>1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Aeromexico</v>
      </c>
      <c r="D34" s="15" t="str">
        <f>IFERROR(INDEX('Pasajeros Pre'!$C$2:C5027,MATCH(ROW()-ROW($B$1),'Pasajeros Pre'!$O$2:$O$4995,0)),"")</f>
        <v>7S8</v>
      </c>
      <c r="E34" s="15" t="str">
        <f>IFERROR(INDEX('Pasajeros Pre'!$D$2:D5027,MATCH(ROW()-ROW($B$1),'Pasajeros Pre'!$O$2:$O$4995,0)),"")</f>
        <v>AM 591</v>
      </c>
      <c r="F34" s="22">
        <f>IFERROR(INDEX('Pasajeros Pre'!$E$2:E5027,MATCH(ROW()-ROW($B$1),'Pasajeros Pre'!$O$2:$O$4995,0)),"")</f>
        <v>45987.489583333336</v>
      </c>
      <c r="G34" s="15" t="str">
        <f>IFERROR(INDEX('Pasajeros Pre'!$F$2:F5027,MATCH(ROW()-ROW($B$1),'Pasajeros Pre'!$O$2:$O$4995,0)),"")</f>
        <v>Cancún</v>
      </c>
      <c r="H34" s="15">
        <f>IFERROR(INDEX('Pasajeros Pre'!$G$2:G5027,MATCH(ROW()-ROW($B$1),'Pasajeros Pre'!$O$2:$O$4995,0)),"")</f>
        <v>3</v>
      </c>
      <c r="I34" s="15" t="str">
        <f>IFERROR(INDEX('Pasajeros Pre'!$H$2:H5027,MATCH(ROW()-ROW($B$1),'Pasajeros Pre'!$O$2:$O$4995,0)),"")</f>
        <v>110A</v>
      </c>
      <c r="J34" s="15" t="str">
        <f>IFERROR(INDEX('Pasajeros Pre'!$I$2:I5027,MATCH(ROW()-ROW($B$1),'Pasajeros Pre'!$O$2:$O$4995,0)),"")</f>
        <v>AM 596</v>
      </c>
      <c r="K34" s="15" t="str">
        <f>IFERROR(INDEX('Pasajeros Pre'!$J$2:J5027,MATCH(ROW()-ROW($B$1),'Pasajeros Pre'!$O$2:$O$4995,0)),"")</f>
        <v>Cancún</v>
      </c>
      <c r="L34" s="22">
        <f>IFERROR(INDEX('Pasajeros Pre'!$K$2:K5027,MATCH(ROW()-ROW($B$1),'Pasajeros Pre'!$O$2:$O$4995,0)),"")</f>
        <v>45987.565972222219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14</v>
      </c>
      <c r="Q34" s="14" t="str">
        <f>VLOOKUP(P34,'Time Chart'!$A$2:$D$25,4,0)</f>
        <v>13:00 A 13:59</v>
      </c>
      <c r="R34" s="14" t="str">
        <f t="shared" si="3"/>
        <v>26/11/2025</v>
      </c>
      <c r="S34" s="15">
        <f>COUNTIFS(Hoja1!$R$2,"="&amp;R34)</f>
        <v>1</v>
      </c>
      <c r="T34" s="14" t="str">
        <f t="shared" si="4"/>
        <v>26/11/2025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32Q</v>
      </c>
      <c r="E35" s="15" t="str">
        <f>IFERROR(INDEX('Pasajeros Pre'!$D$2:D5028,MATCH(ROW()-ROW($B$1),'Pasajeros Pre'!$O$2:$O$4995,0)),"")</f>
        <v>VB 7333</v>
      </c>
      <c r="F35" s="22">
        <f>IFERROR(INDEX('Pasajeros Pre'!$E$2:E5028,MATCH(ROW()-ROW($B$1),'Pasajeros Pre'!$O$2:$O$4995,0)),"")</f>
        <v>45987.493055555555</v>
      </c>
      <c r="G35" s="15" t="str">
        <f>IFERROR(INDEX('Pasajeros Pre'!$F$2:F5028,MATCH(ROW()-ROW($B$1),'Pasajeros Pre'!$O$2:$O$4995,0)),"")</f>
        <v>Villahermosa</v>
      </c>
      <c r="H35" s="15">
        <f>IFERROR(INDEX('Pasajeros Pre'!$G$2:G5028,MATCH(ROW()-ROW($B$1),'Pasajeros Pre'!$O$2:$O$4995,0)),"")</f>
        <v>2</v>
      </c>
      <c r="I35" s="15" t="str">
        <f>IFERROR(INDEX('Pasajeros Pre'!$H$2:H5028,MATCH(ROW()-ROW($B$1),'Pasajeros Pre'!$O$2:$O$4995,0)),"")</f>
        <v>107B</v>
      </c>
      <c r="J35" s="15" t="str">
        <f>IFERROR(INDEX('Pasajeros Pre'!$I$2:I5028,MATCH(ROW()-ROW($B$1),'Pasajeros Pre'!$O$2:$O$4995,0)),"")</f>
        <v>VB 7333</v>
      </c>
      <c r="K35" s="15" t="str">
        <f>IFERROR(INDEX('Pasajeros Pre'!$J$2:J5028,MATCH(ROW()-ROW($B$1),'Pasajeros Pre'!$O$2:$O$4995,0)),"")</f>
        <v>Monterrey</v>
      </c>
      <c r="L35" s="22">
        <f>IFERROR(INDEX('Pasajeros Pre'!$K$2:K5028,MATCH(ROW()-ROW($B$1),'Pasajeros Pre'!$O$2:$O$4995,0)),"")</f>
        <v>45987.513888888891</v>
      </c>
      <c r="M35" s="15" t="str">
        <f>IFERROR(INDEX('Pasajeros Pre'!$L$2:L5028,MATCH(ROW()-ROW($B$1),'Pasajeros Pre'!$O$2:$O$4995,0)),"")</f>
        <v>J</v>
      </c>
      <c r="N35" s="22">
        <f t="shared" si="1"/>
        <v>12</v>
      </c>
      <c r="O35" s="14" t="str">
        <f>VLOOKUP(N35,'Time Chart'!$A$2:$D$25,4,0)</f>
        <v>11:00 A 11:59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26/11/2025</v>
      </c>
      <c r="S35" s="15">
        <f>COUNTIFS(Hoja1!$R$2,"="&amp;R35)</f>
        <v>1</v>
      </c>
      <c r="T35" s="14" t="str">
        <f t="shared" si="4"/>
        <v>26/11/2025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321</v>
      </c>
      <c r="E36" s="15" t="str">
        <f>IFERROR(INDEX('Pasajeros Pre'!$D$2:D5029,MATCH(ROW()-ROW($B$1),'Pasajeros Pre'!$O$2:$O$4995,0)),"")</f>
        <v>VB 7416</v>
      </c>
      <c r="F36" s="22">
        <f>IFERROR(INDEX('Pasajeros Pre'!$E$2:E5029,MATCH(ROW()-ROW($B$1),'Pasajeros Pre'!$O$2:$O$4995,0)),"")</f>
        <v>45987.496527777781</v>
      </c>
      <c r="G36" s="15" t="str">
        <f>IFERROR(INDEX('Pasajeros Pre'!$F$2:F5029,MATCH(ROW()-ROW($B$1),'Pasajeros Pre'!$O$2:$O$4995,0)),"")</f>
        <v>Cancún</v>
      </c>
      <c r="H36" s="15">
        <f>IFERROR(INDEX('Pasajeros Pre'!$G$2:G5029,MATCH(ROW()-ROW($B$1),'Pasajeros Pre'!$O$2:$O$4995,0)),"")</f>
        <v>2</v>
      </c>
      <c r="I36" s="15" t="str">
        <f>IFERROR(INDEX('Pasajeros Pre'!$H$2:H5029,MATCH(ROW()-ROW($B$1),'Pasajeros Pre'!$O$2:$O$4995,0)),"")</f>
        <v>106A</v>
      </c>
      <c r="J36" s="15" t="str">
        <f>IFERROR(INDEX('Pasajeros Pre'!$I$2:I5029,MATCH(ROW()-ROW($B$1),'Pasajeros Pre'!$O$2:$O$4995,0)),"")</f>
        <v>VB 7416</v>
      </c>
      <c r="K36" s="15" t="str">
        <f>IFERROR(INDEX('Pasajeros Pre'!$J$2:J5029,MATCH(ROW()-ROW($B$1),'Pasajeros Pre'!$O$2:$O$4995,0)),"")</f>
        <v>Culiacán</v>
      </c>
      <c r="L36" s="22">
        <f>IFERROR(INDEX('Pasajeros Pre'!$K$2:K5029,MATCH(ROW()-ROW($B$1),'Pasajeros Pre'!$O$2:$O$4995,0)),"")</f>
        <v>45987.527777777781</v>
      </c>
      <c r="M36" s="15" t="str">
        <f>IFERROR(INDEX('Pasajeros Pre'!$L$2:L5029,MATCH(ROW()-ROW($B$1),'Pasajeros Pre'!$O$2:$O$4995,0)),"")</f>
        <v>J</v>
      </c>
      <c r="N36" s="22">
        <f t="shared" si="1"/>
        <v>12</v>
      </c>
      <c r="O36" s="14" t="str">
        <f>VLOOKUP(N36,'Time Chart'!$A$2:$D$25,4,0)</f>
        <v>11:00 A 11:59</v>
      </c>
      <c r="P36" s="22">
        <f t="shared" si="2"/>
        <v>13</v>
      </c>
      <c r="Q36" s="14" t="str">
        <f>VLOOKUP(P36,'Time Chart'!$A$2:$D$25,4,0)</f>
        <v>12:00 A 12:59</v>
      </c>
      <c r="R36" s="14" t="str">
        <f t="shared" si="3"/>
        <v>26/11/2025</v>
      </c>
      <c r="S36" s="15">
        <f>COUNTIFS(Hoja1!$R$2,"="&amp;R36)</f>
        <v>1</v>
      </c>
      <c r="T36" s="14" t="str">
        <f t="shared" si="4"/>
        <v>26/11/2025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>
        <f>IFERROR(INDEX('Pasajeros Pre'!$C$2:C5030,MATCH(ROW()-ROW($B$1),'Pasajeros Pre'!$O$2:$O$4995,0)),"")</f>
        <v>321</v>
      </c>
      <c r="E37" s="15" t="str">
        <f>IFERROR(INDEX('Pasajeros Pre'!$D$2:D5030,MATCH(ROW()-ROW($B$1),'Pasajeros Pre'!$O$2:$O$4995,0)),"")</f>
        <v>VB 7351</v>
      </c>
      <c r="F37" s="22">
        <f>IFERROR(INDEX('Pasajeros Pre'!$E$2:E5030,MATCH(ROW()-ROW($B$1),'Pasajeros Pre'!$O$2:$O$4995,0)),"")</f>
        <v>45987.513888888891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1</v>
      </c>
      <c r="I37" s="15" t="str">
        <f>IFERROR(INDEX('Pasajeros Pre'!$H$2:H5030,MATCH(ROW()-ROW($B$1),'Pasajeros Pre'!$O$2:$O$4995,0)),"")</f>
        <v>107A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>
        <f>IFERROR(INDEX('Pasajeros Pre'!$K$2:K5030,MATCH(ROW()-ROW($B$1),'Pasajeros Pre'!$O$2:$O$4995,0)),"")</f>
        <v>45987.541666666664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26/11/2025</v>
      </c>
      <c r="S37" s="15">
        <f>COUNTIFS(Hoja1!$R$2,"="&amp;R37)</f>
        <v>1</v>
      </c>
      <c r="T37" s="14" t="str">
        <f t="shared" si="4"/>
        <v>26/11/2025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9451</v>
      </c>
      <c r="F38" s="22">
        <f>IFERROR(INDEX('Pasajeros Pre'!$E$2:E5031,MATCH(ROW()-ROW($B$1),'Pasajeros Pre'!$O$2:$O$4995,0)),"")</f>
        <v>45987.520833333336</v>
      </c>
      <c r="G38" s="15" t="str">
        <f>IFERROR(INDEX('Pasajeros Pre'!$F$2:F5031,MATCH(ROW()-ROW($B$1),'Pasajeros Pre'!$O$2:$O$4995,0)),"")</f>
        <v>Nuevo Laredo</v>
      </c>
      <c r="H38" s="15">
        <f>IFERROR(INDEX('Pasajeros Pre'!$G$2:G5031,MATCH(ROW()-ROW($B$1),'Pasajeros Pre'!$O$2:$O$4995,0)),"")</f>
        <v>1</v>
      </c>
      <c r="I38" s="15" t="str">
        <f>IFERROR(INDEX('Pasajeros Pre'!$H$2:H5031,MATCH(ROW()-ROW($B$1),'Pasajeros Pre'!$O$2:$O$4995,0)),"")</f>
        <v>106B</v>
      </c>
      <c r="J38" s="15" t="str">
        <f>IFERROR(INDEX('Pasajeros Pre'!$I$2:I5031,MATCH(ROW()-ROW($B$1),'Pasajeros Pre'!$O$2:$O$4995,0)),"")</f>
        <v>VB 9394</v>
      </c>
      <c r="K38" s="15" t="str">
        <f>IFERROR(INDEX('Pasajeros Pre'!$J$2:J5031,MATCH(ROW()-ROW($B$1),'Pasajeros Pre'!$O$2:$O$4995,0)),"")</f>
        <v>Saltillo</v>
      </c>
      <c r="L38" s="22">
        <f>IFERROR(INDEX('Pasajeros Pre'!$K$2:K5031,MATCH(ROW()-ROW($B$1),'Pasajeros Pre'!$O$2:$O$4995,0)),"")</f>
        <v>45987.583333333336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15</v>
      </c>
      <c r="Q38" s="14" t="str">
        <f>VLOOKUP(P38,'Time Chart'!$A$2:$D$25,4,0)</f>
        <v>14:00 A 14:59</v>
      </c>
      <c r="R38" s="14" t="str">
        <f t="shared" si="3"/>
        <v>26/11/2025</v>
      </c>
      <c r="S38" s="15">
        <f>COUNTIFS(Hoja1!$R$2,"="&amp;R38)</f>
        <v>1</v>
      </c>
      <c r="T38" s="14" t="str">
        <f t="shared" si="4"/>
        <v>26/11/2025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7241</v>
      </c>
      <c r="F39" s="22">
        <f>IFERROR(INDEX('Pasajeros Pre'!$E$2:E5032,MATCH(ROW()-ROW($B$1),'Pasajeros Pre'!$O$2:$O$4995,0)),"")</f>
        <v>45987.527777777781</v>
      </c>
      <c r="G39" s="15" t="str">
        <f>IFERROR(INDEX('Pasajeros Pre'!$F$2:F5032,MATCH(ROW()-ROW($B$1),'Pasajeros Pre'!$O$2:$O$4995,0)),"")</f>
        <v>Tulum</v>
      </c>
      <c r="H39" s="15">
        <f>IFERROR(INDEX('Pasajeros Pre'!$G$2:G5032,MATCH(ROW()-ROW($B$1),'Pasajeros Pre'!$O$2:$O$4995,0)),"")</f>
        <v>1</v>
      </c>
      <c r="I39" s="15">
        <f>IFERROR(INDEX('Pasajeros Pre'!$H$2:H5032,MATCH(ROW()-ROW($B$1),'Pasajeros Pre'!$O$2:$O$4995,0)),"")</f>
        <v>502</v>
      </c>
      <c r="J39" s="15" t="str">
        <f>IFERROR(INDEX('Pasajeros Pre'!$I$2:I5032,MATCH(ROW()-ROW($B$1),'Pasajeros Pre'!$O$2:$O$4995,0)),"")</f>
        <v>VB 7241</v>
      </c>
      <c r="K39" s="15" t="str">
        <f>IFERROR(INDEX('Pasajeros Pre'!$J$2:J5032,MATCH(ROW()-ROW($B$1),'Pasajeros Pre'!$O$2:$O$4995,0)),"")</f>
        <v>Guadalajara</v>
      </c>
      <c r="L39" s="22">
        <f>IFERROR(INDEX('Pasajeros Pre'!$K$2:K5032,MATCH(ROW()-ROW($B$1),'Pasajeros Pre'!$O$2:$O$4995,0)),"")</f>
        <v>45987.548611111109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14</v>
      </c>
      <c r="Q39" s="14" t="str">
        <f>VLOOKUP(P39,'Time Chart'!$A$2:$D$25,4,0)</f>
        <v>13:00 A 13:59</v>
      </c>
      <c r="R39" s="14" t="str">
        <f t="shared" si="3"/>
        <v>26/11/2025</v>
      </c>
      <c r="S39" s="15">
        <f>COUNTIFS(Hoja1!$R$2,"="&amp;R39)</f>
        <v>1</v>
      </c>
      <c r="T39" s="14" t="str">
        <f t="shared" si="4"/>
        <v>26/11/2025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 t="str">
        <f>IFERROR(INDEX('Pasajeros Pre'!$C$2:C5033,MATCH(ROW()-ROW($B$1),'Pasajeros Pre'!$O$2:$O$4995,0)),"")</f>
        <v>32N</v>
      </c>
      <c r="E40" s="15" t="str">
        <f>IFERROR(INDEX('Pasajeros Pre'!$D$2:D5033,MATCH(ROW()-ROW($B$1),'Pasajeros Pre'!$O$2:$O$4995,0)),"")</f>
        <v>VB 9313</v>
      </c>
      <c r="F40" s="22">
        <f>IFERROR(INDEX('Pasajeros Pre'!$E$2:E5033,MATCH(ROW()-ROW($B$1),'Pasajeros Pre'!$O$2:$O$4995,0)),"")</f>
        <v>45987.534722222219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2</v>
      </c>
      <c r="I40" s="15" t="str">
        <f>IFERROR(INDEX('Pasajeros Pre'!$H$2:H5033,MATCH(ROW()-ROW($B$1),'Pasajeros Pre'!$O$2:$O$4995,0)),"")</f>
        <v>112B</v>
      </c>
      <c r="J40" s="15" t="str">
        <f>IFERROR(INDEX('Pasajeros Pre'!$I$2:I5033,MATCH(ROW()-ROW($B$1),'Pasajeros Pre'!$O$2:$O$4995,0)),"")</f>
        <v>VB 9432</v>
      </c>
      <c r="K40" s="15" t="str">
        <f>IFERROR(INDEX('Pasajeros Pre'!$J$2:J5033,MATCH(ROW()-ROW($B$1),'Pasajeros Pre'!$O$2:$O$4995,0)),"")</f>
        <v>Tampico</v>
      </c>
      <c r="L40" s="22">
        <f>IFERROR(INDEX('Pasajeros Pre'!$K$2:K5033,MATCH(ROW()-ROW($B$1),'Pasajeros Pre'!$O$2:$O$4995,0)),"")</f>
        <v>45987.652777777781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16</v>
      </c>
      <c r="Q40" s="14" t="str">
        <f>VLOOKUP(P40,'Time Chart'!$A$2:$D$25,4,0)</f>
        <v>15:00 A 15:59</v>
      </c>
      <c r="R40" s="14" t="str">
        <f t="shared" si="3"/>
        <v>26/11/2025</v>
      </c>
      <c r="S40" s="15">
        <f>COUNTIFS(Hoja1!$R$2,"="&amp;R40)</f>
        <v>1</v>
      </c>
      <c r="T40" s="14" t="str">
        <f t="shared" si="4"/>
        <v>26/11/2025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Aeromexico</v>
      </c>
      <c r="D41" s="15" t="str">
        <f>IFERROR(INDEX('Pasajeros Pre'!$C$2:C5034,MATCH(ROW()-ROW($B$1),'Pasajeros Pre'!$O$2:$O$4995,0)),"")</f>
        <v>E90</v>
      </c>
      <c r="E41" s="15" t="str">
        <f>IFERROR(INDEX('Pasajeros Pre'!$D$2:D5034,MATCH(ROW()-ROW($B$1),'Pasajeros Pre'!$O$2:$O$4995,0)),"")</f>
        <v>AM 2437</v>
      </c>
      <c r="F41" s="22">
        <f>IFERROR(INDEX('Pasajeros Pre'!$E$2:E5034,MATCH(ROW()-ROW($B$1),'Pasajeros Pre'!$O$2:$O$4995,0)),"")</f>
        <v>45987.534722222219</v>
      </c>
      <c r="G41" s="15" t="str">
        <f>IFERROR(INDEX('Pasajeros Pre'!$F$2:F5034,MATCH(ROW()-ROW($B$1),'Pasajeros Pre'!$O$2:$O$4995,0)),"")</f>
        <v>Colima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111B</v>
      </c>
      <c r="J41" s="15" t="str">
        <f>IFERROR(INDEX('Pasajeros Pre'!$I$2:I5034,MATCH(ROW()-ROW($B$1),'Pasajeros Pre'!$O$2:$O$4995,0)),"")</f>
        <v>AM 2600</v>
      </c>
      <c r="K41" s="15" t="str">
        <f>IFERROR(INDEX('Pasajeros Pre'!$J$2:J5034,MATCH(ROW()-ROW($B$1),'Pasajeros Pre'!$O$2:$O$4995,0)),"")</f>
        <v>Durango</v>
      </c>
      <c r="L41" s="22">
        <f>IFERROR(INDEX('Pasajeros Pre'!$K$2:K5034,MATCH(ROW()-ROW($B$1),'Pasajeros Pre'!$O$2:$O$4995,0)),"")</f>
        <v>45987.559027777781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14</v>
      </c>
      <c r="Q41" s="14" t="str">
        <f>VLOOKUP(P41,'Time Chart'!$A$2:$D$25,4,0)</f>
        <v>13:00 A 13:59</v>
      </c>
      <c r="R41" s="14" t="str">
        <f t="shared" si="3"/>
        <v>26/11/2025</v>
      </c>
      <c r="S41" s="15">
        <f>COUNTIFS(Hoja1!$R$2,"="&amp;R41)</f>
        <v>1</v>
      </c>
      <c r="T41" s="14" t="str">
        <f t="shared" si="4"/>
        <v>26/11/2025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>
        <f>IFERROR(INDEX('Pasajeros Pre'!$C$2:C5035,MATCH(ROW()-ROW($B$1),'Pasajeros Pre'!$O$2:$O$4995,0)),"")</f>
        <v>320</v>
      </c>
      <c r="E42" s="15" t="str">
        <f>IFERROR(INDEX('Pasajeros Pre'!$D$2:D5035,MATCH(ROW()-ROW($B$1),'Pasajeros Pre'!$O$2:$O$4995,0)),"")</f>
        <v>VB 7345</v>
      </c>
      <c r="F42" s="22">
        <f>IFERROR(INDEX('Pasajeros Pre'!$E$2:E5035,MATCH(ROW()-ROW($B$1),'Pasajeros Pre'!$O$2:$O$4995,0)),"")</f>
        <v>45987.545138888891</v>
      </c>
      <c r="G42" s="15" t="str">
        <f>IFERROR(INDEX('Pasajeros Pre'!$F$2:F5035,MATCH(ROW()-ROW($B$1),'Pasajeros Pre'!$O$2:$O$4995,0)),"")</f>
        <v>Chihuahua</v>
      </c>
      <c r="H42" s="15">
        <f>IFERROR(INDEX('Pasajeros Pre'!$G$2:G5035,MATCH(ROW()-ROW($B$1),'Pasajeros Pre'!$O$2:$O$4995,0)),"")</f>
        <v>2</v>
      </c>
      <c r="I42" s="15">
        <f>IFERROR(INDEX('Pasajeros Pre'!$H$2:H5035,MATCH(ROW()-ROW($B$1),'Pasajeros Pre'!$O$2:$O$4995,0)),"")</f>
        <v>505</v>
      </c>
      <c r="J42" s="15" t="str">
        <f>IFERROR(INDEX('Pasajeros Pre'!$I$2:I5035,MATCH(ROW()-ROW($B$1),'Pasajeros Pre'!$O$2:$O$4995,0)),"")</f>
        <v>VB 7345</v>
      </c>
      <c r="K42" s="15" t="str">
        <f>IFERROR(INDEX('Pasajeros Pre'!$J$2:J5035,MATCH(ROW()-ROW($B$1),'Pasajeros Pre'!$O$2:$O$4995,0)),"")</f>
        <v xml:space="preserve">Bajío </v>
      </c>
      <c r="L42" s="22">
        <f>IFERROR(INDEX('Pasajeros Pre'!$K$2:K5035,MATCH(ROW()-ROW($B$1),'Pasajeros Pre'!$O$2:$O$4995,0)),"")</f>
        <v>45987.565972222219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14</v>
      </c>
      <c r="Q42" s="14" t="str">
        <f>VLOOKUP(P42,'Time Chart'!$A$2:$D$25,4,0)</f>
        <v>13:00 A 13:59</v>
      </c>
      <c r="R42" s="14" t="str">
        <f t="shared" si="3"/>
        <v>26/11/2025</v>
      </c>
      <c r="S42" s="15">
        <f>COUNTIFS(Hoja1!$R$2,"="&amp;R42)</f>
        <v>1</v>
      </c>
      <c r="T42" s="14" t="str">
        <f t="shared" si="4"/>
        <v>26/11/2025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Aeromexico</v>
      </c>
      <c r="D43" s="15" t="str">
        <f>IFERROR(INDEX('Pasajeros Pre'!$C$2:C5036,MATCH(ROW()-ROW($B$1),'Pasajeros Pre'!$O$2:$O$4995,0)),"")</f>
        <v>E90</v>
      </c>
      <c r="E43" s="15" t="str">
        <f>IFERROR(INDEX('Pasajeros Pre'!$D$2:D5036,MATCH(ROW()-ROW($B$1),'Pasajeros Pre'!$O$2:$O$4995,0)),"")</f>
        <v>AM 593</v>
      </c>
      <c r="F43" s="22">
        <f>IFERROR(INDEX('Pasajeros Pre'!$E$2:E5036,MATCH(ROW()-ROW($B$1),'Pasajeros Pre'!$O$2:$O$4995,0)),"")</f>
        <v>45987.565972222219</v>
      </c>
      <c r="G43" s="15" t="str">
        <f>IFERROR(INDEX('Pasajeros Pre'!$F$2:F5036,MATCH(ROW()-ROW($B$1),'Pasajeros Pre'!$O$2:$O$4995,0)),"")</f>
        <v>Tulum</v>
      </c>
      <c r="H43" s="15">
        <f>IFERROR(INDEX('Pasajeros Pre'!$G$2:G5036,MATCH(ROW()-ROW($B$1),'Pasajeros Pre'!$O$2:$O$4995,0)),"")</f>
        <v>3</v>
      </c>
      <c r="I43" s="15" t="str">
        <f>IFERROR(INDEX('Pasajeros Pre'!$H$2:H5036,MATCH(ROW()-ROW($B$1),'Pasajeros Pre'!$O$2:$O$4995,0)),"")</f>
        <v>111A</v>
      </c>
      <c r="J43" s="15" t="str">
        <f>IFERROR(INDEX('Pasajeros Pre'!$I$2:I5036,MATCH(ROW()-ROW($B$1),'Pasajeros Pre'!$O$2:$O$4995,0)),"")</f>
        <v>AM 880</v>
      </c>
      <c r="K43" s="15" t="str">
        <f>IFERROR(INDEX('Pasajeros Pre'!$J$2:J5036,MATCH(ROW()-ROW($B$1),'Pasajeros Pre'!$O$2:$O$4995,0)),"")</f>
        <v>Puerto Vallarta</v>
      </c>
      <c r="L43" s="22">
        <f>IFERROR(INDEX('Pasajeros Pre'!$K$2:K5036,MATCH(ROW()-ROW($B$1),'Pasajeros Pre'!$O$2:$O$4995,0)),"")</f>
        <v>45987.597222222219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15</v>
      </c>
      <c r="Q43" s="14" t="str">
        <f>VLOOKUP(P43,'Time Chart'!$A$2:$D$25,4,0)</f>
        <v>14:00 A 14:59</v>
      </c>
      <c r="R43" s="14" t="str">
        <f t="shared" si="3"/>
        <v>26/11/2025</v>
      </c>
      <c r="S43" s="15">
        <f>COUNTIFS(Hoja1!$R$2,"="&amp;R43)</f>
        <v>1</v>
      </c>
      <c r="T43" s="14" t="str">
        <f t="shared" si="4"/>
        <v>26/11/2025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321</v>
      </c>
      <c r="E44" s="15" t="str">
        <f>IFERROR(INDEX('Pasajeros Pre'!$D$2:D5037,MATCH(ROW()-ROW($B$1),'Pasajeros Pre'!$O$2:$O$4995,0)),"")</f>
        <v>VB 5070</v>
      </c>
      <c r="F44" s="22">
        <f>IFERROR(INDEX('Pasajeros Pre'!$E$2:E5037,MATCH(ROW()-ROW($B$1),'Pasajeros Pre'!$O$2:$O$4995,0)),"")</f>
        <v>45987.576388888891</v>
      </c>
      <c r="G44" s="15" t="str">
        <f>IFERROR(INDEX('Pasajeros Pre'!$F$2:F5037,MATCH(ROW()-ROW($B$1),'Pasajeros Pre'!$O$2:$O$4995,0)),"")</f>
        <v>Tijuana</v>
      </c>
      <c r="H44" s="15">
        <f>IFERROR(INDEX('Pasajeros Pre'!$G$2:G5037,MATCH(ROW()-ROW($B$1),'Pasajeros Pre'!$O$2:$O$4995,0)),"")</f>
        <v>1</v>
      </c>
      <c r="I44" s="15" t="str">
        <f>IFERROR(INDEX('Pasajeros Pre'!$H$2:H5037,MATCH(ROW()-ROW($B$1),'Pasajeros Pre'!$O$2:$O$4995,0)),"")</f>
        <v>106A</v>
      </c>
      <c r="J44" s="15" t="str">
        <f>IFERROR(INDEX('Pasajeros Pre'!$I$2:I5037,MATCH(ROW()-ROW($B$1),'Pasajeros Pre'!$O$2:$O$4995,0)),"")</f>
        <v>VB 9362</v>
      </c>
      <c r="K44" s="15" t="str">
        <f>IFERROR(INDEX('Pasajeros Pre'!$J$2:J5037,MATCH(ROW()-ROW($B$1),'Pasajeros Pre'!$O$2:$O$4995,0)),"")</f>
        <v>Tulum</v>
      </c>
      <c r="L44" s="22">
        <f>IFERROR(INDEX('Pasajeros Pre'!$K$2:K5037,MATCH(ROW()-ROW($B$1),'Pasajeros Pre'!$O$2:$O$4995,0)),"")</f>
        <v>45987.614583333336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26/11/2025</v>
      </c>
      <c r="S44" s="15">
        <f>COUNTIFS(Hoja1!$R$2,"="&amp;R44)</f>
        <v>1</v>
      </c>
      <c r="T44" s="14" t="str">
        <f t="shared" si="4"/>
        <v>26/11/2025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>
        <f>IFERROR(INDEX('Pasajeros Pre'!$C$2:C5038,MATCH(ROW()-ROW($B$1),'Pasajeros Pre'!$O$2:$O$4995,0)),"")</f>
        <v>320</v>
      </c>
      <c r="E45" s="15" t="str">
        <f>IFERROR(INDEX('Pasajeros Pre'!$D$2:D5038,MATCH(ROW()-ROW($B$1),'Pasajeros Pre'!$O$2:$O$4995,0)),"")</f>
        <v>VB 9387</v>
      </c>
      <c r="F45" s="22">
        <f>IFERROR(INDEX('Pasajeros Pre'!$E$2:E5038,MATCH(ROW()-ROW($B$1),'Pasajeros Pre'!$O$2:$O$4995,0)),"")</f>
        <v>45987.576388888891</v>
      </c>
      <c r="G45" s="15" t="str">
        <f>IFERROR(INDEX('Pasajeros Pre'!$F$2:F5038,MATCH(ROW()-ROW($B$1),'Pasajeros Pre'!$O$2:$O$4995,0)),"")</f>
        <v>Reynosa</v>
      </c>
      <c r="H45" s="15">
        <f>IFERROR(INDEX('Pasajeros Pre'!$G$2:G5038,MATCH(ROW()-ROW($B$1),'Pasajeros Pre'!$O$2:$O$4995,0)),"")</f>
        <v>1</v>
      </c>
      <c r="I45" s="15" t="str">
        <f>IFERROR(INDEX('Pasajeros Pre'!$H$2:H5038,MATCH(ROW()-ROW($B$1),'Pasajeros Pre'!$O$2:$O$4995,0)),"")</f>
        <v>107A</v>
      </c>
      <c r="J45" s="15" t="str">
        <f>IFERROR(INDEX('Pasajeros Pre'!$I$2:I5038,MATCH(ROW()-ROW($B$1),'Pasajeros Pre'!$O$2:$O$4995,0)),"")</f>
        <v>VB 7820</v>
      </c>
      <c r="K45" s="15" t="str">
        <f>IFERROR(INDEX('Pasajeros Pre'!$J$2:J5038,MATCH(ROW()-ROW($B$1),'Pasajeros Pre'!$O$2:$O$4995,0)),"")</f>
        <v>Monterrey</v>
      </c>
      <c r="L45" s="22">
        <f>IFERROR(INDEX('Pasajeros Pre'!$K$2:K5038,MATCH(ROW()-ROW($B$1),'Pasajeros Pre'!$O$2:$O$4995,0)),"")</f>
        <v>45987.663194444445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16</v>
      </c>
      <c r="Q45" s="14" t="str">
        <f>VLOOKUP(P45,'Time Chart'!$A$2:$D$25,4,0)</f>
        <v>15:00 A 15:59</v>
      </c>
      <c r="R45" s="14" t="str">
        <f t="shared" si="3"/>
        <v>26/11/2025</v>
      </c>
      <c r="S45" s="15">
        <f>COUNTIFS(Hoja1!$R$2,"="&amp;R45)</f>
        <v>1</v>
      </c>
      <c r="T45" s="14" t="str">
        <f t="shared" si="4"/>
        <v>26/11/2025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321</v>
      </c>
      <c r="E46" s="15" t="str">
        <f>IFERROR(INDEX('Pasajeros Pre'!$D$2:D5039,MATCH(ROW()-ROW($B$1),'Pasajeros Pre'!$O$2:$O$4995,0)),"")</f>
        <v>VB 9295</v>
      </c>
      <c r="F46" s="22">
        <f>IFERROR(INDEX('Pasajeros Pre'!$E$2:E5039,MATCH(ROW()-ROW($B$1),'Pasajeros Pre'!$O$2:$O$4995,0)),"")</f>
        <v>45987.579861111109</v>
      </c>
      <c r="G46" s="15" t="str">
        <f>IFERROR(INDEX('Pasajeros Pre'!$F$2:F5039,MATCH(ROW()-ROW($B$1),'Pasajeros Pre'!$O$2:$O$4995,0)),"")</f>
        <v>Huatulco</v>
      </c>
      <c r="H46" s="15">
        <f>IFERROR(INDEX('Pasajeros Pre'!$G$2:G5039,MATCH(ROW()-ROW($B$1),'Pasajeros Pre'!$O$2:$O$4995,0)),"")</f>
        <v>2</v>
      </c>
      <c r="I46" s="15" t="str">
        <f>IFERROR(INDEX('Pasajeros Pre'!$H$2:H5039,MATCH(ROW()-ROW($B$1),'Pasajeros Pre'!$O$2:$O$4995,0)),"")</f>
        <v>115B</v>
      </c>
      <c r="J46" s="15" t="str">
        <f>IFERROR(INDEX('Pasajeros Pre'!$I$2:I5039,MATCH(ROW()-ROW($B$1),'Pasajeros Pre'!$O$2:$O$4995,0)),"")</f>
        <v>VB 9428</v>
      </c>
      <c r="K46" s="15" t="str">
        <f>IFERROR(INDEX('Pasajeros Pre'!$J$2:J5039,MATCH(ROW()-ROW($B$1),'Pasajeros Pre'!$O$2:$O$4995,0)),"")</f>
        <v>Tepic</v>
      </c>
      <c r="L46" s="22">
        <f>IFERROR(INDEX('Pasajeros Pre'!$K$2:K5039,MATCH(ROW()-ROW($B$1),'Pasajeros Pre'!$O$2:$O$4995,0)),"")</f>
        <v>45988.350694444445</v>
      </c>
      <c r="M46" s="15" t="str">
        <f>IFERROR(INDEX('Pasajeros Pre'!$L$2:L5039,MATCH(ROW()-ROW($B$1),'Pasajeros Pre'!$O$2:$O$4995,0)),"")</f>
        <v>J</v>
      </c>
      <c r="N46" s="22">
        <f t="shared" si="1"/>
        <v>14</v>
      </c>
      <c r="O46" s="14" t="str">
        <f>VLOOKUP(N46,'Time Chart'!$A$2:$D$25,4,0)</f>
        <v>13:00 A 13:59</v>
      </c>
      <c r="P46" s="22">
        <f t="shared" si="2"/>
        <v>9</v>
      </c>
      <c r="Q46" s="14" t="str">
        <f>VLOOKUP(P46,'Time Chart'!$A$2:$D$25,4,0)</f>
        <v>08:00 A 08:59</v>
      </c>
      <c r="R46" s="14" t="str">
        <f t="shared" si="3"/>
        <v>26/11/2025</v>
      </c>
      <c r="S46" s="15">
        <f>COUNTIFS(Hoja1!$R$2,"="&amp;R46)</f>
        <v>1</v>
      </c>
      <c r="T46" s="14" t="str">
        <f t="shared" si="4"/>
        <v>27/11/2025</v>
      </c>
      <c r="U46" s="15">
        <f>COUNTIFS(Hoja1!$R$2,"="&amp;T46)</f>
        <v>0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Aerus</v>
      </c>
      <c r="D47" s="15" t="str">
        <f>IFERROR(INDEX('Pasajeros Pre'!$C$2:C5040,MATCH(ROW()-ROW($B$1),'Pasajeros Pre'!$O$2:$O$4995,0)),"")</f>
        <v>CNF</v>
      </c>
      <c r="E47" s="15" t="str">
        <f>IFERROR(INDEX('Pasajeros Pre'!$D$2:D5040,MATCH(ROW()-ROW($B$1),'Pasajeros Pre'!$O$2:$O$4995,0)),"")</f>
        <v>ZV 361</v>
      </c>
      <c r="F47" s="22">
        <f>IFERROR(INDEX('Pasajeros Pre'!$E$2:E5040,MATCH(ROW()-ROW($B$1),'Pasajeros Pre'!$O$2:$O$4995,0)),"")</f>
        <v>45987.600694444445</v>
      </c>
      <c r="G47" s="15" t="str">
        <f>IFERROR(INDEX('Pasajeros Pre'!$F$2:F5040,MATCH(ROW()-ROW($B$1),'Pasajeros Pre'!$O$2:$O$4995,0)),"")</f>
        <v>Ciudad Victoria</v>
      </c>
      <c r="H47" s="15">
        <f>IFERROR(INDEX('Pasajeros Pre'!$G$2:G5040,MATCH(ROW()-ROW($B$1),'Pasajeros Pre'!$O$2:$O$4995,0)),"")</f>
        <v>2</v>
      </c>
      <c r="I47" s="15">
        <f>IFERROR(INDEX('Pasajeros Pre'!$H$2:H5040,MATCH(ROW()-ROW($B$1),'Pasajeros Pre'!$O$2:$O$4995,0)),"")</f>
        <v>501</v>
      </c>
      <c r="J47" s="15" t="str">
        <f>IFERROR(INDEX('Pasajeros Pre'!$I$2:I5040,MATCH(ROW()-ROW($B$1),'Pasajeros Pre'!$O$2:$O$4995,0)),"")</f>
        <v>ZV 340</v>
      </c>
      <c r="K47" s="15" t="str">
        <f>IFERROR(INDEX('Pasajeros Pre'!$J$2:J5040,MATCH(ROW()-ROW($B$1),'Pasajeros Pre'!$O$2:$O$4995,0)),"")</f>
        <v>San Luis Potosí</v>
      </c>
      <c r="L47" s="22">
        <f>IFERROR(INDEX('Pasajeros Pre'!$K$2:K5040,MATCH(ROW()-ROW($B$1),'Pasajeros Pre'!$O$2:$O$4995,0)),"")</f>
        <v>45987.625</v>
      </c>
      <c r="M47" s="15" t="str">
        <f>IFERROR(INDEX('Pasajeros Pre'!$L$2:L5040,MATCH(ROW()-ROW($B$1),'Pasajeros Pre'!$O$2:$O$4995,0)),"")</f>
        <v>J</v>
      </c>
      <c r="N47" s="22">
        <f t="shared" si="1"/>
        <v>15</v>
      </c>
      <c r="O47" s="14" t="str">
        <f>VLOOKUP(N47,'Time Chart'!$A$2:$D$25,4,0)</f>
        <v>14:00 A 14:59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26/11/2025</v>
      </c>
      <c r="S47" s="15">
        <f>COUNTIFS(Hoja1!$R$2,"="&amp;R47)</f>
        <v>1</v>
      </c>
      <c r="T47" s="14" t="str">
        <f t="shared" si="4"/>
        <v>26/11/2025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Mexicana de Aviación</v>
      </c>
      <c r="D48" s="15">
        <f>IFERROR(INDEX('Pasajeros Pre'!$C$2:C5041,MATCH(ROW()-ROW($B$1),'Pasajeros Pre'!$O$2:$O$4995,0)),"")</f>
        <v>738</v>
      </c>
      <c r="E48" s="15" t="str">
        <f>IFERROR(INDEX('Pasajeros Pre'!$D$2:D5041,MATCH(ROW()-ROW($B$1),'Pasajeros Pre'!$O$2:$O$4995,0)),"")</f>
        <v>XN 1781</v>
      </c>
      <c r="F48" s="22">
        <f>IFERROR(INDEX('Pasajeros Pre'!$E$2:E5041,MATCH(ROW()-ROW($B$1),'Pasajeros Pre'!$O$2:$O$4995,0)),"")</f>
        <v>45987.614583333336</v>
      </c>
      <c r="G48" s="15" t="str">
        <f>IFERROR(INDEX('Pasajeros Pre'!$F$2:F5041,MATCH(ROW()-ROW($B$1),'Pasajeros Pre'!$O$2:$O$4995,0)),"")</f>
        <v>Tulum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108A</v>
      </c>
      <c r="J48" s="15" t="str">
        <f>IFERROR(INDEX('Pasajeros Pre'!$I$2:I5041,MATCH(ROW()-ROW($B$1),'Pasajeros Pre'!$O$2:$O$4995,0)),"")</f>
        <v>XN 1204</v>
      </c>
      <c r="K48" s="15" t="str">
        <f>IFERROR(INDEX('Pasajeros Pre'!$J$2:J5041,MATCH(ROW()-ROW($B$1),'Pasajeros Pre'!$O$2:$O$4995,0)),"")</f>
        <v>Tijuana</v>
      </c>
      <c r="L48" s="22">
        <f>IFERROR(INDEX('Pasajeros Pre'!$K$2:K5041,MATCH(ROW()-ROW($B$1),'Pasajeros Pre'!$O$2:$O$4995,0)),"")</f>
        <v>45987.819444444445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20</v>
      </c>
      <c r="Q48" s="14" t="str">
        <f>VLOOKUP(P48,'Time Chart'!$A$2:$D$25,4,0)</f>
        <v>19:00 A 19:59</v>
      </c>
      <c r="R48" s="14" t="str">
        <f t="shared" si="3"/>
        <v>26/11/2025</v>
      </c>
      <c r="S48" s="15">
        <f>COUNTIFS(Hoja1!$R$2,"="&amp;R48)</f>
        <v>1</v>
      </c>
      <c r="T48" s="14" t="str">
        <f t="shared" si="4"/>
        <v>26/11/2025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320</v>
      </c>
      <c r="E49" s="15" t="str">
        <f>IFERROR(INDEX('Pasajeros Pre'!$D$2:D5042,MATCH(ROW()-ROW($B$1),'Pasajeros Pre'!$O$2:$O$4995,0)),"")</f>
        <v>VB 7008</v>
      </c>
      <c r="F49" s="22">
        <f>IFERROR(INDEX('Pasajeros Pre'!$E$2:E5042,MATCH(ROW()-ROW($B$1),'Pasajeros Pre'!$O$2:$O$4995,0)),"")</f>
        <v>45987.628472222219</v>
      </c>
      <c r="G49" s="15" t="str">
        <f>IFERROR(INDEX('Pasajeros Pre'!$F$2:F5042,MATCH(ROW()-ROW($B$1),'Pasajeros Pre'!$O$2:$O$4995,0)),"")</f>
        <v>Cancún</v>
      </c>
      <c r="H49" s="15">
        <f>IFERROR(INDEX('Pasajeros Pre'!$G$2:G5042,MATCH(ROW()-ROW($B$1),'Pasajeros Pre'!$O$2:$O$4995,0)),"")</f>
        <v>1</v>
      </c>
      <c r="I49" s="15">
        <f>IFERROR(INDEX('Pasajeros Pre'!$H$2:H5042,MATCH(ROW()-ROW($B$1),'Pasajeros Pre'!$O$2:$O$4995,0)),"")</f>
        <v>505</v>
      </c>
      <c r="J49" s="15" t="str">
        <f>IFERROR(INDEX('Pasajeros Pre'!$I$2:I5042,MATCH(ROW()-ROW($B$1),'Pasajeros Pre'!$O$2:$O$4995,0)),"")</f>
        <v>VB 7008</v>
      </c>
      <c r="K49" s="15" t="str">
        <f>IFERROR(INDEX('Pasajeros Pre'!$J$2:J5042,MATCH(ROW()-ROW($B$1),'Pasajeros Pre'!$O$2:$O$4995,0)),"")</f>
        <v>Oaxaca</v>
      </c>
      <c r="L49" s="22">
        <f>IFERROR(INDEX('Pasajeros Pre'!$K$2:K5042,MATCH(ROW()-ROW($B$1),'Pasajeros Pre'!$O$2:$O$4995,0)),"")</f>
        <v>45987.652777777781</v>
      </c>
      <c r="M49" s="15" t="str">
        <f>IFERROR(INDEX('Pasajeros Pre'!$L$2:L5042,MATCH(ROW()-ROW($B$1),'Pasajeros Pre'!$O$2:$O$4995,0)),"")</f>
        <v>J</v>
      </c>
      <c r="N49" s="22">
        <f t="shared" si="1"/>
        <v>16</v>
      </c>
      <c r="O49" s="14" t="str">
        <f>VLOOKUP(N49,'Time Chart'!$A$2:$D$25,4,0)</f>
        <v>15:00 A 15:59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26/11/2025</v>
      </c>
      <c r="S49" s="15">
        <f>COUNTIFS(Hoja1!$R$2,"="&amp;R49)</f>
        <v>1</v>
      </c>
      <c r="T49" s="14" t="str">
        <f t="shared" si="4"/>
        <v>26/11/2025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>
        <f>IFERROR(INDEX('Pasajeros Pre'!$C$2:C5043,MATCH(ROW()-ROW($B$1),'Pasajeros Pre'!$O$2:$O$4995,0)),"")</f>
        <v>321</v>
      </c>
      <c r="E50" s="15" t="str">
        <f>IFERROR(INDEX('Pasajeros Pre'!$D$2:D5043,MATCH(ROW()-ROW($B$1),'Pasajeros Pre'!$O$2:$O$4995,0)),"")</f>
        <v>VB 7429</v>
      </c>
      <c r="F50" s="22">
        <f>IFERROR(INDEX('Pasajeros Pre'!$E$2:E5043,MATCH(ROW()-ROW($B$1),'Pasajeros Pre'!$O$2:$O$4995,0)),"")</f>
        <v>45987.666666666664</v>
      </c>
      <c r="G50" s="15" t="str">
        <f>IFERROR(INDEX('Pasajeros Pre'!$F$2:F5043,MATCH(ROW()-ROW($B$1),'Pasajeros Pre'!$O$2:$O$4995,0)),"")</f>
        <v>Tuxtla Gutiérrez</v>
      </c>
      <c r="H50" s="15">
        <f>IFERROR(INDEX('Pasajeros Pre'!$G$2:G5043,MATCH(ROW()-ROW($B$1),'Pasajeros Pre'!$O$2:$O$4995,0)),"")</f>
        <v>1</v>
      </c>
      <c r="I50" s="15">
        <f>IFERROR(INDEX('Pasajeros Pre'!$H$2:H5043,MATCH(ROW()-ROW($B$1),'Pasajeros Pre'!$O$2:$O$4995,0)),"")</f>
        <v>502</v>
      </c>
      <c r="J50" s="15" t="str">
        <f>IFERROR(INDEX('Pasajeros Pre'!$I$2:I5043,MATCH(ROW()-ROW($B$1),'Pasajeros Pre'!$O$2:$O$4995,0)),"")</f>
        <v>VB 7429</v>
      </c>
      <c r="K50" s="15" t="str">
        <f>IFERROR(INDEX('Pasajeros Pre'!$J$2:J5043,MATCH(ROW()-ROW($B$1),'Pasajeros Pre'!$O$2:$O$4995,0)),"")</f>
        <v>Tijuana</v>
      </c>
      <c r="L50" s="22">
        <f>IFERROR(INDEX('Pasajeros Pre'!$K$2:K5043,MATCH(ROW()-ROW($B$1),'Pasajeros Pre'!$O$2:$O$4995,0)),"")</f>
        <v>45987.694444444445</v>
      </c>
      <c r="M50" s="15" t="str">
        <f>IFERROR(INDEX('Pasajeros Pre'!$L$2:L5043,MATCH(ROW()-ROW($B$1),'Pasajeros Pre'!$O$2:$O$4995,0)),"")</f>
        <v>J</v>
      </c>
      <c r="N50" s="22">
        <f t="shared" si="1"/>
        <v>17</v>
      </c>
      <c r="O50" s="14" t="str">
        <f>VLOOKUP(N50,'Time Chart'!$A$2:$D$25,4,0)</f>
        <v>16:00 A 16:59</v>
      </c>
      <c r="P50" s="22">
        <f t="shared" si="2"/>
        <v>17</v>
      </c>
      <c r="Q50" s="14" t="str">
        <f>VLOOKUP(P50,'Time Chart'!$A$2:$D$25,4,0)</f>
        <v>16:00 A 16:59</v>
      </c>
      <c r="R50" s="14" t="str">
        <f t="shared" si="3"/>
        <v>26/11/2025</v>
      </c>
      <c r="S50" s="15">
        <f>COUNTIFS(Hoja1!$R$2,"="&amp;R50)</f>
        <v>1</v>
      </c>
      <c r="T50" s="14" t="str">
        <f t="shared" si="4"/>
        <v>26/11/2025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320</v>
      </c>
      <c r="E51" s="15" t="str">
        <f>IFERROR(INDEX('Pasajeros Pre'!$D$2:D5044,MATCH(ROW()-ROW($B$1),'Pasajeros Pre'!$O$2:$O$4995,0)),"")</f>
        <v>VB 9413</v>
      </c>
      <c r="F51" s="22">
        <f>IFERROR(INDEX('Pasajeros Pre'!$E$2:E5044,MATCH(ROW()-ROW($B$1),'Pasajeros Pre'!$O$2:$O$4995,0)),"")</f>
        <v>45987.670138888891</v>
      </c>
      <c r="G51" s="15" t="str">
        <f>IFERROR(INDEX('Pasajeros Pre'!$F$2:F5044,MATCH(ROW()-ROW($B$1),'Pasajeros Pre'!$O$2:$O$4995,0)),"")</f>
        <v>Mérida</v>
      </c>
      <c r="H51" s="15">
        <f>IFERROR(INDEX('Pasajeros Pre'!$G$2:G5044,MATCH(ROW()-ROW($B$1),'Pasajeros Pre'!$O$2:$O$4995,0)),"")</f>
        <v>2</v>
      </c>
      <c r="I51" s="15" t="str">
        <f>IFERROR(INDEX('Pasajeros Pre'!$H$2:H5044,MATCH(ROW()-ROW($B$1),'Pasajeros Pre'!$O$2:$O$4995,0)),"")</f>
        <v>106B</v>
      </c>
      <c r="J51" s="15" t="str">
        <f>IFERROR(INDEX('Pasajeros Pre'!$I$2:I5044,MATCH(ROW()-ROW($B$1),'Pasajeros Pre'!$O$2:$O$4995,0)),"")</f>
        <v>VB 9234</v>
      </c>
      <c r="K51" s="15" t="str">
        <f>IFERROR(INDEX('Pasajeros Pre'!$J$2:J5044,MATCH(ROW()-ROW($B$1),'Pasajeros Pre'!$O$2:$O$4995,0)),"")</f>
        <v>Mazatlán</v>
      </c>
      <c r="L51" s="22">
        <f>IFERROR(INDEX('Pasajeros Pre'!$K$2:K5044,MATCH(ROW()-ROW($B$1),'Pasajeros Pre'!$O$2:$O$4995,0)),"")</f>
        <v>45987.704861111109</v>
      </c>
      <c r="M51" s="15" t="str">
        <f>IFERROR(INDEX('Pasajeros Pre'!$L$2:L5044,MATCH(ROW()-ROW($B$1),'Pasajeros Pre'!$O$2:$O$4995,0)),"")</f>
        <v>J</v>
      </c>
      <c r="N51" s="22">
        <f t="shared" si="1"/>
        <v>17</v>
      </c>
      <c r="O51" s="14" t="str">
        <f>VLOOKUP(N51,'Time Chart'!$A$2:$D$25,4,0)</f>
        <v>16:00 A 16:59</v>
      </c>
      <c r="P51" s="22">
        <f t="shared" si="2"/>
        <v>17</v>
      </c>
      <c r="Q51" s="14" t="str">
        <f>VLOOKUP(P51,'Time Chart'!$A$2:$D$25,4,0)</f>
        <v>16:00 A 16:59</v>
      </c>
      <c r="R51" s="14" t="str">
        <f t="shared" si="3"/>
        <v>26/11/2025</v>
      </c>
      <c r="S51" s="15">
        <f>COUNTIFS(Hoja1!$R$2,"="&amp;R51)</f>
        <v>1</v>
      </c>
      <c r="T51" s="14" t="str">
        <f t="shared" si="4"/>
        <v>26/11/2025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Volaris</v>
      </c>
      <c r="D52" s="15">
        <f>IFERROR(INDEX('Pasajeros Pre'!$C$2:C5045,MATCH(ROW()-ROW($B$1),'Pasajeros Pre'!$O$2:$O$4995,0)),"")</f>
        <v>320</v>
      </c>
      <c r="E52" s="15" t="str">
        <f>IFERROR(INDEX('Pasajeros Pre'!$D$2:D5045,MATCH(ROW()-ROW($B$1),'Pasajeros Pre'!$O$2:$O$4995,0)),"")</f>
        <v>Y4 3532</v>
      </c>
      <c r="F52" s="22">
        <f>IFERROR(INDEX('Pasajeros Pre'!$E$2:E5045,MATCH(ROW()-ROW($B$1),'Pasajeros Pre'!$O$2:$O$4995,0)),"")</f>
        <v>45987.680555555555</v>
      </c>
      <c r="G52" s="15" t="str">
        <f>IFERROR(INDEX('Pasajeros Pre'!$F$2:F5045,MATCH(ROW()-ROW($B$1),'Pasajeros Pre'!$O$2:$O$4995,0)),"")</f>
        <v>Cancún</v>
      </c>
      <c r="H52" s="15">
        <f>IFERROR(INDEX('Pasajeros Pre'!$G$2:G5045,MATCH(ROW()-ROW($B$1),'Pasajeros Pre'!$O$2:$O$4995,0)),"")</f>
        <v>1</v>
      </c>
      <c r="I52" s="15" t="str">
        <f>IFERROR(INDEX('Pasajeros Pre'!$H$2:H5045,MATCH(ROW()-ROW($B$1),'Pasajeros Pre'!$O$2:$O$4995,0)),"")</f>
        <v>109A</v>
      </c>
      <c r="J52" s="15" t="str">
        <f>IFERROR(INDEX('Pasajeros Pre'!$I$2:I5045,MATCH(ROW()-ROW($B$1),'Pasajeros Pre'!$O$2:$O$4995,0)),"")</f>
        <v>Y4 1293</v>
      </c>
      <c r="K52" s="15" t="str">
        <f>IFERROR(INDEX('Pasajeros Pre'!$J$2:J5045,MATCH(ROW()-ROW($B$1),'Pasajeros Pre'!$O$2:$O$4995,0)),"")</f>
        <v>Guadalajara</v>
      </c>
      <c r="L52" s="22">
        <f>IFERROR(INDEX('Pasajeros Pre'!$K$2:K5045,MATCH(ROW()-ROW($B$1),'Pasajeros Pre'!$O$2:$O$4995,0)),"")</f>
        <v>45987.71875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18</v>
      </c>
      <c r="Q52" s="14" t="str">
        <f>VLOOKUP(P52,'Time Chart'!$A$2:$D$25,4,0)</f>
        <v>17:00 A 17:59</v>
      </c>
      <c r="R52" s="14" t="str">
        <f t="shared" si="3"/>
        <v>26/11/2025</v>
      </c>
      <c r="S52" s="15">
        <f>COUNTIFS(Hoja1!$R$2,"="&amp;R52)</f>
        <v>1</v>
      </c>
      <c r="T52" s="14" t="str">
        <f t="shared" si="4"/>
        <v>26/11/2025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320</v>
      </c>
      <c r="E53" s="15" t="str">
        <f>IFERROR(INDEX('Pasajeros Pre'!$D$2:D5046,MATCH(ROW()-ROW($B$1),'Pasajeros Pre'!$O$2:$O$4995,0)),"")</f>
        <v>VB 3286</v>
      </c>
      <c r="F53" s="22">
        <f>IFERROR(INDEX('Pasajeros Pre'!$E$2:E5046,MATCH(ROW()-ROW($B$1),'Pasajeros Pre'!$O$2:$O$4995,0)),"")</f>
        <v>45987.690972222219</v>
      </c>
      <c r="G53" s="15" t="str">
        <f>IFERROR(INDEX('Pasajeros Pre'!$F$2:F5046,MATCH(ROW()-ROW($B$1),'Pasajeros Pre'!$O$2:$O$4995,0)),"")</f>
        <v>Guadalajara</v>
      </c>
      <c r="H53" s="15">
        <f>IFERROR(INDEX('Pasajeros Pre'!$G$2:G5046,MATCH(ROW()-ROW($B$1),'Pasajeros Pre'!$O$2:$O$4995,0)),"")</f>
        <v>2</v>
      </c>
      <c r="I53" s="15" t="str">
        <f>IFERROR(INDEX('Pasajeros Pre'!$H$2:H5046,MATCH(ROW()-ROW($B$1),'Pasajeros Pre'!$O$2:$O$4995,0)),"")</f>
        <v>107B</v>
      </c>
      <c r="J53" s="15" t="str">
        <f>IFERROR(INDEX('Pasajeros Pre'!$I$2:I5046,MATCH(ROW()-ROW($B$1),'Pasajeros Pre'!$O$2:$O$4995,0)),"")</f>
        <v>VB 9532</v>
      </c>
      <c r="K53" s="15" t="str">
        <f>IFERROR(INDEX('Pasajeros Pre'!$J$2:J5046,MATCH(ROW()-ROW($B$1),'Pasajeros Pre'!$O$2:$O$4995,0)),"")</f>
        <v>Matamoros</v>
      </c>
      <c r="L53" s="22">
        <f>IFERROR(INDEX('Pasajeros Pre'!$K$2:K5046,MATCH(ROW()-ROW($B$1),'Pasajeros Pre'!$O$2:$O$4995,0)),"")</f>
        <v>45987.732638888891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26/11/2025</v>
      </c>
      <c r="S53" s="15">
        <f>COUNTIFS(Hoja1!$R$2,"="&amp;R53)</f>
        <v>1</v>
      </c>
      <c r="T53" s="14" t="str">
        <f t="shared" si="4"/>
        <v>26/11/2025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Aeromexico</v>
      </c>
      <c r="D54" s="15" t="str">
        <f>IFERROR(INDEX('Pasajeros Pre'!$C$2:C5047,MATCH(ROW()-ROW($B$1),'Pasajeros Pre'!$O$2:$O$4995,0)),"")</f>
        <v>E90</v>
      </c>
      <c r="E54" s="15" t="str">
        <f>IFERROR(INDEX('Pasajeros Pre'!$D$2:D5047,MATCH(ROW()-ROW($B$1),'Pasajeros Pre'!$O$2:$O$4995,0)),"")</f>
        <v>AM 875</v>
      </c>
      <c r="F54" s="22">
        <f>IFERROR(INDEX('Pasajeros Pre'!$E$2:E5047,MATCH(ROW()-ROW($B$1),'Pasajeros Pre'!$O$2:$O$4995,0)),"")</f>
        <v>45987.697916666664</v>
      </c>
      <c r="G54" s="15" t="str">
        <f>IFERROR(INDEX('Pasajeros Pre'!$F$2:F5047,MATCH(ROW()-ROW($B$1),'Pasajeros Pre'!$O$2:$O$4995,0)),"")</f>
        <v>Mérida</v>
      </c>
      <c r="H54" s="15">
        <f>IFERROR(INDEX('Pasajeros Pre'!$G$2:G5047,MATCH(ROW()-ROW($B$1),'Pasajeros Pre'!$O$2:$O$4995,0)),"")</f>
        <v>3</v>
      </c>
      <c r="I54" s="15" t="str">
        <f>IFERROR(INDEX('Pasajeros Pre'!$H$2:H5047,MATCH(ROW()-ROW($B$1),'Pasajeros Pre'!$O$2:$O$4995,0)),"")</f>
        <v>111B</v>
      </c>
      <c r="J54" s="15" t="str">
        <f>IFERROR(INDEX('Pasajeros Pre'!$I$2:I5047,MATCH(ROW()-ROW($B$1),'Pasajeros Pre'!$O$2:$O$4995,0)),"")</f>
        <v>AM 2042</v>
      </c>
      <c r="K54" s="15" t="str">
        <f>IFERROR(INDEX('Pasajeros Pre'!$J$2:J5047,MATCH(ROW()-ROW($B$1),'Pasajeros Pre'!$O$2:$O$4995,0)),"")</f>
        <v>Oaxaca</v>
      </c>
      <c r="L54" s="22">
        <f>IFERROR(INDEX('Pasajeros Pre'!$K$2:K5047,MATCH(ROW()-ROW($B$1),'Pasajeros Pre'!$O$2:$O$4995,0)),"")</f>
        <v>45987.760416666664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19</v>
      </c>
      <c r="Q54" s="14" t="str">
        <f>VLOOKUP(P54,'Time Chart'!$A$2:$D$25,4,0)</f>
        <v>18:00 A 18:59</v>
      </c>
      <c r="R54" s="14" t="str">
        <f t="shared" si="3"/>
        <v>26/11/2025</v>
      </c>
      <c r="S54" s="15">
        <f>COUNTIFS(Hoja1!$R$2,"="&amp;R54)</f>
        <v>1</v>
      </c>
      <c r="T54" s="14" t="str">
        <f t="shared" si="4"/>
        <v>26/11/2025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Volaris</v>
      </c>
      <c r="D55" s="15" t="str">
        <f>IFERROR(INDEX('Pasajeros Pre'!$C$2:C5048,MATCH(ROW()-ROW($B$1),'Pasajeros Pre'!$O$2:$O$4995,0)),"")</f>
        <v>32N</v>
      </c>
      <c r="E55" s="15" t="str">
        <f>IFERROR(INDEX('Pasajeros Pre'!$D$2:D5048,MATCH(ROW()-ROW($B$1),'Pasajeros Pre'!$O$2:$O$4995,0)),"")</f>
        <v>Y4 7121</v>
      </c>
      <c r="F55" s="22">
        <f>IFERROR(INDEX('Pasajeros Pre'!$E$2:E5048,MATCH(ROW()-ROW($B$1),'Pasajeros Pre'!$O$2:$O$4995,0)),"")</f>
        <v>45987.711111111108</v>
      </c>
      <c r="G55" s="15" t="str">
        <f>IFERROR(INDEX('Pasajeros Pre'!$F$2:F5048,MATCH(ROW()-ROW($B$1),'Pasajeros Pre'!$O$2:$O$4995,0)),"")</f>
        <v>Los Cabos</v>
      </c>
      <c r="H55" s="15">
        <f>IFERROR(INDEX('Pasajeros Pre'!$G$2:G5048,MATCH(ROW()-ROW($B$1),'Pasajeros Pre'!$O$2:$O$4995,0)),"")</f>
        <v>2</v>
      </c>
      <c r="I55" s="15" t="str">
        <f>IFERROR(INDEX('Pasajeros Pre'!$H$2:H5048,MATCH(ROW()-ROW($B$1),'Pasajeros Pre'!$O$2:$O$4995,0)),"")</f>
        <v>110A</v>
      </c>
      <c r="J55" s="15" t="str">
        <f>IFERROR(INDEX('Pasajeros Pre'!$I$2:I5048,MATCH(ROW()-ROW($B$1),'Pasajeros Pre'!$O$2:$O$4995,0)),"")</f>
        <v>Y4 7110</v>
      </c>
      <c r="K55" s="15" t="str">
        <f>IFERROR(INDEX('Pasajeros Pre'!$J$2:J5048,MATCH(ROW()-ROW($B$1),'Pasajeros Pre'!$O$2:$O$4995,0)),"")</f>
        <v>Mérida</v>
      </c>
      <c r="L55" s="22">
        <f>IFERROR(INDEX('Pasajeros Pre'!$K$2:K5048,MATCH(ROW()-ROW($B$1),'Pasajeros Pre'!$O$2:$O$4995,0)),"")</f>
        <v>45987.738194444442</v>
      </c>
      <c r="M55" s="15" t="str">
        <f>IFERROR(INDEX('Pasajeros Pre'!$L$2:L5048,MATCH(ROW()-ROW($B$1),'Pasajeros Pre'!$O$2:$O$4995,0)),"")</f>
        <v>J</v>
      </c>
      <c r="N55" s="22">
        <f t="shared" si="1"/>
        <v>18</v>
      </c>
      <c r="O55" s="14" t="str">
        <f>VLOOKUP(N55,'Time Chart'!$A$2:$D$25,4,0)</f>
        <v>17:00 A 17:59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26/11/2025</v>
      </c>
      <c r="S55" s="15">
        <f>COUNTIFS(Hoja1!$R$2,"="&amp;R55)</f>
        <v>1</v>
      </c>
      <c r="T55" s="14" t="str">
        <f t="shared" si="4"/>
        <v>26/11/2025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>
        <f>IFERROR(INDEX('Pasajeros Pre'!$C$2:C5049,MATCH(ROW()-ROW($B$1),'Pasajeros Pre'!$O$2:$O$4995,0)),"")</f>
        <v>321</v>
      </c>
      <c r="E56" s="15" t="str">
        <f>IFERROR(INDEX('Pasajeros Pre'!$D$2:D5049,MATCH(ROW()-ROW($B$1),'Pasajeros Pre'!$O$2:$O$4995,0)),"")</f>
        <v>VB 7417</v>
      </c>
      <c r="F56" s="22">
        <f>IFERROR(INDEX('Pasajeros Pre'!$E$2:E5049,MATCH(ROW()-ROW($B$1),'Pasajeros Pre'!$O$2:$O$4995,0)),"")</f>
        <v>45987.711805555555</v>
      </c>
      <c r="G56" s="15" t="str">
        <f>IFERROR(INDEX('Pasajeros Pre'!$F$2:F5049,MATCH(ROW()-ROW($B$1),'Pasajeros Pre'!$O$2:$O$4995,0)),"")</f>
        <v>Culiacán</v>
      </c>
      <c r="H56" s="15">
        <f>IFERROR(INDEX('Pasajeros Pre'!$G$2:G5049,MATCH(ROW()-ROW($B$1),'Pasajeros Pre'!$O$2:$O$4995,0)),"")</f>
        <v>2</v>
      </c>
      <c r="I56" s="15" t="str">
        <f>IFERROR(INDEX('Pasajeros Pre'!$H$2:H5049,MATCH(ROW()-ROW($B$1),'Pasajeros Pre'!$O$2:$O$4995,0)),"")</f>
        <v>107A</v>
      </c>
      <c r="J56" s="15" t="str">
        <f>IFERROR(INDEX('Pasajeros Pre'!$I$2:I5049,MATCH(ROW()-ROW($B$1),'Pasajeros Pre'!$O$2:$O$4995,0)),"")</f>
        <v>VB 7417</v>
      </c>
      <c r="K56" s="15" t="str">
        <f>IFERROR(INDEX('Pasajeros Pre'!$J$2:J5049,MATCH(ROW()-ROW($B$1),'Pasajeros Pre'!$O$2:$O$4995,0)),"")</f>
        <v>Cancún</v>
      </c>
      <c r="L56" s="22">
        <f>IFERROR(INDEX('Pasajeros Pre'!$K$2:K5049,MATCH(ROW()-ROW($B$1),'Pasajeros Pre'!$O$2:$O$4995,0)),"")</f>
        <v>45987.743055555555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26/11/2025</v>
      </c>
      <c r="S56" s="15">
        <f>COUNTIFS(Hoja1!$R$2,"="&amp;R56)</f>
        <v>1</v>
      </c>
      <c r="T56" s="14" t="str">
        <f t="shared" si="4"/>
        <v>26/11/2025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Viva</v>
      </c>
      <c r="D57" s="15">
        <f>IFERROR(INDEX('Pasajeros Pre'!$C$2:C5050,MATCH(ROW()-ROW($B$1),'Pasajeros Pre'!$O$2:$O$4995,0)),"")</f>
        <v>320</v>
      </c>
      <c r="E57" s="15" t="str">
        <f>IFERROR(INDEX('Pasajeros Pre'!$D$2:D5050,MATCH(ROW()-ROW($B$1),'Pasajeros Pre'!$O$2:$O$4995,0)),"")</f>
        <v>VB 7370</v>
      </c>
      <c r="F57" s="22">
        <f>IFERROR(INDEX('Pasajeros Pre'!$E$2:E5050,MATCH(ROW()-ROW($B$1),'Pasajeros Pre'!$O$2:$O$4995,0)),"")</f>
        <v>45987.711805555555</v>
      </c>
      <c r="G57" s="15" t="str">
        <f>IFERROR(INDEX('Pasajeros Pre'!$F$2:F5050,MATCH(ROW()-ROW($B$1),'Pasajeros Pre'!$O$2:$O$4995,0)),"")</f>
        <v>La Paz</v>
      </c>
      <c r="H57" s="15">
        <f>IFERROR(INDEX('Pasajeros Pre'!$G$2:G5050,MATCH(ROW()-ROW($B$1),'Pasajeros Pre'!$O$2:$O$4995,0)),"")</f>
        <v>1</v>
      </c>
      <c r="I57" s="15" t="str">
        <f>IFERROR(INDEX('Pasajeros Pre'!$H$2:H5050,MATCH(ROW()-ROW($B$1),'Pasajeros Pre'!$O$2:$O$4995,0)),"")</f>
        <v>106A</v>
      </c>
      <c r="J57" s="15" t="str">
        <f>IFERROR(INDEX('Pasajeros Pre'!$I$2:I5050,MATCH(ROW()-ROW($B$1),'Pasajeros Pre'!$O$2:$O$4995,0)),"")</f>
        <v>VB 7371</v>
      </c>
      <c r="K57" s="15" t="str">
        <f>IFERROR(INDEX('Pasajeros Pre'!$J$2:J5050,MATCH(ROW()-ROW($B$1),'Pasajeros Pre'!$O$2:$O$4995,0)),"")</f>
        <v>La Paz</v>
      </c>
      <c r="L57" s="22">
        <f>IFERROR(INDEX('Pasajeros Pre'!$K$2:K5050,MATCH(ROW()-ROW($B$1),'Pasajeros Pre'!$O$2:$O$4995,0)),"")</f>
        <v>45987.746527777781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26/11/2025</v>
      </c>
      <c r="S57" s="15">
        <f>COUNTIFS(Hoja1!$R$2,"="&amp;R57)</f>
        <v>1</v>
      </c>
      <c r="T57" s="14" t="str">
        <f t="shared" si="4"/>
        <v>26/11/2025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Aeromexico</v>
      </c>
      <c r="D58" s="15" t="str">
        <f>IFERROR(INDEX('Pasajeros Pre'!$C$2:C5051,MATCH(ROW()-ROW($B$1),'Pasajeros Pre'!$O$2:$O$4995,0)),"")</f>
        <v>E90</v>
      </c>
      <c r="E58" s="15" t="str">
        <f>IFERROR(INDEX('Pasajeros Pre'!$D$2:D5051,MATCH(ROW()-ROW($B$1),'Pasajeros Pre'!$O$2:$O$4995,0)),"")</f>
        <v>AM 2469</v>
      </c>
      <c r="F58" s="22">
        <f>IFERROR(INDEX('Pasajeros Pre'!$E$2:E5051,MATCH(ROW()-ROW($B$1),'Pasajeros Pre'!$O$2:$O$4995,0)),"")</f>
        <v>45987.711805555555</v>
      </c>
      <c r="G58" s="15" t="str">
        <f>IFERROR(INDEX('Pasajeros Pre'!$F$2:F5051,MATCH(ROW()-ROW($B$1),'Pasajeros Pre'!$O$2:$O$4995,0)),"")</f>
        <v>Durango</v>
      </c>
      <c r="H58" s="15">
        <f>IFERROR(INDEX('Pasajeros Pre'!$G$2:G5051,MATCH(ROW()-ROW($B$1),'Pasajeros Pre'!$O$2:$O$4995,0)),"")</f>
        <v>3</v>
      </c>
      <c r="I58" s="15" t="str">
        <f>IFERROR(INDEX('Pasajeros Pre'!$H$2:H5051,MATCH(ROW()-ROW($B$1),'Pasajeros Pre'!$O$2:$O$4995,0)),"")</f>
        <v>111A</v>
      </c>
      <c r="J58" s="15" t="str">
        <f>IFERROR(INDEX('Pasajeros Pre'!$I$2:I5051,MATCH(ROW()-ROW($B$1),'Pasajeros Pre'!$O$2:$O$4995,0)),"")</f>
        <v>AM 872</v>
      </c>
      <c r="K58" s="15" t="str">
        <f>IFERROR(INDEX('Pasajeros Pre'!$J$2:J5051,MATCH(ROW()-ROW($B$1),'Pasajeros Pre'!$O$2:$O$4995,0)),"")</f>
        <v>Veracruz</v>
      </c>
      <c r="L58" s="22">
        <f>IFERROR(INDEX('Pasajeros Pre'!$K$2:K5051,MATCH(ROW()-ROW($B$1),'Pasajeros Pre'!$O$2:$O$4995,0)),"")</f>
        <v>45987.736805555556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26/11/2025</v>
      </c>
      <c r="S58" s="15">
        <f>COUNTIFS(Hoja1!$R$2,"="&amp;R58)</f>
        <v>1</v>
      </c>
      <c r="T58" s="14" t="str">
        <f t="shared" si="4"/>
        <v>26/11/2025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320</v>
      </c>
      <c r="E59" s="15" t="str">
        <f>IFERROR(INDEX('Pasajeros Pre'!$D$2:D5052,MATCH(ROW()-ROW($B$1),'Pasajeros Pre'!$O$2:$O$4995,0)),"")</f>
        <v>VB 7016</v>
      </c>
      <c r="F59" s="22">
        <f>IFERROR(INDEX('Pasajeros Pre'!$E$2:E5052,MATCH(ROW()-ROW($B$1),'Pasajeros Pre'!$O$2:$O$4995,0)),"")</f>
        <v>45987.722222222219</v>
      </c>
      <c r="G59" s="15" t="str">
        <f>IFERROR(INDEX('Pasajeros Pre'!$F$2:F5052,MATCH(ROW()-ROW($B$1),'Pasajeros Pre'!$O$2:$O$4995,0)),"")</f>
        <v>Monterrey</v>
      </c>
      <c r="H59" s="15">
        <f>IFERROR(INDEX('Pasajeros Pre'!$G$2:G5052,MATCH(ROW()-ROW($B$1),'Pasajeros Pre'!$O$2:$O$4995,0)),"")</f>
        <v>1</v>
      </c>
      <c r="I59" s="15">
        <f>IFERROR(INDEX('Pasajeros Pre'!$H$2:H5052,MATCH(ROW()-ROW($B$1),'Pasajeros Pre'!$O$2:$O$4995,0)),"")</f>
        <v>505</v>
      </c>
      <c r="J59" s="15" t="str">
        <f>IFERROR(INDEX('Pasajeros Pre'!$I$2:I5052,MATCH(ROW()-ROW($B$1),'Pasajeros Pre'!$O$2:$O$4995,0)),"")</f>
        <v>VB 7016</v>
      </c>
      <c r="K59" s="15" t="str">
        <f>IFERROR(INDEX('Pasajeros Pre'!$J$2:J5052,MATCH(ROW()-ROW($B$1),'Pasajeros Pre'!$O$2:$O$4995,0)),"")</f>
        <v>Acapulco</v>
      </c>
      <c r="L59" s="22">
        <f>IFERROR(INDEX('Pasajeros Pre'!$K$2:K5052,MATCH(ROW()-ROW($B$1),'Pasajeros Pre'!$O$2:$O$4995,0)),"")</f>
        <v>45987.743055555555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18</v>
      </c>
      <c r="Q59" s="14" t="str">
        <f>VLOOKUP(P59,'Time Chart'!$A$2:$D$25,4,0)</f>
        <v>17:00 A 17:59</v>
      </c>
      <c r="R59" s="14" t="str">
        <f t="shared" si="3"/>
        <v>26/11/2025</v>
      </c>
      <c r="S59" s="15">
        <f>COUNTIFS(Hoja1!$R$2,"="&amp;R59)</f>
        <v>1</v>
      </c>
      <c r="T59" s="14" t="str">
        <f t="shared" si="4"/>
        <v>26/11/2025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 xml:space="preserve">Arajet </v>
      </c>
      <c r="D60" s="15" t="str">
        <f>IFERROR(INDEX('Pasajeros Pre'!$C$2:C5053,MATCH(ROW()-ROW($B$1),'Pasajeros Pre'!$O$2:$O$4995,0)),"")</f>
        <v>7M8</v>
      </c>
      <c r="E60" s="15" t="str">
        <f>IFERROR(INDEX('Pasajeros Pre'!$D$2:D5053,MATCH(ROW()-ROW($B$1),'Pasajeros Pre'!$O$2:$O$4995,0)),"")</f>
        <v>DM 7100</v>
      </c>
      <c r="F60" s="22">
        <f>IFERROR(INDEX('Pasajeros Pre'!$E$2:E5053,MATCH(ROW()-ROW($B$1),'Pasajeros Pre'!$O$2:$O$4995,0)),"")</f>
        <v>45987.726388888892</v>
      </c>
      <c r="G60" s="15" t="str">
        <f>IFERROR(INDEX('Pasajeros Pre'!$F$2:F5053,MATCH(ROW()-ROW($B$1),'Pasajeros Pre'!$O$2:$O$4995,0)),"")</f>
        <v>Punta Cana</v>
      </c>
      <c r="H60" s="15">
        <f>IFERROR(INDEX('Pasajeros Pre'!$G$2:G5053,MATCH(ROW()-ROW($B$1),'Pasajeros Pre'!$O$2:$O$4995,0)),"")</f>
        <v>6</v>
      </c>
      <c r="I60" s="15" t="str">
        <f>IFERROR(INDEX('Pasajeros Pre'!$H$2:H5053,MATCH(ROW()-ROW($B$1),'Pasajeros Pre'!$O$2:$O$4995,0)),"")</f>
        <v>114A</v>
      </c>
      <c r="J60" s="15" t="str">
        <f>IFERROR(INDEX('Pasajeros Pre'!$I$2:I5053,MATCH(ROW()-ROW($B$1),'Pasajeros Pre'!$O$2:$O$4995,0)),"")</f>
        <v>DM 7101</v>
      </c>
      <c r="K60" s="15" t="str">
        <f>IFERROR(INDEX('Pasajeros Pre'!$J$2:J5053,MATCH(ROW()-ROW($B$1),'Pasajeros Pre'!$O$2:$O$4995,0)),"")</f>
        <v>Punta Cana</v>
      </c>
      <c r="L60" s="22">
        <f>IFERROR(INDEX('Pasajeros Pre'!$K$2:K5053,MATCH(ROW()-ROW($B$1),'Pasajeros Pre'!$O$2:$O$4995,0)),"")</f>
        <v>45987.768055555556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19</v>
      </c>
      <c r="Q60" s="14" t="str">
        <f>VLOOKUP(P60,'Time Chart'!$A$2:$D$25,4,0)</f>
        <v>18:00 A 18:59</v>
      </c>
      <c r="R60" s="14" t="str">
        <f t="shared" si="3"/>
        <v>26/11/2025</v>
      </c>
      <c r="S60" s="15">
        <f>COUNTIFS(Hoja1!$R$2,"="&amp;R60)</f>
        <v>1</v>
      </c>
      <c r="T60" s="14" t="str">
        <f t="shared" si="4"/>
        <v>26/11/2025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9395</v>
      </c>
      <c r="F61" s="22">
        <f>IFERROR(INDEX('Pasajeros Pre'!$E$2:E5054,MATCH(ROW()-ROW($B$1),'Pasajeros Pre'!$O$2:$O$4995,0)),"")</f>
        <v>45987.736111111109</v>
      </c>
      <c r="G61" s="15" t="str">
        <f>IFERROR(INDEX('Pasajeros Pre'!$F$2:F5054,MATCH(ROW()-ROW($B$1),'Pasajeros Pre'!$O$2:$O$4995,0)),"")</f>
        <v>Saltillo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503</v>
      </c>
      <c r="J61" s="15" t="str">
        <f>IFERROR(INDEX('Pasajeros Pre'!$I$2:I5054,MATCH(ROW()-ROW($B$1),'Pasajeros Pre'!$O$2:$O$4995,0)),"")</f>
        <v>VB 9304</v>
      </c>
      <c r="K61" s="15" t="str">
        <f>IFERROR(INDEX('Pasajeros Pre'!$J$2:J5054,MATCH(ROW()-ROW($B$1),'Pasajeros Pre'!$O$2:$O$4995,0)),"")</f>
        <v>Hermosillo</v>
      </c>
      <c r="L61" s="22">
        <f>IFERROR(INDEX('Pasajeros Pre'!$K$2:K5054,MATCH(ROW()-ROW($B$1),'Pasajeros Pre'!$O$2:$O$4995,0)),"")</f>
        <v>45987.760416666664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26/11/2025</v>
      </c>
      <c r="S61" s="15">
        <f>COUNTIFS(Hoja1!$R$2,"="&amp;R61)</f>
        <v>1</v>
      </c>
      <c r="T61" s="14" t="str">
        <f t="shared" si="4"/>
        <v>26/11/2025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Mexicana de Aviación</v>
      </c>
      <c r="D62" s="15">
        <f>IFERROR(INDEX('Pasajeros Pre'!$C$2:C5055,MATCH(ROW()-ROW($B$1),'Pasajeros Pre'!$O$2:$O$4995,0)),"")</f>
        <v>738</v>
      </c>
      <c r="E62" s="15" t="str">
        <f>IFERROR(INDEX('Pasajeros Pre'!$D$2:D5055,MATCH(ROW()-ROW($B$1),'Pasajeros Pre'!$O$2:$O$4995,0)),"")</f>
        <v>XN 1953</v>
      </c>
      <c r="F62" s="22">
        <f>IFERROR(INDEX('Pasajeros Pre'!$E$2:E5055,MATCH(ROW()-ROW($B$1),'Pasajeros Pre'!$O$2:$O$4995,0)),"")</f>
        <v>45987.739583333336</v>
      </c>
      <c r="G62" s="15" t="str">
        <f>IFERROR(INDEX('Pasajeros Pre'!$F$2:F5055,MATCH(ROW()-ROW($B$1),'Pasajeros Pre'!$O$2:$O$4995,0)),"")</f>
        <v>Ixtapa Zihuatanejo</v>
      </c>
      <c r="H62" s="15">
        <f>IFERROR(INDEX('Pasajeros Pre'!$G$2:G5055,MATCH(ROW()-ROW($B$1),'Pasajeros Pre'!$O$2:$O$4995,0)),"")</f>
        <v>3</v>
      </c>
      <c r="I62" s="15" t="str">
        <f>IFERROR(INDEX('Pasajeros Pre'!$H$2:H5055,MATCH(ROW()-ROW($B$1),'Pasajeros Pre'!$O$2:$O$4995,0)),"")</f>
        <v>109B</v>
      </c>
      <c r="J62" s="15" t="str">
        <f>IFERROR(INDEX('Pasajeros Pre'!$I$2:I5055,MATCH(ROW()-ROW($B$1),'Pasajeros Pre'!$O$2:$O$4995,0)),"")</f>
        <v>XN 1104</v>
      </c>
      <c r="K62" s="15" t="str">
        <f>IFERROR(INDEX('Pasajeros Pre'!$J$2:J5055,MATCH(ROW()-ROW($B$1),'Pasajeros Pre'!$O$2:$O$4995,0)),"")</f>
        <v>Monterrey</v>
      </c>
      <c r="L62" s="22">
        <f>IFERROR(INDEX('Pasajeros Pre'!$K$2:K5055,MATCH(ROW()-ROW($B$1),'Pasajeros Pre'!$O$2:$O$4995,0)),"")</f>
        <v>45987.777777777781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26/11/2025</v>
      </c>
      <c r="S62" s="15">
        <f>COUNTIFS(Hoja1!$R$2,"="&amp;R62)</f>
        <v>1</v>
      </c>
      <c r="T62" s="14" t="str">
        <f t="shared" si="4"/>
        <v>26/11/2025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2284</v>
      </c>
      <c r="F63" s="22">
        <f>IFERROR(INDEX('Pasajeros Pre'!$E$2:E5056,MATCH(ROW()-ROW($B$1),'Pasajeros Pre'!$O$2:$O$4995,0)),"")</f>
        <v>45987.746527777781</v>
      </c>
      <c r="G63" s="15" t="str">
        <f>IFERROR(INDEX('Pasajeros Pre'!$F$2:F5056,MATCH(ROW()-ROW($B$1),'Pasajeros Pre'!$O$2:$O$4995,0)),"")</f>
        <v>Cancún</v>
      </c>
      <c r="H63" s="15">
        <f>IFERROR(INDEX('Pasajeros Pre'!$G$2:G5056,MATCH(ROW()-ROW($B$1),'Pasajeros Pre'!$O$2:$O$4995,0)),"")</f>
        <v>1</v>
      </c>
      <c r="I63" s="15" t="str">
        <f>IFERROR(INDEX('Pasajeros Pre'!$H$2:H5056,MATCH(ROW()-ROW($B$1),'Pasajeros Pre'!$O$2:$O$4995,0)),"")</f>
        <v>109A</v>
      </c>
      <c r="J63" s="15" t="str">
        <f>IFERROR(INDEX('Pasajeros Pre'!$I$2:I5056,MATCH(ROW()-ROW($B$1),'Pasajeros Pre'!$O$2:$O$4995,0)),"")</f>
        <v>VB 9496</v>
      </c>
      <c r="K63" s="15" t="str">
        <f>IFERROR(INDEX('Pasajeros Pre'!$J$2:J5056,MATCH(ROW()-ROW($B$1),'Pasajeros Pre'!$O$2:$O$4995,0)),"")</f>
        <v>Los Cabos</v>
      </c>
      <c r="L63" s="22">
        <f>IFERROR(INDEX('Pasajeros Pre'!$K$2:K5056,MATCH(ROW()-ROW($B$1),'Pasajeros Pre'!$O$2:$O$4995,0)),"")</f>
        <v>45987.784722222219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26/11/2025</v>
      </c>
      <c r="S63" s="15">
        <f>COUNTIFS(Hoja1!$R$2,"="&amp;R63)</f>
        <v>1</v>
      </c>
      <c r="T63" s="14" t="str">
        <f t="shared" si="4"/>
        <v>26/11/2025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Aeromexico</v>
      </c>
      <c r="D64" s="15" t="str">
        <f>IFERROR(INDEX('Pasajeros Pre'!$C$2:C5057,MATCH(ROW()-ROW($B$1),'Pasajeros Pre'!$O$2:$O$4995,0)),"")</f>
        <v>E90</v>
      </c>
      <c r="E64" s="15" t="str">
        <f>IFERROR(INDEX('Pasajeros Pre'!$D$2:D5057,MATCH(ROW()-ROW($B$1),'Pasajeros Pre'!$O$2:$O$4995,0)),"")</f>
        <v>AM 881</v>
      </c>
      <c r="F64" s="22">
        <f>IFERROR(INDEX('Pasajeros Pre'!$E$2:E5057,MATCH(ROW()-ROW($B$1),'Pasajeros Pre'!$O$2:$O$4995,0)),"")</f>
        <v>45987.757638888892</v>
      </c>
      <c r="G64" s="15" t="str">
        <f>IFERROR(INDEX('Pasajeros Pre'!$F$2:F5057,MATCH(ROW()-ROW($B$1),'Pasajeros Pre'!$O$2:$O$4995,0)),"")</f>
        <v>Puerto Vallarta</v>
      </c>
      <c r="H64" s="15">
        <f>IFERROR(INDEX('Pasajeros Pre'!$G$2:G5057,MATCH(ROW()-ROW($B$1),'Pasajeros Pre'!$O$2:$O$4995,0)),"")</f>
        <v>3</v>
      </c>
      <c r="I64" s="15" t="str">
        <f>IFERROR(INDEX('Pasajeros Pre'!$H$2:H5057,MATCH(ROW()-ROW($B$1),'Pasajeros Pre'!$O$2:$O$4995,0)),"")</f>
        <v>111A</v>
      </c>
      <c r="J64" s="15" t="str">
        <f>IFERROR(INDEX('Pasajeros Pre'!$I$2:I5057,MATCH(ROW()-ROW($B$1),'Pasajeros Pre'!$O$2:$O$4995,0)),"")</f>
        <v>AM 284</v>
      </c>
      <c r="K64" s="15" t="str">
        <f>IFERROR(INDEX('Pasajeros Pre'!$J$2:J5057,MATCH(ROW()-ROW($B$1),'Pasajeros Pre'!$O$2:$O$4995,0)),"")</f>
        <v>Guadalajara</v>
      </c>
      <c r="L64" s="22">
        <f>IFERROR(INDEX('Pasajeros Pre'!$K$2:K5057,MATCH(ROW()-ROW($B$1),'Pasajeros Pre'!$O$2:$O$4995,0)),"")</f>
        <v>45987.785416666666</v>
      </c>
      <c r="M64" s="15" t="str">
        <f>IFERROR(INDEX('Pasajeros Pre'!$L$2:L5057,MATCH(ROW()-ROW($B$1),'Pasajeros Pre'!$O$2:$O$4995,0)),"")</f>
        <v>J</v>
      </c>
      <c r="N64" s="22">
        <f t="shared" si="1"/>
        <v>19</v>
      </c>
      <c r="O64" s="14" t="str">
        <f>VLOOKUP(N64,'Time Chart'!$A$2:$D$25,4,0)</f>
        <v>18:00 A 18:59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26/11/2025</v>
      </c>
      <c r="S64" s="15">
        <f>COUNTIFS(Hoja1!$R$2,"="&amp;R64)</f>
        <v>1</v>
      </c>
      <c r="T64" s="14" t="str">
        <f t="shared" si="4"/>
        <v>26/11/2025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9433</v>
      </c>
      <c r="F65" s="22">
        <f>IFERROR(INDEX('Pasajeros Pre'!$E$2:E5058,MATCH(ROW()-ROW($B$1),'Pasajeros Pre'!$O$2:$O$4995,0)),"")</f>
        <v>45987.760416666664</v>
      </c>
      <c r="G65" s="15" t="str">
        <f>IFERROR(INDEX('Pasajeros Pre'!$F$2:F5058,MATCH(ROW()-ROW($B$1),'Pasajeros Pre'!$O$2:$O$4995,0)),"")</f>
        <v>Tampico</v>
      </c>
      <c r="H65" s="15">
        <f>IFERROR(INDEX('Pasajeros Pre'!$G$2:G5058,MATCH(ROW()-ROW($B$1),'Pasajeros Pre'!$O$2:$O$4995,0)),"")</f>
        <v>1</v>
      </c>
      <c r="I65" s="15" t="str">
        <f>IFERROR(INDEX('Pasajeros Pre'!$H$2:H5058,MATCH(ROW()-ROW($B$1),'Pasajeros Pre'!$O$2:$O$4995,0)),"")</f>
        <v>112B</v>
      </c>
      <c r="J65" s="15" t="str">
        <f>IFERROR(INDEX('Pasajeros Pre'!$I$2:I5058,MATCH(ROW()-ROW($B$1),'Pasajeros Pre'!$O$2:$O$4995,0)),"")</f>
        <v>VB 9522</v>
      </c>
      <c r="K65" s="15" t="str">
        <f>IFERROR(INDEX('Pasajeros Pre'!$J$2:J5058,MATCH(ROW()-ROW($B$1),'Pasajeros Pre'!$O$2:$O$4995,0)),"")</f>
        <v>Guadalajara</v>
      </c>
      <c r="L65" s="22">
        <f>IFERROR(INDEX('Pasajeros Pre'!$K$2:K5058,MATCH(ROW()-ROW($B$1),'Pasajeros Pre'!$O$2:$O$4995,0)),"")</f>
        <v>45987.791666666664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20</v>
      </c>
      <c r="Q65" s="14" t="str">
        <f>VLOOKUP(P65,'Time Chart'!$A$2:$D$25,4,0)</f>
        <v>19:00 A 19:59</v>
      </c>
      <c r="R65" s="14" t="str">
        <f t="shared" si="3"/>
        <v>26/11/2025</v>
      </c>
      <c r="S65" s="15">
        <f>COUNTIFS(Hoja1!$R$2,"="&amp;R65)</f>
        <v>1</v>
      </c>
      <c r="T65" s="14" t="str">
        <f t="shared" si="4"/>
        <v>26/11/2025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321</v>
      </c>
      <c r="E66" s="15" t="str">
        <f>IFERROR(INDEX('Pasajeros Pre'!$D$2:D5059,MATCH(ROW()-ROW($B$1),'Pasajeros Pre'!$O$2:$O$4995,0)),"")</f>
        <v>VB 7282</v>
      </c>
      <c r="F66" s="22">
        <f>IFERROR(INDEX('Pasajeros Pre'!$E$2:E5059,MATCH(ROW()-ROW($B$1),'Pasajeros Pre'!$O$2:$O$4995,0)),"")</f>
        <v>45987.763888888891</v>
      </c>
      <c r="G66" s="15" t="str">
        <f>IFERROR(INDEX('Pasajeros Pre'!$F$2:F5059,MATCH(ROW()-ROW($B$1),'Pasajeros Pre'!$O$2:$O$4995,0)),"")</f>
        <v>Mérida</v>
      </c>
      <c r="H66" s="15">
        <f>IFERROR(INDEX('Pasajeros Pre'!$G$2:G5059,MATCH(ROW()-ROW($B$1),'Pasajeros Pre'!$O$2:$O$4995,0)),"")</f>
        <v>3</v>
      </c>
      <c r="I66" s="15" t="str">
        <f>IFERROR(INDEX('Pasajeros Pre'!$H$2:H5059,MATCH(ROW()-ROW($B$1),'Pasajeros Pre'!$O$2:$O$4995,0)),"")</f>
        <v>106B</v>
      </c>
      <c r="J66" s="15" t="str">
        <f>IFERROR(INDEX('Pasajeros Pre'!$I$2:I5059,MATCH(ROW()-ROW($B$1),'Pasajeros Pre'!$O$2:$O$4995,0)),"")</f>
        <v>VB 7282</v>
      </c>
      <c r="K66" s="15" t="str">
        <f>IFERROR(INDEX('Pasajeros Pre'!$J$2:J5059,MATCH(ROW()-ROW($B$1),'Pasajeros Pre'!$O$2:$O$4995,0)),"")</f>
        <v>Puerto Escondido</v>
      </c>
      <c r="L66" s="22">
        <f>IFERROR(INDEX('Pasajeros Pre'!$K$2:K5059,MATCH(ROW()-ROW($B$1),'Pasajeros Pre'!$O$2:$O$4995,0)),"")</f>
        <v>45987.791666666664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26/11/2025</v>
      </c>
      <c r="S66" s="15">
        <f>COUNTIFS(Hoja1!$R$2,"="&amp;R66)</f>
        <v>1</v>
      </c>
      <c r="T66" s="14" t="str">
        <f t="shared" si="4"/>
        <v>26/11/2025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320</v>
      </c>
      <c r="E67" s="15" t="str">
        <f>IFERROR(INDEX('Pasajeros Pre'!$D$2:D5060,MATCH(ROW()-ROW($B$1),'Pasajeros Pre'!$O$2:$O$4995,0)),"")</f>
        <v>VB 7009</v>
      </c>
      <c r="F67" s="22">
        <f>IFERROR(INDEX('Pasajeros Pre'!$E$2:E5060,MATCH(ROW()-ROW($B$1),'Pasajeros Pre'!$O$2:$O$4995,0)),"")</f>
        <v>45987.767361111109</v>
      </c>
      <c r="G67" s="15" t="str">
        <f>IFERROR(INDEX('Pasajeros Pre'!$F$2:F5060,MATCH(ROW()-ROW($B$1),'Pasajeros Pre'!$O$2:$O$4995,0)),"")</f>
        <v>Oaxaca</v>
      </c>
      <c r="H67" s="15">
        <f>IFERROR(INDEX('Pasajeros Pre'!$G$2:G5060,MATCH(ROW()-ROW($B$1),'Pasajeros Pre'!$O$2:$O$4995,0)),"")</f>
        <v>2</v>
      </c>
      <c r="I67" s="15">
        <f>IFERROR(INDEX('Pasajeros Pre'!$H$2:H5060,MATCH(ROW()-ROW($B$1),'Pasajeros Pre'!$O$2:$O$4995,0)),"")</f>
        <v>505</v>
      </c>
      <c r="J67" s="15" t="str">
        <f>IFERROR(INDEX('Pasajeros Pre'!$I$2:I5060,MATCH(ROW()-ROW($B$1),'Pasajeros Pre'!$O$2:$O$4995,0)),"")</f>
        <v>VB 7009</v>
      </c>
      <c r="K67" s="15" t="str">
        <f>IFERROR(INDEX('Pasajeros Pre'!$J$2:J5060,MATCH(ROW()-ROW($B$1),'Pasajeros Pre'!$O$2:$O$4995,0)),"")</f>
        <v>Cancún</v>
      </c>
      <c r="L67" s="22">
        <f>IFERROR(INDEX('Pasajeros Pre'!$K$2:K5060,MATCH(ROW()-ROW($B$1),'Pasajeros Pre'!$O$2:$O$4995,0)),"")</f>
        <v>45987.791666666664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26/11/2025</v>
      </c>
      <c r="S67" s="15">
        <f>COUNTIFS(Hoja1!$R$2,"="&amp;R67)</f>
        <v>1</v>
      </c>
      <c r="T67" s="14" t="str">
        <f t="shared" ref="T67:T130" si="9">TEXT(L67,"dd/mm/aaaa")</f>
        <v>26/11/2025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7434</v>
      </c>
      <c r="F68" s="22">
        <f>IFERROR(INDEX('Pasajeros Pre'!$E$2:E5061,MATCH(ROW()-ROW($B$1),'Pasajeros Pre'!$O$2:$O$4995,0)),"")</f>
        <v>45987.770833333336</v>
      </c>
      <c r="G68" s="15" t="str">
        <f>IFERROR(INDEX('Pasajeros Pre'!$F$2:F5061,MATCH(ROW()-ROW($B$1),'Pasajeros Pre'!$O$2:$O$4995,0)),"")</f>
        <v>Ciudad Juárez</v>
      </c>
      <c r="H68" s="15">
        <f>IFERROR(INDEX('Pasajeros Pre'!$G$2:G5061,MATCH(ROW()-ROW($B$1),'Pasajeros Pre'!$O$2:$O$4995,0)),"")</f>
        <v>2</v>
      </c>
      <c r="I68" s="15">
        <f>IFERROR(INDEX('Pasajeros Pre'!$H$2:H5061,MATCH(ROW()-ROW($B$1),'Pasajeros Pre'!$O$2:$O$4995,0)),"")</f>
        <v>502</v>
      </c>
      <c r="J68" s="15" t="str">
        <f>IFERROR(INDEX('Pasajeros Pre'!$I$2:I5061,MATCH(ROW()-ROW($B$1),'Pasajeros Pre'!$O$2:$O$4995,0)),"")</f>
        <v>VB 7434</v>
      </c>
      <c r="K68" s="15" t="str">
        <f>IFERROR(INDEX('Pasajeros Pre'!$J$2:J5061,MATCH(ROW()-ROW($B$1),'Pasajeros Pre'!$O$2:$O$4995,0)),"")</f>
        <v>Veracruz</v>
      </c>
      <c r="L68" s="22">
        <f>IFERROR(INDEX('Pasajeros Pre'!$K$2:K5061,MATCH(ROW()-ROW($B$1),'Pasajeros Pre'!$O$2:$O$4995,0)),"")</f>
        <v>45987.791666666664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26/11/2025</v>
      </c>
      <c r="S68" s="15">
        <f>COUNTIFS(Hoja1!$R$2,"="&amp;R68)</f>
        <v>1</v>
      </c>
      <c r="T68" s="14" t="str">
        <f t="shared" si="9"/>
        <v>26/11/2025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 t="str">
        <f>IFERROR(INDEX('Pasajeros Pre'!$C$2:C5062,MATCH(ROW()-ROW($B$1),'Pasajeros Pre'!$O$2:$O$4995,0)),"")</f>
        <v>32A</v>
      </c>
      <c r="E69" s="15" t="str">
        <f>IFERROR(INDEX('Pasajeros Pre'!$D$2:D5062,MATCH(ROW()-ROW($B$1),'Pasajeros Pre'!$O$2:$O$4995,0)),"")</f>
        <v>VB 4412</v>
      </c>
      <c r="F69" s="22">
        <f>IFERROR(INDEX('Pasajeros Pre'!$E$2:E5062,MATCH(ROW()-ROW($B$1),'Pasajeros Pre'!$O$2:$O$4995,0)),"")</f>
        <v>45987.774305555555</v>
      </c>
      <c r="G69" s="15" t="str">
        <f>IFERROR(INDEX('Pasajeros Pre'!$F$2:F5062,MATCH(ROW()-ROW($B$1),'Pasajeros Pre'!$O$2:$O$4995,0)),"")</f>
        <v>Monterrey</v>
      </c>
      <c r="H69" s="15">
        <f>IFERROR(INDEX('Pasajeros Pre'!$G$2:G5062,MATCH(ROW()-ROW($B$1),'Pasajeros Pre'!$O$2:$O$4995,0)),"")</f>
        <v>2</v>
      </c>
      <c r="I69" s="15" t="str">
        <f>IFERROR(INDEX('Pasajeros Pre'!$H$2:H5062,MATCH(ROW()-ROW($B$1),'Pasajeros Pre'!$O$2:$O$4995,0)),"")</f>
        <v>107A</v>
      </c>
      <c r="J69" s="15" t="str">
        <f>IFERROR(INDEX('Pasajeros Pre'!$I$2:I5062,MATCH(ROW()-ROW($B$1),'Pasajeros Pre'!$O$2:$O$4995,0)),"")</f>
        <v>VB 4413</v>
      </c>
      <c r="K69" s="15" t="str">
        <f>IFERROR(INDEX('Pasajeros Pre'!$J$2:J5062,MATCH(ROW()-ROW($B$1),'Pasajeros Pre'!$O$2:$O$4995,0)),"")</f>
        <v>Monterrey</v>
      </c>
      <c r="L69" s="22">
        <f>IFERROR(INDEX('Pasajeros Pre'!$K$2:K5062,MATCH(ROW()-ROW($B$1),'Pasajeros Pre'!$O$2:$O$4995,0)),"")</f>
        <v>45987.805555555555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26/11/2025</v>
      </c>
      <c r="S69" s="15">
        <f>COUNTIFS(Hoja1!$R$2,"="&amp;R69)</f>
        <v>1</v>
      </c>
      <c r="T69" s="14" t="str">
        <f t="shared" si="9"/>
        <v>26/11/2025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321</v>
      </c>
      <c r="E70" s="15" t="str">
        <f>IFERROR(INDEX('Pasajeros Pre'!$D$2:D5063,MATCH(ROW()-ROW($B$1),'Pasajeros Pre'!$O$2:$O$4995,0)),"")</f>
        <v>VB 9363</v>
      </c>
      <c r="F70" s="22">
        <f>IFERROR(INDEX('Pasajeros Pre'!$E$2:E5063,MATCH(ROW()-ROW($B$1),'Pasajeros Pre'!$O$2:$O$4995,0)),"")</f>
        <v>45987.819444444445</v>
      </c>
      <c r="G70" s="15" t="str">
        <f>IFERROR(INDEX('Pasajeros Pre'!$F$2:F5063,MATCH(ROW()-ROW($B$1),'Pasajeros Pre'!$O$2:$O$4995,0)),"")</f>
        <v>Tulum</v>
      </c>
      <c r="H70" s="15">
        <f>IFERROR(INDEX('Pasajeros Pre'!$G$2:G5063,MATCH(ROW()-ROW($B$1),'Pasajeros Pre'!$O$2:$O$4995,0)),"")</f>
        <v>1</v>
      </c>
      <c r="I70" s="15" t="str">
        <f>IFERROR(INDEX('Pasajeros Pre'!$H$2:H5063,MATCH(ROW()-ROW($B$1),'Pasajeros Pre'!$O$2:$O$4995,0)),"")</f>
        <v>109A</v>
      </c>
      <c r="J70" s="15" t="str">
        <f>IFERROR(INDEX('Pasajeros Pre'!$I$2:I5063,MATCH(ROW()-ROW($B$1),'Pasajeros Pre'!$O$2:$O$4995,0)),"")</f>
        <v>VB 5067</v>
      </c>
      <c r="K70" s="15" t="str">
        <f>IFERROR(INDEX('Pasajeros Pre'!$J$2:J5063,MATCH(ROW()-ROW($B$1),'Pasajeros Pre'!$O$2:$O$4995,0)),"")</f>
        <v>Tijuana</v>
      </c>
      <c r="L70" s="22">
        <f>IFERROR(INDEX('Pasajeros Pre'!$K$2:K5063,MATCH(ROW()-ROW($B$1),'Pasajeros Pre'!$O$2:$O$4995,0)),"")</f>
        <v>45987.895833333336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22</v>
      </c>
      <c r="Q70" s="14" t="str">
        <f>VLOOKUP(P70,'Time Chart'!$A$2:$D$25,4,0)</f>
        <v>21:59 A 21:59</v>
      </c>
      <c r="R70" s="14" t="str">
        <f t="shared" si="8"/>
        <v>26/11/2025</v>
      </c>
      <c r="S70" s="15">
        <f>COUNTIFS(Hoja1!$R$2,"="&amp;R70)</f>
        <v>1</v>
      </c>
      <c r="T70" s="14" t="str">
        <f t="shared" si="9"/>
        <v>26/11/2025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Aeromexico</v>
      </c>
      <c r="D71" s="15" t="str">
        <f>IFERROR(INDEX('Pasajeros Pre'!$C$2:C5064,MATCH(ROW()-ROW($B$1),'Pasajeros Pre'!$O$2:$O$4995,0)),"")</f>
        <v>E90</v>
      </c>
      <c r="E71" s="15" t="str">
        <f>IFERROR(INDEX('Pasajeros Pre'!$D$2:D5064,MATCH(ROW()-ROW($B$1),'Pasajeros Pre'!$O$2:$O$4995,0)),"")</f>
        <v>AM 995</v>
      </c>
      <c r="F71" s="22">
        <f>IFERROR(INDEX('Pasajeros Pre'!$E$2:E5064,MATCH(ROW()-ROW($B$1),'Pasajeros Pre'!$O$2:$O$4995,0)),"")</f>
        <v>45987.829861111109</v>
      </c>
      <c r="G71" s="15" t="str">
        <f>IFERROR(INDEX('Pasajeros Pre'!$F$2:F5064,MATCH(ROW()-ROW($B$1),'Pasajeros Pre'!$O$2:$O$4995,0)),"")</f>
        <v>Monterrey</v>
      </c>
      <c r="H71" s="15">
        <f>IFERROR(INDEX('Pasajeros Pre'!$G$2:G5064,MATCH(ROW()-ROW($B$1),'Pasajeros Pre'!$O$2:$O$4995,0)),"")</f>
        <v>3</v>
      </c>
      <c r="I71" s="15" t="str">
        <f>IFERROR(INDEX('Pasajeros Pre'!$H$2:H5064,MATCH(ROW()-ROW($B$1),'Pasajeros Pre'!$O$2:$O$4995,0)),"")</f>
        <v>111A</v>
      </c>
      <c r="J71" s="15" t="str">
        <f>IFERROR(INDEX('Pasajeros Pre'!$I$2:I5064,MATCH(ROW()-ROW($B$1),'Pasajeros Pre'!$O$2:$O$4995,0)),"")</f>
        <v>AM 998</v>
      </c>
      <c r="K71" s="15" t="str">
        <f>IFERROR(INDEX('Pasajeros Pre'!$J$2:J5064,MATCH(ROW()-ROW($B$1),'Pasajeros Pre'!$O$2:$O$4995,0)),"")</f>
        <v>Monterrey</v>
      </c>
      <c r="L71" s="22">
        <f>IFERROR(INDEX('Pasajeros Pre'!$K$2:K5064,MATCH(ROW()-ROW($B$1),'Pasajeros Pre'!$O$2:$O$4995,0)),"")</f>
        <v>45987.857638888891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21</v>
      </c>
      <c r="Q71" s="14" t="str">
        <f>VLOOKUP(P71,'Time Chart'!$A$2:$D$25,4,0)</f>
        <v>20:00 A 20:59</v>
      </c>
      <c r="R71" s="14" t="str">
        <f t="shared" si="8"/>
        <v>26/11/2025</v>
      </c>
      <c r="S71" s="15">
        <f>COUNTIFS(Hoja1!$R$2,"="&amp;R71)</f>
        <v>1</v>
      </c>
      <c r="T71" s="14" t="str">
        <f t="shared" si="9"/>
        <v>26/11/2025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Volaris</v>
      </c>
      <c r="D72" s="15">
        <f>IFERROR(INDEX('Pasajeros Pre'!$C$2:C5065,MATCH(ROW()-ROW($B$1),'Pasajeros Pre'!$O$2:$O$4995,0)),"")</f>
        <v>320</v>
      </c>
      <c r="E72" s="15" t="str">
        <f>IFERROR(INDEX('Pasajeros Pre'!$D$2:D5065,MATCH(ROW()-ROW($B$1),'Pasajeros Pre'!$O$2:$O$4995,0)),"")</f>
        <v>Y4 1292</v>
      </c>
      <c r="F72" s="22">
        <f>IFERROR(INDEX('Pasajeros Pre'!$E$2:E5065,MATCH(ROW()-ROW($B$1),'Pasajeros Pre'!$O$2:$O$4995,0)),"")</f>
        <v>45987.852777777778</v>
      </c>
      <c r="G72" s="15" t="str">
        <f>IFERROR(INDEX('Pasajeros Pre'!$F$2:F5065,MATCH(ROW()-ROW($B$1),'Pasajeros Pre'!$O$2:$O$4995,0)),"")</f>
        <v>Guadalajara</v>
      </c>
      <c r="H72" s="15">
        <f>IFERROR(INDEX('Pasajeros Pre'!$G$2:G5065,MATCH(ROW()-ROW($B$1),'Pasajeros Pre'!$O$2:$O$4995,0)),"")</f>
        <v>1</v>
      </c>
      <c r="I72" s="15" t="str">
        <f>IFERROR(INDEX('Pasajeros Pre'!$H$2:H5065,MATCH(ROW()-ROW($B$1),'Pasajeros Pre'!$O$2:$O$4995,0)),"")</f>
        <v>110A</v>
      </c>
      <c r="J72" s="15" t="str">
        <f>IFERROR(INDEX('Pasajeros Pre'!$I$2:I5065,MATCH(ROW()-ROW($B$1),'Pasajeros Pre'!$O$2:$O$4995,0)),"")</f>
        <v>Y4 1291</v>
      </c>
      <c r="K72" s="15" t="str">
        <f>IFERROR(INDEX('Pasajeros Pre'!$J$2:J5065,MATCH(ROW()-ROW($B$1),'Pasajeros Pre'!$O$2:$O$4995,0)),"")</f>
        <v>Guadalajara</v>
      </c>
      <c r="L72" s="22">
        <f>IFERROR(INDEX('Pasajeros Pre'!$K$2:K5065,MATCH(ROW()-ROW($B$1),'Pasajeros Pre'!$O$2:$O$4995,0)),"")</f>
        <v>45988.270833333336</v>
      </c>
      <c r="M72" s="15" t="str">
        <f>IFERROR(INDEX('Pasajeros Pre'!$L$2:L5065,MATCH(ROW()-ROW($B$1),'Pasajeros Pre'!$O$2:$O$4995,0)),"")</f>
        <v>J</v>
      </c>
      <c r="N72" s="22">
        <f t="shared" si="6"/>
        <v>21</v>
      </c>
      <c r="O72" s="14" t="str">
        <f>VLOOKUP(N72,'Time Chart'!$A$2:$D$25,4,0)</f>
        <v>20:00 A 20:59</v>
      </c>
      <c r="P72" s="22">
        <f t="shared" si="7"/>
        <v>7</v>
      </c>
      <c r="Q72" s="14" t="str">
        <f>VLOOKUP(P72,'Time Chart'!$A$2:$D$25,4,0)</f>
        <v>06:00 A 06:59</v>
      </c>
      <c r="R72" s="14" t="str">
        <f t="shared" si="8"/>
        <v>26/11/2025</v>
      </c>
      <c r="S72" s="15">
        <f>COUNTIFS(Hoja1!$R$2,"="&amp;R72)</f>
        <v>1</v>
      </c>
      <c r="T72" s="14" t="str">
        <f t="shared" si="9"/>
        <v>27/11/2025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Aeromexico</v>
      </c>
      <c r="D73" s="15" t="str">
        <f>IFERROR(INDEX('Pasajeros Pre'!$C$2:C5066,MATCH(ROW()-ROW($B$1),'Pasajeros Pre'!$O$2:$O$4995,0)),"")</f>
        <v>E90</v>
      </c>
      <c r="E73" s="15" t="str">
        <f>IFERROR(INDEX('Pasajeros Pre'!$D$2:D5066,MATCH(ROW()-ROW($B$1),'Pasajeros Pre'!$O$2:$O$4995,0)),"")</f>
        <v>AM 2041</v>
      </c>
      <c r="F73" s="22">
        <f>IFERROR(INDEX('Pasajeros Pre'!$E$2:E5066,MATCH(ROW()-ROW($B$1),'Pasajeros Pre'!$O$2:$O$4995,0)),"")</f>
        <v>45987.85833333333</v>
      </c>
      <c r="G73" s="15" t="str">
        <f>IFERROR(INDEX('Pasajeros Pre'!$F$2:F5066,MATCH(ROW()-ROW($B$1),'Pasajeros Pre'!$O$2:$O$4995,0)),"")</f>
        <v>Oaxaca</v>
      </c>
      <c r="H73" s="15">
        <f>IFERROR(INDEX('Pasajeros Pre'!$G$2:G5066,MATCH(ROW()-ROW($B$1),'Pasajeros Pre'!$O$2:$O$4995,0)),"")</f>
        <v>3</v>
      </c>
      <c r="I73" s="15" t="str">
        <f>IFERROR(INDEX('Pasajeros Pre'!$H$2:H5066,MATCH(ROW()-ROW($B$1),'Pasajeros Pre'!$O$2:$O$4995,0)),"")</f>
        <v>111B</v>
      </c>
      <c r="J73" s="15" t="str">
        <f>IFERROR(INDEX('Pasajeros Pre'!$I$2:I5066,MATCH(ROW()-ROW($B$1),'Pasajeros Pre'!$O$2:$O$4995,0)),"")</f>
        <v>AM 878</v>
      </c>
      <c r="K73" s="15" t="str">
        <f>IFERROR(INDEX('Pasajeros Pre'!$J$2:J5066,MATCH(ROW()-ROW($B$1),'Pasajeros Pre'!$O$2:$O$4995,0)),"")</f>
        <v>Mérida</v>
      </c>
      <c r="L73" s="22">
        <f>IFERROR(INDEX('Pasajeros Pre'!$K$2:K5066,MATCH(ROW()-ROW($B$1),'Pasajeros Pre'!$O$2:$O$4995,0)),"")</f>
        <v>45988.510416666664</v>
      </c>
      <c r="M73" s="15" t="str">
        <f>IFERROR(INDEX('Pasajeros Pre'!$L$2:L5066,MATCH(ROW()-ROW($B$1),'Pasajeros Pre'!$O$2:$O$4995,0)),"")</f>
        <v>J</v>
      </c>
      <c r="N73" s="22">
        <f t="shared" si="6"/>
        <v>21</v>
      </c>
      <c r="O73" s="14" t="str">
        <f>VLOOKUP(N73,'Time Chart'!$A$2:$D$25,4,0)</f>
        <v>20:00 A 20:59</v>
      </c>
      <c r="P73" s="22">
        <f t="shared" si="7"/>
        <v>13</v>
      </c>
      <c r="Q73" s="14" t="str">
        <f>VLOOKUP(P73,'Time Chart'!$A$2:$D$25,4,0)</f>
        <v>12:00 A 12:59</v>
      </c>
      <c r="R73" s="14" t="str">
        <f t="shared" si="8"/>
        <v>26/11/2025</v>
      </c>
      <c r="S73" s="15">
        <f>COUNTIFS(Hoja1!$R$2,"="&amp;R73)</f>
        <v>1</v>
      </c>
      <c r="T73" s="14" t="str">
        <f t="shared" si="9"/>
        <v>27/11/2025</v>
      </c>
      <c r="U73" s="15">
        <f>COUNTIFS(Hoja1!$R$2,"="&amp;T73)</f>
        <v>0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Viva</v>
      </c>
      <c r="D74" s="15" t="str">
        <f>IFERROR(INDEX('Pasajeros Pre'!$C$2:C5067,MATCH(ROW()-ROW($B$1),'Pasajeros Pre'!$O$2:$O$4995,0)),"")</f>
        <v>32Q</v>
      </c>
      <c r="E74" s="15" t="str">
        <f>IFERROR(INDEX('Pasajeros Pre'!$D$2:D5067,MATCH(ROW()-ROW($B$1),'Pasajeros Pre'!$O$2:$O$4995,0)),"")</f>
        <v>VB 9233</v>
      </c>
      <c r="F74" s="22">
        <f>IFERROR(INDEX('Pasajeros Pre'!$E$2:E5067,MATCH(ROW()-ROW($B$1),'Pasajeros Pre'!$O$2:$O$4995,0)),"")</f>
        <v>45987.861111111109</v>
      </c>
      <c r="G74" s="15" t="str">
        <f>IFERROR(INDEX('Pasajeros Pre'!$F$2:F5067,MATCH(ROW()-ROW($B$1),'Pasajeros Pre'!$O$2:$O$4995,0)),"")</f>
        <v>Mazatlán</v>
      </c>
      <c r="H74" s="15">
        <f>IFERROR(INDEX('Pasajeros Pre'!$G$2:G5067,MATCH(ROW()-ROW($B$1),'Pasajeros Pre'!$O$2:$O$4995,0)),"")</f>
        <v>1</v>
      </c>
      <c r="I74" s="15" t="str">
        <f>IFERROR(INDEX('Pasajeros Pre'!$H$2:H5067,MATCH(ROW()-ROW($B$1),'Pasajeros Pre'!$O$2:$O$4995,0)),"")</f>
        <v>106A</v>
      </c>
      <c r="J74" s="15" t="str">
        <f>IFERROR(INDEX('Pasajeros Pre'!$I$2:I5067,MATCH(ROW()-ROW($B$1),'Pasajeros Pre'!$O$2:$O$4995,0)),"")</f>
        <v>VB 7378</v>
      </c>
      <c r="K74" s="15" t="str">
        <f>IFERROR(INDEX('Pasajeros Pre'!$J$2:J5067,MATCH(ROW()-ROW($B$1),'Pasajeros Pre'!$O$2:$O$4995,0)),"")</f>
        <v>Monterrey</v>
      </c>
      <c r="L74" s="22">
        <f>IFERROR(INDEX('Pasajeros Pre'!$K$2:K5067,MATCH(ROW()-ROW($B$1),'Pasajeros Pre'!$O$2:$O$4995,0)),"")</f>
        <v>45988.25</v>
      </c>
      <c r="M74" s="15" t="str">
        <f>IFERROR(INDEX('Pasajeros Pre'!$L$2:L5067,MATCH(ROW()-ROW($B$1),'Pasajeros Pre'!$O$2:$O$4995,0)),"")</f>
        <v>J</v>
      </c>
      <c r="N74" s="22">
        <f t="shared" si="6"/>
        <v>21</v>
      </c>
      <c r="O74" s="14" t="str">
        <f>VLOOKUP(N74,'Time Chart'!$A$2:$D$25,4,0)</f>
        <v>20:00 A 20:59</v>
      </c>
      <c r="P74" s="22">
        <f t="shared" si="7"/>
        <v>7</v>
      </c>
      <c r="Q74" s="14" t="str">
        <f>VLOOKUP(P74,'Time Chart'!$A$2:$D$25,4,0)</f>
        <v>06:00 A 06:59</v>
      </c>
      <c r="R74" s="14" t="str">
        <f t="shared" si="8"/>
        <v>26/11/2025</v>
      </c>
      <c r="S74" s="15">
        <f>COUNTIFS(Hoja1!$R$2,"="&amp;R74)</f>
        <v>1</v>
      </c>
      <c r="T74" s="14" t="str">
        <f t="shared" si="9"/>
        <v>27/11/2025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Viva</v>
      </c>
      <c r="D75" s="15">
        <f>IFERROR(INDEX('Pasajeros Pre'!$C$2:C5068,MATCH(ROW()-ROW($B$1),'Pasajeros Pre'!$O$2:$O$4995,0)),"")</f>
        <v>320</v>
      </c>
      <c r="E75" s="15" t="str">
        <f>IFERROR(INDEX('Pasajeros Pre'!$D$2:D5068,MATCH(ROW()-ROW($B$1),'Pasajeros Pre'!$O$2:$O$4995,0)),"")</f>
        <v>VB 7017</v>
      </c>
      <c r="F75" s="22">
        <f>IFERROR(INDEX('Pasajeros Pre'!$E$2:E5068,MATCH(ROW()-ROW($B$1),'Pasajeros Pre'!$O$2:$O$4995,0)),"")</f>
        <v>45987.868055555555</v>
      </c>
      <c r="G75" s="15" t="str">
        <f>IFERROR(INDEX('Pasajeros Pre'!$F$2:F5068,MATCH(ROW()-ROW($B$1),'Pasajeros Pre'!$O$2:$O$4995,0)),"")</f>
        <v>Acapulco</v>
      </c>
      <c r="H75" s="15">
        <f>IFERROR(INDEX('Pasajeros Pre'!$G$2:G5068,MATCH(ROW()-ROW($B$1),'Pasajeros Pre'!$O$2:$O$4995,0)),"")</f>
        <v>2</v>
      </c>
      <c r="I75" s="15">
        <f>IFERROR(INDEX('Pasajeros Pre'!$H$2:H5068,MATCH(ROW()-ROW($B$1),'Pasajeros Pre'!$O$2:$O$4995,0)),"")</f>
        <v>502</v>
      </c>
      <c r="J75" s="15" t="str">
        <f>IFERROR(INDEX('Pasajeros Pre'!$I$2:I5068,MATCH(ROW()-ROW($B$1),'Pasajeros Pre'!$O$2:$O$4995,0)),"")</f>
        <v>VB 7017</v>
      </c>
      <c r="K75" s="15" t="str">
        <f>IFERROR(INDEX('Pasajeros Pre'!$J$2:J5068,MATCH(ROW()-ROW($B$1),'Pasajeros Pre'!$O$2:$O$4995,0)),"")</f>
        <v>Monterrey</v>
      </c>
      <c r="L75" s="22">
        <f>IFERROR(INDEX('Pasajeros Pre'!$K$2:K5068,MATCH(ROW()-ROW($B$1),'Pasajeros Pre'!$O$2:$O$4995,0)),"")</f>
        <v>45987.888888888891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22</v>
      </c>
      <c r="Q75" s="14" t="str">
        <f>VLOOKUP(P75,'Time Chart'!$A$2:$D$25,4,0)</f>
        <v>21:59 A 21:59</v>
      </c>
      <c r="R75" s="14" t="str">
        <f t="shared" si="8"/>
        <v>26/11/2025</v>
      </c>
      <c r="S75" s="15">
        <f>COUNTIFS(Hoja1!$R$2,"="&amp;R75)</f>
        <v>1</v>
      </c>
      <c r="T75" s="14" t="str">
        <f t="shared" si="9"/>
        <v>26/11/2025</v>
      </c>
      <c r="U75" s="15">
        <f>COUNTIFS(Hoja1!$R$2,"="&amp;T75)</f>
        <v>1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VB 9533</v>
      </c>
      <c r="F76" s="22">
        <f>IFERROR(INDEX('Pasajeros Pre'!$E$2:E5069,MATCH(ROW()-ROW($B$1),'Pasajeros Pre'!$O$2:$O$4995,0)),"")</f>
        <v>45987.881944444445</v>
      </c>
      <c r="G76" s="15" t="str">
        <f>IFERROR(INDEX('Pasajeros Pre'!$F$2:F5069,MATCH(ROW()-ROW($B$1),'Pasajeros Pre'!$O$2:$O$4995,0)),"")</f>
        <v>Matamoros</v>
      </c>
      <c r="H76" s="15">
        <f>IFERROR(INDEX('Pasajeros Pre'!$G$2:G5069,MATCH(ROW()-ROW($B$1),'Pasajeros Pre'!$O$2:$O$4995,0)),"")</f>
        <v>2</v>
      </c>
      <c r="I76" s="15">
        <f>IFERROR(INDEX('Pasajeros Pre'!$H$2:H5069,MATCH(ROW()-ROW($B$1),'Pasajeros Pre'!$O$2:$O$4995,0)),"")</f>
        <v>505</v>
      </c>
      <c r="J76" s="15" t="str">
        <f>IFERROR(INDEX('Pasajeros Pre'!$I$2:I5069,MATCH(ROW()-ROW($B$1),'Pasajeros Pre'!$O$2:$O$4995,0)),"")</f>
        <v>VB 3287</v>
      </c>
      <c r="K76" s="15" t="str">
        <f>IFERROR(INDEX('Pasajeros Pre'!$J$2:J5069,MATCH(ROW()-ROW($B$1),'Pasajeros Pre'!$O$2:$O$4995,0)),"")</f>
        <v>Guadalajara</v>
      </c>
      <c r="L76" s="22">
        <f>IFERROR(INDEX('Pasajeros Pre'!$K$2:K5069,MATCH(ROW()-ROW($B$1),'Pasajeros Pre'!$O$2:$O$4995,0)),"")</f>
        <v>45987.902777777781</v>
      </c>
      <c r="M76" s="15" t="str">
        <f>IFERROR(INDEX('Pasajeros Pre'!$L$2:L5069,MATCH(ROW()-ROW($B$1),'Pasajeros Pre'!$O$2:$O$4995,0)),"")</f>
        <v>J</v>
      </c>
      <c r="N76" s="22">
        <f t="shared" si="6"/>
        <v>22</v>
      </c>
      <c r="O76" s="14" t="str">
        <f>VLOOKUP(N76,'Time Chart'!$A$2:$D$25,4,0)</f>
        <v>21:59 A 21:59</v>
      </c>
      <c r="P76" s="22">
        <f t="shared" si="7"/>
        <v>22</v>
      </c>
      <c r="Q76" s="14" t="str">
        <f>VLOOKUP(P76,'Time Chart'!$A$2:$D$25,4,0)</f>
        <v>21:59 A 21:59</v>
      </c>
      <c r="R76" s="14" t="str">
        <f t="shared" si="8"/>
        <v>26/11/2025</v>
      </c>
      <c r="S76" s="15">
        <f>COUNTIFS(Hoja1!$R$2,"="&amp;R76)</f>
        <v>1</v>
      </c>
      <c r="T76" s="14" t="str">
        <f t="shared" si="9"/>
        <v>26/11/2025</v>
      </c>
      <c r="U76" s="15">
        <f>COUNTIFS(Hoja1!$R$2,"="&amp;T76)</f>
        <v>1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Aeromexico</v>
      </c>
      <c r="D77" s="15" t="str">
        <f>IFERROR(INDEX('Pasajeros Pre'!$C$2:C5070,MATCH(ROW()-ROW($B$1),'Pasajeros Pre'!$O$2:$O$4995,0)),"")</f>
        <v>E90</v>
      </c>
      <c r="E77" s="15" t="str">
        <f>IFERROR(INDEX('Pasajeros Pre'!$D$2:D5070,MATCH(ROW()-ROW($B$1),'Pasajeros Pre'!$O$2:$O$4995,0)),"")</f>
        <v>AM 871</v>
      </c>
      <c r="F77" s="22">
        <f>IFERROR(INDEX('Pasajeros Pre'!$E$2:E5070,MATCH(ROW()-ROW($B$1),'Pasajeros Pre'!$O$2:$O$4995,0)),"")</f>
        <v>45987.888888888891</v>
      </c>
      <c r="G77" s="15" t="str">
        <f>IFERROR(INDEX('Pasajeros Pre'!$F$2:F5070,MATCH(ROW()-ROW($B$1),'Pasajeros Pre'!$O$2:$O$4995,0)),"")</f>
        <v>Veracruz</v>
      </c>
      <c r="H77" s="15">
        <f>IFERROR(INDEX('Pasajeros Pre'!$G$2:G5070,MATCH(ROW()-ROW($B$1),'Pasajeros Pre'!$O$2:$O$4995,0)),"")</f>
        <v>3</v>
      </c>
      <c r="I77" s="15" t="str">
        <f>IFERROR(INDEX('Pasajeros Pre'!$H$2:H5070,MATCH(ROW()-ROW($B$1),'Pasajeros Pre'!$O$2:$O$4995,0)),"")</f>
        <v>110B</v>
      </c>
      <c r="J77" s="15" t="str">
        <f>IFERROR(INDEX('Pasajeros Pre'!$I$2:I5070,MATCH(ROW()-ROW($B$1),'Pasajeros Pre'!$O$2:$O$4995,0)),"")</f>
        <v>AM 592</v>
      </c>
      <c r="K77" s="15" t="str">
        <f>IFERROR(INDEX('Pasajeros Pre'!$J$2:J5070,MATCH(ROW()-ROW($B$1),'Pasajeros Pre'!$O$2:$O$4995,0)),"")</f>
        <v>Tulum</v>
      </c>
      <c r="L77" s="22">
        <f>IFERROR(INDEX('Pasajeros Pre'!$K$2:K5070,MATCH(ROW()-ROW($B$1),'Pasajeros Pre'!$O$2:$O$4995,0)),"")</f>
        <v>45988.354861111111</v>
      </c>
      <c r="M77" s="15" t="str">
        <f>IFERROR(INDEX('Pasajeros Pre'!$L$2:L5070,MATCH(ROW()-ROW($B$1),'Pasajeros Pre'!$O$2:$O$4995,0)),"")</f>
        <v>J</v>
      </c>
      <c r="N77" s="22">
        <f t="shared" si="6"/>
        <v>22</v>
      </c>
      <c r="O77" s="14" t="str">
        <f>VLOOKUP(N77,'Time Chart'!$A$2:$D$25,4,0)</f>
        <v>21:59 A 21:59</v>
      </c>
      <c r="P77" s="22">
        <f t="shared" si="7"/>
        <v>9</v>
      </c>
      <c r="Q77" s="14" t="str">
        <f>VLOOKUP(P77,'Time Chart'!$A$2:$D$25,4,0)</f>
        <v>08:00 A 08:59</v>
      </c>
      <c r="R77" s="14" t="str">
        <f t="shared" si="8"/>
        <v>26/11/2025</v>
      </c>
      <c r="S77" s="15">
        <f>COUNTIFS(Hoja1!$R$2,"="&amp;R77)</f>
        <v>1</v>
      </c>
      <c r="T77" s="14" t="str">
        <f t="shared" si="9"/>
        <v>27/11/2025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Volaris</v>
      </c>
      <c r="D78" s="15" t="str">
        <f>IFERROR(INDEX('Pasajeros Pre'!$C$2:C5071,MATCH(ROW()-ROW($B$1),'Pasajeros Pre'!$O$2:$O$4995,0)),"")</f>
        <v>32N</v>
      </c>
      <c r="E78" s="15" t="str">
        <f>IFERROR(INDEX('Pasajeros Pre'!$D$2:D5071,MATCH(ROW()-ROW($B$1),'Pasajeros Pre'!$O$2:$O$4995,0)),"")</f>
        <v>Y4 7111</v>
      </c>
      <c r="F78" s="22">
        <f>IFERROR(INDEX('Pasajeros Pre'!$E$2:E5071,MATCH(ROW()-ROW($B$1),'Pasajeros Pre'!$O$2:$O$4995,0)),"")</f>
        <v>45987.911805555559</v>
      </c>
      <c r="G78" s="15" t="str">
        <f>IFERROR(INDEX('Pasajeros Pre'!$F$2:F5071,MATCH(ROW()-ROW($B$1),'Pasajeros Pre'!$O$2:$O$4995,0)),"")</f>
        <v>Mérida</v>
      </c>
      <c r="H78" s="15">
        <f>IFERROR(INDEX('Pasajeros Pre'!$G$2:G5071,MATCH(ROW()-ROW($B$1),'Pasajeros Pre'!$O$2:$O$4995,0)),"")</f>
        <v>1</v>
      </c>
      <c r="I78" s="15" t="str">
        <f>IFERROR(INDEX('Pasajeros Pre'!$H$2:H5071,MATCH(ROW()-ROW($B$1),'Pasajeros Pre'!$O$2:$O$4995,0)),"")</f>
        <v>109B</v>
      </c>
      <c r="J78" s="15" t="str">
        <f>IFERROR(INDEX('Pasajeros Pre'!$I$2:I5071,MATCH(ROW()-ROW($B$1),'Pasajeros Pre'!$O$2:$O$4995,0)),"")</f>
        <v>Y4 7110</v>
      </c>
      <c r="K78" s="15" t="str">
        <f>IFERROR(INDEX('Pasajeros Pre'!$J$2:J5071,MATCH(ROW()-ROW($B$1),'Pasajeros Pre'!$O$2:$O$4995,0)),"")</f>
        <v>Mérida</v>
      </c>
      <c r="L78" s="22">
        <f>IFERROR(INDEX('Pasajeros Pre'!$K$2:K5071,MATCH(ROW()-ROW($B$1),'Pasajeros Pre'!$O$2:$O$4995,0)),"")</f>
        <v>45988.256249999999</v>
      </c>
      <c r="M78" s="15" t="str">
        <f>IFERROR(INDEX('Pasajeros Pre'!$L$2:L5071,MATCH(ROW()-ROW($B$1),'Pasajeros Pre'!$O$2:$O$4995,0)),"")</f>
        <v>J</v>
      </c>
      <c r="N78" s="22">
        <f t="shared" si="6"/>
        <v>22</v>
      </c>
      <c r="O78" s="14" t="str">
        <f>VLOOKUP(N78,'Time Chart'!$A$2:$D$25,4,0)</f>
        <v>21:59 A 21:59</v>
      </c>
      <c r="P78" s="22">
        <f t="shared" si="7"/>
        <v>7</v>
      </c>
      <c r="Q78" s="14" t="str">
        <f>VLOOKUP(P78,'Time Chart'!$A$2:$D$25,4,0)</f>
        <v>06:00 A 06:59</v>
      </c>
      <c r="R78" s="14" t="str">
        <f t="shared" si="8"/>
        <v>26/11/2025</v>
      </c>
      <c r="S78" s="15">
        <f>COUNTIFS(Hoja1!$R$2,"="&amp;R78)</f>
        <v>1</v>
      </c>
      <c r="T78" s="14" t="str">
        <f t="shared" si="9"/>
        <v>27/11/2025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Viva</v>
      </c>
      <c r="D79" s="15">
        <f>IFERROR(INDEX('Pasajeros Pre'!$C$2:C5072,MATCH(ROW()-ROW($B$1),'Pasajeros Pre'!$O$2:$O$4995,0)),"")</f>
        <v>320</v>
      </c>
      <c r="E79" s="15" t="str">
        <f>IFERROR(INDEX('Pasajeros Pre'!$D$2:D5072,MATCH(ROW()-ROW($B$1),'Pasajeros Pre'!$O$2:$O$4995,0)),"")</f>
        <v>VB 7435</v>
      </c>
      <c r="F79" s="22">
        <f>IFERROR(INDEX('Pasajeros Pre'!$E$2:E5072,MATCH(ROW()-ROW($B$1),'Pasajeros Pre'!$O$2:$O$4995,0)),"")</f>
        <v>45987.916666666664</v>
      </c>
      <c r="G79" s="15" t="str">
        <f>IFERROR(INDEX('Pasajeros Pre'!$F$2:F5072,MATCH(ROW()-ROW($B$1),'Pasajeros Pre'!$O$2:$O$4995,0)),"")</f>
        <v>Veracruz</v>
      </c>
      <c r="H79" s="15">
        <f>IFERROR(INDEX('Pasajeros Pre'!$G$2:G5072,MATCH(ROW()-ROW($B$1),'Pasajeros Pre'!$O$2:$O$4995,0)),"")</f>
        <v>1</v>
      </c>
      <c r="I79" s="15">
        <f>IFERROR(INDEX('Pasajeros Pre'!$H$2:H5072,MATCH(ROW()-ROW($B$1),'Pasajeros Pre'!$O$2:$O$4995,0)),"")</f>
        <v>502</v>
      </c>
      <c r="J79" s="15" t="str">
        <f>IFERROR(INDEX('Pasajeros Pre'!$I$2:I5072,MATCH(ROW()-ROW($B$1),'Pasajeros Pre'!$O$2:$O$4995,0)),"")</f>
        <v>VB 7435</v>
      </c>
      <c r="K79" s="15" t="str">
        <f>IFERROR(INDEX('Pasajeros Pre'!$J$2:J5072,MATCH(ROW()-ROW($B$1),'Pasajeros Pre'!$O$2:$O$4995,0)),"")</f>
        <v>Ciudad Juárez</v>
      </c>
      <c r="L79" s="22">
        <f>IFERROR(INDEX('Pasajeros Pre'!$K$2:K5072,MATCH(ROW()-ROW($B$1),'Pasajeros Pre'!$O$2:$O$4995,0)),"")</f>
        <v>45987.9375</v>
      </c>
      <c r="M79" s="15" t="str">
        <f>IFERROR(INDEX('Pasajeros Pre'!$L$2:L5072,MATCH(ROW()-ROW($B$1),'Pasajeros Pre'!$O$2:$O$4995,0)),"")</f>
        <v>J</v>
      </c>
      <c r="N79" s="22">
        <f t="shared" si="6"/>
        <v>23</v>
      </c>
      <c r="O79" s="14" t="str">
        <f>VLOOKUP(N79,'Time Chart'!$A$2:$D$25,4,0)</f>
        <v>22:00 A 22:59</v>
      </c>
      <c r="P79" s="22">
        <f t="shared" si="7"/>
        <v>23</v>
      </c>
      <c r="Q79" s="14" t="str">
        <f>VLOOKUP(P79,'Time Chart'!$A$2:$D$25,4,0)</f>
        <v>22:00 A 22:59</v>
      </c>
      <c r="R79" s="14" t="str">
        <f t="shared" si="8"/>
        <v>26/11/2025</v>
      </c>
      <c r="S79" s="15">
        <f>COUNTIFS(Hoja1!$R$2,"="&amp;R79)</f>
        <v>1</v>
      </c>
      <c r="T79" s="14" t="str">
        <f t="shared" si="9"/>
        <v>26/11/2025</v>
      </c>
      <c r="U79" s="15">
        <f>COUNTIFS(Hoja1!$R$2,"="&amp;T79)</f>
        <v>1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321</v>
      </c>
      <c r="E80" s="15" t="str">
        <f>IFERROR(INDEX('Pasajeros Pre'!$D$2:D5073,MATCH(ROW()-ROW($B$1),'Pasajeros Pre'!$O$2:$O$4995,0)),"")</f>
        <v>VB 7283</v>
      </c>
      <c r="F80" s="22">
        <f>IFERROR(INDEX('Pasajeros Pre'!$E$2:E5073,MATCH(ROW()-ROW($B$1),'Pasajeros Pre'!$O$2:$O$4995,0)),"")</f>
        <v>45987.923611111109</v>
      </c>
      <c r="G80" s="15" t="str">
        <f>IFERROR(INDEX('Pasajeros Pre'!$F$2:F5073,MATCH(ROW()-ROW($B$1),'Pasajeros Pre'!$O$2:$O$4995,0)),"")</f>
        <v>Puerto Escondido</v>
      </c>
      <c r="H80" s="15">
        <f>IFERROR(INDEX('Pasajeros Pre'!$G$2:G5073,MATCH(ROW()-ROW($B$1),'Pasajeros Pre'!$O$2:$O$4995,0)),"")</f>
        <v>2</v>
      </c>
      <c r="I80" s="15">
        <f>IFERROR(INDEX('Pasajeros Pre'!$H$2:H5073,MATCH(ROW()-ROW($B$1),'Pasajeros Pre'!$O$2:$O$4995,0)),"")</f>
        <v>505</v>
      </c>
      <c r="J80" s="15" t="str">
        <f>IFERROR(INDEX('Pasajeros Pre'!$I$2:I5073,MATCH(ROW()-ROW($B$1),'Pasajeros Pre'!$O$2:$O$4995,0)),"")</f>
        <v>VB 7283</v>
      </c>
      <c r="K80" s="15" t="str">
        <f>IFERROR(INDEX('Pasajeros Pre'!$J$2:J5073,MATCH(ROW()-ROW($B$1),'Pasajeros Pre'!$O$2:$O$4995,0)),"")</f>
        <v>Mérida</v>
      </c>
      <c r="L80" s="22">
        <f>IFERROR(INDEX('Pasajeros Pre'!$K$2:K5073,MATCH(ROW()-ROW($B$1),'Pasajeros Pre'!$O$2:$O$4995,0)),"")</f>
        <v>45987.951388888891</v>
      </c>
      <c r="M80" s="15" t="str">
        <f>IFERROR(INDEX('Pasajeros Pre'!$L$2:L5073,MATCH(ROW()-ROW($B$1),'Pasajeros Pre'!$O$2:$O$4995,0)),"")</f>
        <v>J</v>
      </c>
      <c r="N80" s="22">
        <f t="shared" si="6"/>
        <v>23</v>
      </c>
      <c r="O80" s="14" t="str">
        <f>VLOOKUP(N80,'Time Chart'!$A$2:$D$25,4,0)</f>
        <v>22:00 A 22:59</v>
      </c>
      <c r="P80" s="22">
        <f t="shared" si="7"/>
        <v>23</v>
      </c>
      <c r="Q80" s="14" t="str">
        <f>VLOOKUP(P80,'Time Chart'!$A$2:$D$25,4,0)</f>
        <v>22:00 A 22:59</v>
      </c>
      <c r="R80" s="14" t="str">
        <f t="shared" si="8"/>
        <v>26/11/2025</v>
      </c>
      <c r="S80" s="15">
        <f>COUNTIFS(Hoja1!$R$2,"="&amp;R80)</f>
        <v>1</v>
      </c>
      <c r="T80" s="14" t="str">
        <f t="shared" si="9"/>
        <v>26/11/2025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320</v>
      </c>
      <c r="E81" s="15" t="str">
        <f>IFERROR(INDEX('Pasajeros Pre'!$D$2:D5074,MATCH(ROW()-ROW($B$1),'Pasajeros Pre'!$O$2:$O$4995,0)),"")</f>
        <v>VB 9523</v>
      </c>
      <c r="F81" s="22">
        <f>IFERROR(INDEX('Pasajeros Pre'!$E$2:E5074,MATCH(ROW()-ROW($B$1),'Pasajeros Pre'!$O$2:$O$4995,0)),"")</f>
        <v>45987.927083333336</v>
      </c>
      <c r="G81" s="15" t="str">
        <f>IFERROR(INDEX('Pasajeros Pre'!$F$2:F5074,MATCH(ROW()-ROW($B$1),'Pasajeros Pre'!$O$2:$O$4995,0)),"")</f>
        <v>Guadalajara</v>
      </c>
      <c r="H81" s="15">
        <f>IFERROR(INDEX('Pasajeros Pre'!$G$2:G5074,MATCH(ROW()-ROW($B$1),'Pasajeros Pre'!$O$2:$O$4995,0)),"")</f>
        <v>2</v>
      </c>
      <c r="I81" s="15" t="str">
        <f>IFERROR(INDEX('Pasajeros Pre'!$H$2:H5074,MATCH(ROW()-ROW($B$1),'Pasajeros Pre'!$O$2:$O$4995,0)),"")</f>
        <v>112A</v>
      </c>
      <c r="J81" s="15" t="str">
        <f>IFERROR(INDEX('Pasajeros Pre'!$I$2:I5074,MATCH(ROW()-ROW($B$1),'Pasajeros Pre'!$O$2:$O$4995,0)),"")</f>
        <v>VB 842</v>
      </c>
      <c r="K81" s="15" t="str">
        <f>IFERROR(INDEX('Pasajeros Pre'!$J$2:J5074,MATCH(ROW()-ROW($B$1),'Pasajeros Pre'!$O$2:$O$4995,0)),"")</f>
        <v>La Habana</v>
      </c>
      <c r="L81" s="22">
        <f>IFERROR(INDEX('Pasajeros Pre'!$K$2:K5074,MATCH(ROW()-ROW($B$1),'Pasajeros Pre'!$O$2:$O$4995,0)),"")</f>
        <v>45988.25</v>
      </c>
      <c r="M81" s="15" t="str">
        <f>IFERROR(INDEX('Pasajeros Pre'!$L$2:L5074,MATCH(ROW()-ROW($B$1),'Pasajeros Pre'!$O$2:$O$4995,0)),"")</f>
        <v>J</v>
      </c>
      <c r="N81" s="22">
        <f t="shared" si="6"/>
        <v>23</v>
      </c>
      <c r="O81" s="14" t="str">
        <f>VLOOKUP(N81,'Time Chart'!$A$2:$D$25,4,0)</f>
        <v>22:00 A 22:59</v>
      </c>
      <c r="P81" s="22">
        <f t="shared" si="7"/>
        <v>7</v>
      </c>
      <c r="Q81" s="14" t="str">
        <f>VLOOKUP(P81,'Time Chart'!$A$2:$D$25,4,0)</f>
        <v>06:00 A 06:59</v>
      </c>
      <c r="R81" s="14" t="str">
        <f t="shared" si="8"/>
        <v>26/11/2025</v>
      </c>
      <c r="S81" s="15">
        <f>COUNTIFS(Hoja1!$R$2,"="&amp;R81)</f>
        <v>1</v>
      </c>
      <c r="T81" s="14" t="str">
        <f t="shared" si="9"/>
        <v>27/11/2025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Mexicana de Aviación</v>
      </c>
      <c r="D82" s="15">
        <f>IFERROR(INDEX('Pasajeros Pre'!$C$2:C5075,MATCH(ROW()-ROW($B$1),'Pasajeros Pre'!$O$2:$O$4995,0)),"")</f>
        <v>738</v>
      </c>
      <c r="E82" s="15" t="str">
        <f>IFERROR(INDEX('Pasajeros Pre'!$D$2:D5075,MATCH(ROW()-ROW($B$1),'Pasajeros Pre'!$O$2:$O$4995,0)),"")</f>
        <v>XN 1105</v>
      </c>
      <c r="F82" s="22">
        <f>IFERROR(INDEX('Pasajeros Pre'!$E$2:E5075,MATCH(ROW()-ROW($B$1),'Pasajeros Pre'!$O$2:$O$4995,0)),"")</f>
        <v>45987.930555555555</v>
      </c>
      <c r="G82" s="15" t="str">
        <f>IFERROR(INDEX('Pasajeros Pre'!$F$2:F5075,MATCH(ROW()-ROW($B$1),'Pasajeros Pre'!$O$2:$O$4995,0)),"")</f>
        <v>Monterrey</v>
      </c>
      <c r="H82" s="15">
        <f>IFERROR(INDEX('Pasajeros Pre'!$G$2:G5075,MATCH(ROW()-ROW($B$1),'Pasajeros Pre'!$O$2:$O$4995,0)),"")</f>
        <v>3</v>
      </c>
      <c r="I82" s="15" t="str">
        <f>IFERROR(INDEX('Pasajeros Pre'!$H$2:H5075,MATCH(ROW()-ROW($B$1),'Pasajeros Pre'!$O$2:$O$4995,0)),"")</f>
        <v>108A</v>
      </c>
      <c r="J82" s="15" t="str">
        <f>IFERROR(INDEX('Pasajeros Pre'!$I$2:I5075,MATCH(ROW()-ROW($B$1),'Pasajeros Pre'!$O$2:$O$4995,0)),"")</f>
        <v>XN 1780</v>
      </c>
      <c r="K82" s="15" t="str">
        <f>IFERROR(INDEX('Pasajeros Pre'!$J$2:J5075,MATCH(ROW()-ROW($B$1),'Pasajeros Pre'!$O$2:$O$4995,0)),"")</f>
        <v>Tulum</v>
      </c>
      <c r="L82" s="22">
        <f>IFERROR(INDEX('Pasajeros Pre'!$K$2:K5075,MATCH(ROW()-ROW($B$1),'Pasajeros Pre'!$O$2:$O$4995,0)),"")</f>
        <v>45988.416666666664</v>
      </c>
      <c r="M82" s="15" t="str">
        <f>IFERROR(INDEX('Pasajeros Pre'!$L$2:L5075,MATCH(ROW()-ROW($B$1),'Pasajeros Pre'!$O$2:$O$4995,0)),"")</f>
        <v>J</v>
      </c>
      <c r="N82" s="22">
        <f t="shared" si="6"/>
        <v>23</v>
      </c>
      <c r="O82" s="14" t="str">
        <f>VLOOKUP(N82,'Time Chart'!$A$2:$D$25,4,0)</f>
        <v>22:00 A 22:59</v>
      </c>
      <c r="P82" s="22">
        <f t="shared" si="7"/>
        <v>11</v>
      </c>
      <c r="Q82" s="14" t="str">
        <f>VLOOKUP(P82,'Time Chart'!$A$2:$D$25,4,0)</f>
        <v>10:00 A 10:59</v>
      </c>
      <c r="R82" s="14" t="str">
        <f t="shared" si="8"/>
        <v>26/11/2025</v>
      </c>
      <c r="S82" s="15">
        <f>COUNTIFS(Hoja1!$R$2,"="&amp;R82)</f>
        <v>1</v>
      </c>
      <c r="T82" s="14" t="str">
        <f t="shared" si="9"/>
        <v>27/11/2025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Volaris</v>
      </c>
      <c r="D83" s="15" t="str">
        <f>IFERROR(INDEX('Pasajeros Pre'!$C$2:C5076,MATCH(ROW()-ROW($B$1),'Pasajeros Pre'!$O$2:$O$4995,0)),"")</f>
        <v>32N</v>
      </c>
      <c r="E83" s="15" t="str">
        <f>IFERROR(INDEX('Pasajeros Pre'!$D$2:D5076,MATCH(ROW()-ROW($B$1),'Pasajeros Pre'!$O$2:$O$4995,0)),"")</f>
        <v>Y4 3296</v>
      </c>
      <c r="F83" s="22">
        <f>IFERROR(INDEX('Pasajeros Pre'!$E$2:E5076,MATCH(ROW()-ROW($B$1),'Pasajeros Pre'!$O$2:$O$4995,0)),"")</f>
        <v>45987.942361111112</v>
      </c>
      <c r="G83" s="15" t="str">
        <f>IFERROR(INDEX('Pasajeros Pre'!$F$2:F5076,MATCH(ROW()-ROW($B$1),'Pasajeros Pre'!$O$2:$O$4995,0)),"")</f>
        <v>Tijuana</v>
      </c>
      <c r="H83" s="15">
        <f>IFERROR(INDEX('Pasajeros Pre'!$G$2:G5076,MATCH(ROW()-ROW($B$1),'Pasajeros Pre'!$O$2:$O$4995,0)),"")</f>
        <v>3</v>
      </c>
      <c r="I83" s="15" t="str">
        <f>IFERROR(INDEX('Pasajeros Pre'!$H$2:H5076,MATCH(ROW()-ROW($B$1),'Pasajeros Pre'!$O$2:$O$4995,0)),"")</f>
        <v>109A</v>
      </c>
      <c r="J83" s="15" t="str">
        <f>IFERROR(INDEX('Pasajeros Pre'!$I$2:I5076,MATCH(ROW()-ROW($B$1),'Pasajeros Pre'!$O$2:$O$4995,0)),"")</f>
        <v>Y4 3297</v>
      </c>
      <c r="K83" s="15" t="str">
        <f>IFERROR(INDEX('Pasajeros Pre'!$J$2:J5076,MATCH(ROW()-ROW($B$1),'Pasajeros Pre'!$O$2:$O$4995,0)),"")</f>
        <v>Tijuana</v>
      </c>
      <c r="L83" s="22">
        <f>IFERROR(INDEX('Pasajeros Pre'!$K$2:K5076,MATCH(ROW()-ROW($B$1),'Pasajeros Pre'!$O$2:$O$4995,0)),"")</f>
        <v>45987.97152777778</v>
      </c>
      <c r="M83" s="15" t="str">
        <f>IFERROR(INDEX('Pasajeros Pre'!$L$2:L5076,MATCH(ROW()-ROW($B$1),'Pasajeros Pre'!$O$2:$O$4995,0)),"")</f>
        <v>J</v>
      </c>
      <c r="N83" s="22">
        <f t="shared" si="6"/>
        <v>23</v>
      </c>
      <c r="O83" s="14" t="str">
        <f>VLOOKUP(N83,'Time Chart'!$A$2:$D$25,4,0)</f>
        <v>22:00 A 22:59</v>
      </c>
      <c r="P83" s="22">
        <f t="shared" si="7"/>
        <v>24</v>
      </c>
      <c r="Q83" s="14" t="str">
        <f>VLOOKUP(P83,'Time Chart'!$A$2:$D$25,4,0)</f>
        <v>23:00 A 23:59</v>
      </c>
      <c r="R83" s="14" t="str">
        <f t="shared" si="8"/>
        <v>26/11/2025</v>
      </c>
      <c r="S83" s="15">
        <f>COUNTIFS(Hoja1!$R$2,"="&amp;R83)</f>
        <v>1</v>
      </c>
      <c r="T83" s="14" t="str">
        <f t="shared" si="9"/>
        <v>26/11/2025</v>
      </c>
      <c r="U83" s="15">
        <f>COUNTIFS(Hoja1!$R$2,"="&amp;T83)</f>
        <v>1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 xml:space="preserve">Arajet </v>
      </c>
      <c r="D84" s="15" t="str">
        <f>IFERROR(INDEX('Pasajeros Pre'!$C$2:C5077,MATCH(ROW()-ROW($B$1),'Pasajeros Pre'!$O$2:$O$4995,0)),"")</f>
        <v>7M8</v>
      </c>
      <c r="E84" s="15" t="str">
        <f>IFERROR(INDEX('Pasajeros Pre'!$D$2:D5077,MATCH(ROW()-ROW($B$1),'Pasajeros Pre'!$O$2:$O$4995,0)),"")</f>
        <v>DM 4158</v>
      </c>
      <c r="F84" s="22">
        <f>IFERROR(INDEX('Pasajeros Pre'!$E$2:E5077,MATCH(ROW()-ROW($B$1),'Pasajeros Pre'!$O$2:$O$4995,0)),"")</f>
        <v>45987.947222222225</v>
      </c>
      <c r="G84" s="15" t="str">
        <f>IFERROR(INDEX('Pasajeros Pre'!$F$2:F5077,MATCH(ROW()-ROW($B$1),'Pasajeros Pre'!$O$2:$O$4995,0)),"")</f>
        <v>Santo Domingo</v>
      </c>
      <c r="H84" s="15">
        <f>IFERROR(INDEX('Pasajeros Pre'!$G$2:G5077,MATCH(ROW()-ROW($B$1),'Pasajeros Pre'!$O$2:$O$4995,0)),"")</f>
        <v>6</v>
      </c>
      <c r="I84" s="15" t="str">
        <f>IFERROR(INDEX('Pasajeros Pre'!$H$2:H5077,MATCH(ROW()-ROW($B$1),'Pasajeros Pre'!$O$2:$O$4995,0)),"")</f>
        <v>114A</v>
      </c>
      <c r="J84" s="15" t="str">
        <f>IFERROR(INDEX('Pasajeros Pre'!$I$2:I5077,MATCH(ROW()-ROW($B$1),'Pasajeros Pre'!$O$2:$O$4995,0)),"")</f>
        <v>DM 4159</v>
      </c>
      <c r="K84" s="15" t="str">
        <f>IFERROR(INDEX('Pasajeros Pre'!$J$2:J5077,MATCH(ROW()-ROW($B$1),'Pasajeros Pre'!$O$2:$O$4995,0)),"")</f>
        <v>Santo Domingo</v>
      </c>
      <c r="L84" s="22">
        <f>IFERROR(INDEX('Pasajeros Pre'!$K$2:K5077,MATCH(ROW()-ROW($B$1),'Pasajeros Pre'!$O$2:$O$4995,0)),"")</f>
        <v>45987.988888888889</v>
      </c>
      <c r="M84" s="15" t="str">
        <f>IFERROR(INDEX('Pasajeros Pre'!$L$2:L5077,MATCH(ROW()-ROW($B$1),'Pasajeros Pre'!$O$2:$O$4995,0)),"")</f>
        <v>J</v>
      </c>
      <c r="N84" s="22">
        <f t="shared" si="6"/>
        <v>23</v>
      </c>
      <c r="O84" s="14" t="str">
        <f>VLOOKUP(N84,'Time Chart'!$A$2:$D$25,4,0)</f>
        <v>22:00 A 22:59</v>
      </c>
      <c r="P84" s="22">
        <f t="shared" si="7"/>
        <v>24</v>
      </c>
      <c r="Q84" s="14" t="str">
        <f>VLOOKUP(P84,'Time Chart'!$A$2:$D$25,4,0)</f>
        <v>23:00 A 23:59</v>
      </c>
      <c r="R84" s="14" t="str">
        <f t="shared" si="8"/>
        <v>26/11/2025</v>
      </c>
      <c r="S84" s="15">
        <f>COUNTIFS(Hoja1!$R$2,"="&amp;R84)</f>
        <v>1</v>
      </c>
      <c r="T84" s="14" t="str">
        <f t="shared" si="9"/>
        <v>26/11/2025</v>
      </c>
      <c r="U84" s="15">
        <f>COUNTIFS(Hoja1!$R$2,"="&amp;T84)</f>
        <v>1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Viva</v>
      </c>
      <c r="D85" s="15" t="str">
        <f>IFERROR(INDEX('Pasajeros Pre'!$C$2:C5078,MATCH(ROW()-ROW($B$1),'Pasajeros Pre'!$O$2:$O$4995,0)),"")</f>
        <v>32A</v>
      </c>
      <c r="E85" s="15" t="str">
        <f>IFERROR(INDEX('Pasajeros Pre'!$D$2:D5078,MATCH(ROW()-ROW($B$1),'Pasajeros Pre'!$O$2:$O$4995,0)),"")</f>
        <v>VB 2288</v>
      </c>
      <c r="F85" s="22">
        <f>IFERROR(INDEX('Pasajeros Pre'!$E$2:E5078,MATCH(ROW()-ROW($B$1),'Pasajeros Pre'!$O$2:$O$4995,0)),"")</f>
        <v>45987.979166666664</v>
      </c>
      <c r="G85" s="15" t="str">
        <f>IFERROR(INDEX('Pasajeros Pre'!$F$2:F5078,MATCH(ROW()-ROW($B$1),'Pasajeros Pre'!$O$2:$O$4995,0)),"")</f>
        <v>Cancún</v>
      </c>
      <c r="H85" s="15">
        <f>IFERROR(INDEX('Pasajeros Pre'!$G$2:G5078,MATCH(ROW()-ROW($B$1),'Pasajeros Pre'!$O$2:$O$4995,0)),"")</f>
        <v>1</v>
      </c>
      <c r="I85" s="15" t="str">
        <f>IFERROR(INDEX('Pasajeros Pre'!$H$2:H5078,MATCH(ROW()-ROW($B$1),'Pasajeros Pre'!$O$2:$O$4995,0)),"")</f>
        <v>106B</v>
      </c>
      <c r="J85" s="15" t="str">
        <f>IFERROR(INDEX('Pasajeros Pre'!$I$2:I5078,MATCH(ROW()-ROW($B$1),'Pasajeros Pre'!$O$2:$O$4995,0)),"")</f>
        <v>VB 9520</v>
      </c>
      <c r="K85" s="15" t="str">
        <f>IFERROR(INDEX('Pasajeros Pre'!$J$2:J5078,MATCH(ROW()-ROW($B$1),'Pasajeros Pre'!$O$2:$O$4995,0)),"")</f>
        <v>Guadalajara</v>
      </c>
      <c r="L85" s="22">
        <f>IFERROR(INDEX('Pasajeros Pre'!$K$2:K5078,MATCH(ROW()-ROW($B$1),'Pasajeros Pre'!$O$2:$O$4995,0)),"")</f>
        <v>45988.25</v>
      </c>
      <c r="M85" s="15" t="str">
        <f>IFERROR(INDEX('Pasajeros Pre'!$L$2:L5078,MATCH(ROW()-ROW($B$1),'Pasajeros Pre'!$O$2:$O$4995,0)),"")</f>
        <v>J</v>
      </c>
      <c r="N85" s="22">
        <f t="shared" si="6"/>
        <v>24</v>
      </c>
      <c r="O85" s="14" t="str">
        <f>VLOOKUP(N85,'Time Chart'!$A$2:$D$25,4,0)</f>
        <v>23:00 A 23:59</v>
      </c>
      <c r="P85" s="22">
        <f t="shared" si="7"/>
        <v>7</v>
      </c>
      <c r="Q85" s="14" t="str">
        <f>VLOOKUP(P85,'Time Chart'!$A$2:$D$25,4,0)</f>
        <v>06:00 A 06:59</v>
      </c>
      <c r="R85" s="14" t="str">
        <f t="shared" si="8"/>
        <v>26/11/2025</v>
      </c>
      <c r="S85" s="15">
        <f>COUNTIFS(Hoja1!$R$2,"="&amp;R85)</f>
        <v>1</v>
      </c>
      <c r="T85" s="14" t="str">
        <f t="shared" si="9"/>
        <v>27/11/2025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 t="str">
        <f>IFERROR(INDEX('Pasajeros Pre'!$C$2:C5079,MATCH(ROW()-ROW($B$1),'Pasajeros Pre'!$O$2:$O$4995,0)),"")</f>
        <v>32N</v>
      </c>
      <c r="E86" s="15" t="str">
        <f>IFERROR(INDEX('Pasajeros Pre'!$D$2:D5079,MATCH(ROW()-ROW($B$1),'Pasajeros Pre'!$O$2:$O$4995,0)),"")</f>
        <v>VB 9497</v>
      </c>
      <c r="F86" s="22">
        <f>IFERROR(INDEX('Pasajeros Pre'!$E$2:E5079,MATCH(ROW()-ROW($B$1),'Pasajeros Pre'!$O$2:$O$4995,0)),"")</f>
        <v>45987.982638888891</v>
      </c>
      <c r="G86" s="15" t="str">
        <f>IFERROR(INDEX('Pasajeros Pre'!$F$2:F5079,MATCH(ROW()-ROW($B$1),'Pasajeros Pre'!$O$2:$O$4995,0)),"")</f>
        <v>Los Cabos</v>
      </c>
      <c r="H86" s="15">
        <f>IFERROR(INDEX('Pasajeros Pre'!$G$2:G5079,MATCH(ROW()-ROW($B$1),'Pasajeros Pre'!$O$2:$O$4995,0)),"")</f>
        <v>2</v>
      </c>
      <c r="I86" s="15">
        <f>IFERROR(INDEX('Pasajeros Pre'!$H$2:H5079,MATCH(ROW()-ROW($B$1),'Pasajeros Pre'!$O$2:$O$4995,0)),"")</f>
        <v>505</v>
      </c>
      <c r="J86" s="15" t="str">
        <f>IFERROR(INDEX('Pasajeros Pre'!$I$2:I5079,MATCH(ROW()-ROW($B$1),'Pasajeros Pre'!$O$2:$O$4995,0)),"")</f>
        <v>VB 2281</v>
      </c>
      <c r="K86" s="15" t="str">
        <f>IFERROR(INDEX('Pasajeros Pre'!$J$2:J5079,MATCH(ROW()-ROW($B$1),'Pasajeros Pre'!$O$2:$O$4995,0)),"")</f>
        <v>Cancún</v>
      </c>
      <c r="L86" s="22">
        <f>IFERROR(INDEX('Pasajeros Pre'!$K$2:K5079,MATCH(ROW()-ROW($B$1),'Pasajeros Pre'!$O$2:$O$4995,0)),"")</f>
        <v>45988.263888888891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7</v>
      </c>
      <c r="Q86" s="14" t="str">
        <f>VLOOKUP(P86,'Time Chart'!$A$2:$D$25,4,0)</f>
        <v>06:00 A 06:59</v>
      </c>
      <c r="R86" s="14" t="str">
        <f t="shared" si="8"/>
        <v>26/11/2025</v>
      </c>
      <c r="S86" s="15">
        <f>COUNTIFS(Hoja1!$R$2,"="&amp;R86)</f>
        <v>1</v>
      </c>
      <c r="T86" s="14" t="str">
        <f t="shared" si="9"/>
        <v>27/11/2025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 t="str">
        <f>IFERROR(INDEX('Pasajeros Pre'!$C$2:C5080,MATCH(ROW()-ROW($B$1),'Pasajeros Pre'!$O$2:$O$4995,0)),"")</f>
        <v>32N</v>
      </c>
      <c r="E87" s="15" t="str">
        <f>IFERROR(INDEX('Pasajeros Pre'!$D$2:D5080,MATCH(ROW()-ROW($B$1),'Pasajeros Pre'!$O$2:$O$4995,0)),"")</f>
        <v>VB 9305</v>
      </c>
      <c r="F87" s="22">
        <f>IFERROR(INDEX('Pasajeros Pre'!$E$2:E5080,MATCH(ROW()-ROW($B$1),'Pasajeros Pre'!$O$2:$O$4995,0)),"")</f>
        <v>45987.996527777781</v>
      </c>
      <c r="G87" s="15" t="str">
        <f>IFERROR(INDEX('Pasajeros Pre'!$F$2:F5080,MATCH(ROW()-ROW($B$1),'Pasajeros Pre'!$O$2:$O$4995,0)),"")</f>
        <v>Hermosillo</v>
      </c>
      <c r="H87" s="15">
        <f>IFERROR(INDEX('Pasajeros Pre'!$G$2:G5080,MATCH(ROW()-ROW($B$1),'Pasajeros Pre'!$O$2:$O$4995,0)),"")</f>
        <v>3</v>
      </c>
      <c r="I87" s="15">
        <f>IFERROR(INDEX('Pasajeros Pre'!$H$2:H5080,MATCH(ROW()-ROW($B$1),'Pasajeros Pre'!$O$2:$O$4995,0)),"")</f>
        <v>502</v>
      </c>
      <c r="J87" s="15" t="str">
        <f>IFERROR(INDEX('Pasajeros Pre'!$I$2:I5080,MATCH(ROW()-ROW($B$1),'Pasajeros Pre'!$O$2:$O$4995,0)),"")</f>
        <v>VB 9394</v>
      </c>
      <c r="K87" s="15" t="str">
        <f>IFERROR(INDEX('Pasajeros Pre'!$J$2:J5080,MATCH(ROW()-ROW($B$1),'Pasajeros Pre'!$O$2:$O$4995,0)),"")</f>
        <v>Saltillo</v>
      </c>
      <c r="L87" s="22">
        <f>IFERROR(INDEX('Pasajeros Pre'!$K$2:K5080,MATCH(ROW()-ROW($B$1),'Pasajeros Pre'!$O$2:$O$4995,0)),"")</f>
        <v>45988.583333333336</v>
      </c>
      <c r="M87" s="15" t="str">
        <f>IFERROR(INDEX('Pasajeros Pre'!$L$2:L5080,MATCH(ROW()-ROW($B$1),'Pasajeros Pre'!$O$2:$O$4995,0)),"")</f>
        <v>J</v>
      </c>
      <c r="N87" s="22">
        <f t="shared" si="6"/>
        <v>24</v>
      </c>
      <c r="O87" s="14" t="str">
        <f>VLOOKUP(N87,'Time Chart'!$A$2:$D$25,4,0)</f>
        <v>23:00 A 23:59</v>
      </c>
      <c r="P87" s="22">
        <f t="shared" si="7"/>
        <v>15</v>
      </c>
      <c r="Q87" s="14" t="str">
        <f>VLOOKUP(P87,'Time Chart'!$A$2:$D$25,4,0)</f>
        <v>14:00 A 14:59</v>
      </c>
      <c r="R87" s="14" t="str">
        <f t="shared" si="8"/>
        <v>26/11/2025</v>
      </c>
      <c r="S87" s="15">
        <f>COUNTIFS(Hoja1!$R$2,"="&amp;R87)</f>
        <v>1</v>
      </c>
      <c r="T87" s="14" t="str">
        <f t="shared" si="9"/>
        <v>27/11/2025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/>
      </c>
      <c r="C88" s="15" t="str">
        <f>IFERROR(INDEX('Pasajeros Pre'!$B$2:$B$195,MATCH(ROW()-ROW($A$1),'Pasajeros Pre'!$O$2:$O$195,0)),"")</f>
        <v/>
      </c>
      <c r="D88" s="15" t="str">
        <f>IFERROR(INDEX('Pasajeros Pre'!$C$2:C5081,MATCH(ROW()-ROW($B$1),'Pasajeros Pre'!$O$2:$O$4995,0)),"")</f>
        <v/>
      </c>
      <c r="E88" s="15" t="str">
        <f>IFERROR(INDEX('Pasajeros Pre'!$D$2:D5081,MATCH(ROW()-ROW($B$1),'Pasajeros Pre'!$O$2:$O$4995,0)),"")</f>
        <v/>
      </c>
      <c r="F88" s="22" t="str">
        <f>IFERROR(INDEX('Pasajeros Pre'!$E$2:E5081,MATCH(ROW()-ROW($B$1),'Pasajeros Pre'!$O$2:$O$4995,0)),"")</f>
        <v/>
      </c>
      <c r="G88" s="15" t="str">
        <f>IFERROR(INDEX('Pasajeros Pre'!$F$2:F5081,MATCH(ROW()-ROW($B$1),'Pasajeros Pre'!$O$2:$O$4995,0)),"")</f>
        <v/>
      </c>
      <c r="H88" s="15" t="str">
        <f>IFERROR(INDEX('Pasajeros Pre'!$G$2:G5081,MATCH(ROW()-ROW($B$1),'Pasajeros Pre'!$O$2:$O$4995,0)),"")</f>
        <v/>
      </c>
      <c r="I88" s="15" t="str">
        <f>IFERROR(INDEX('Pasajeros Pre'!$H$2:H5081,MATCH(ROW()-ROW($B$1),'Pasajeros Pre'!$O$2:$O$4995,0)),"")</f>
        <v/>
      </c>
      <c r="J88" s="15" t="str">
        <f>IFERROR(INDEX('Pasajeros Pre'!$I$2:I5081,MATCH(ROW()-ROW($B$1),'Pasajeros Pre'!$O$2:$O$4995,0)),"")</f>
        <v/>
      </c>
      <c r="K88" s="15" t="str">
        <f>IFERROR(INDEX('Pasajeros Pre'!$J$2:J5081,MATCH(ROW()-ROW($B$1),'Pasajeros Pre'!$O$2:$O$4995,0)),"")</f>
        <v/>
      </c>
      <c r="L88" s="22" t="str">
        <f>IFERROR(INDEX('Pasajeros Pre'!$K$2:K5081,MATCH(ROW()-ROW($B$1),'Pasajeros Pre'!$O$2:$O$4995,0)),"")</f>
        <v/>
      </c>
      <c r="M88" s="15" t="str">
        <f>IFERROR(INDEX('Pasajeros Pre'!$L$2:L5081,MATCH(ROW()-ROW($B$1),'Pasajeros Pre'!$O$2:$O$4995,0)),"")</f>
        <v/>
      </c>
      <c r="N88" s="22" t="e">
        <f t="shared" si="6"/>
        <v>#VALUE!</v>
      </c>
      <c r="O88" s="14" t="e">
        <f>VLOOKUP(N88,'Time Chart'!$A$2:$D$25,4,0)</f>
        <v>#VALUE!</v>
      </c>
      <c r="P88" s="22" t="e">
        <f t="shared" si="7"/>
        <v>#VALUE!</v>
      </c>
      <c r="Q88" s="14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45986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6" t="s">
        <v>839</v>
      </c>
      <c r="B1" s="97"/>
      <c r="C1" s="97"/>
      <c r="D1" s="97"/>
      <c r="E1" s="97"/>
      <c r="F1" s="97"/>
      <c r="G1" s="97"/>
      <c r="H1" s="97"/>
      <c r="I1" s="97"/>
      <c r="J1" s="97"/>
      <c r="K1" s="98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9"/>
  <sheetViews>
    <sheetView tabSelected="1" view="pageLayout" zoomScale="128" zoomScaleNormal="100" zoomScalePageLayoutView="128" workbookViewId="0">
      <selection activeCell="E7" sqref="E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9">
        <v>45987</v>
      </c>
      <c r="B1" s="100"/>
      <c r="C1" s="100"/>
      <c r="D1" s="100"/>
      <c r="E1" s="100"/>
      <c r="F1" s="100"/>
      <c r="G1" s="100"/>
      <c r="H1" s="100"/>
      <c r="I1" s="100"/>
      <c r="J1" s="100"/>
      <c r="K1" s="38"/>
    </row>
    <row r="2" spans="1:11" x14ac:dyDescent="0.25">
      <c r="A2" s="101" t="s">
        <v>840</v>
      </c>
      <c r="B2" s="101"/>
      <c r="C2" s="101"/>
      <c r="D2" s="101"/>
      <c r="E2" s="101"/>
      <c r="F2" s="101"/>
      <c r="G2" s="101"/>
      <c r="H2" s="101"/>
      <c r="I2" s="101" t="s">
        <v>841</v>
      </c>
      <c r="J2" s="101"/>
      <c r="K2" s="101"/>
    </row>
    <row r="3" spans="1:11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848</v>
      </c>
      <c r="H3" s="62" t="s">
        <v>849</v>
      </c>
      <c r="I3" s="62" t="s">
        <v>850</v>
      </c>
      <c r="J3" s="62" t="s">
        <v>851</v>
      </c>
      <c r="K3" s="8" t="s">
        <v>852</v>
      </c>
    </row>
    <row r="4" spans="1:11" x14ac:dyDescent="0.25">
      <c r="A4" s="9">
        <v>1</v>
      </c>
      <c r="B4" s="10" t="str">
        <f>Pasajeros!C2</f>
        <v>Viva</v>
      </c>
      <c r="C4" s="9">
        <f>Pasajeros!D2</f>
        <v>320</v>
      </c>
      <c r="D4" s="9" t="str">
        <f>Pasajeros!E2</f>
        <v>VB 7379</v>
      </c>
      <c r="E4" s="11">
        <f>Pasajeros!F2</f>
        <v>45986.614583333336</v>
      </c>
      <c r="F4" s="16" t="str">
        <f>Pasajeros!G2</f>
        <v>Monterrey</v>
      </c>
      <c r="G4" s="9">
        <f>Pasajeros!H2</f>
        <v>1</v>
      </c>
      <c r="H4" s="10" t="str">
        <f>Pasajeros!I2</f>
        <v>106A</v>
      </c>
      <c r="I4" s="9" t="str">
        <f>Pasajeros!J2</f>
        <v>VB 9400</v>
      </c>
      <c r="J4" s="16" t="str">
        <f>Pasajeros!K2</f>
        <v>Monterrey</v>
      </c>
      <c r="K4" s="11">
        <f>Pasajeros!L2</f>
        <v>45987.25</v>
      </c>
    </row>
    <row r="5" spans="1:11" ht="24" x14ac:dyDescent="0.25">
      <c r="A5" s="9">
        <v>2</v>
      </c>
      <c r="B5" s="10" t="str">
        <f>Pasajeros!C3</f>
        <v>Mexicana de Aviación</v>
      </c>
      <c r="C5" s="9" t="str">
        <f>Pasajeros!D3</f>
        <v>E95</v>
      </c>
      <c r="D5" s="9" t="str">
        <f>Pasajeros!E3</f>
        <v>XN 1923</v>
      </c>
      <c r="E5" s="11">
        <f>Pasajeros!F3</f>
        <v>45986.663194444445</v>
      </c>
      <c r="F5" s="16" t="str">
        <f>Pasajeros!G3</f>
        <v>Palenque</v>
      </c>
      <c r="G5" s="9">
        <f>Pasajeros!H3</f>
        <v>3</v>
      </c>
      <c r="H5" s="10" t="str">
        <f>Pasajeros!I3</f>
        <v>108B</v>
      </c>
      <c r="I5" s="9" t="str">
        <f>Pasajeros!J3</f>
        <v>XN 1700</v>
      </c>
      <c r="J5" s="16" t="str">
        <f>Pasajeros!K3</f>
        <v>Campeche</v>
      </c>
      <c r="K5" s="11">
        <f>Pasajeros!L3</f>
        <v>45987.3125</v>
      </c>
    </row>
    <row r="6" spans="1:11" x14ac:dyDescent="0.25">
      <c r="A6" s="9">
        <v>3</v>
      </c>
      <c r="B6" s="10" t="str">
        <f>Pasajeros!C4</f>
        <v>Aeromexico</v>
      </c>
      <c r="C6" s="9" t="str">
        <f>Pasajeros!D4</f>
        <v>E90</v>
      </c>
      <c r="D6" s="9" t="str">
        <f>Pasajeros!E4</f>
        <v>AM 2469</v>
      </c>
      <c r="E6" s="11">
        <f>Pasajeros!F4</f>
        <v>45986.711805555555</v>
      </c>
      <c r="F6" s="16" t="str">
        <f>Pasajeros!G4</f>
        <v>Durango</v>
      </c>
      <c r="G6" s="9">
        <f>Pasajeros!H4</f>
        <v>3</v>
      </c>
      <c r="H6" s="10" t="str">
        <f>Pasajeros!I4</f>
        <v>111B</v>
      </c>
      <c r="I6" s="9" t="str">
        <f>Pasajeros!J4</f>
        <v>AM 592</v>
      </c>
      <c r="J6" s="16" t="str">
        <f>Pasajeros!K4</f>
        <v>Tulum</v>
      </c>
      <c r="K6" s="11">
        <f>Pasajeros!L4</f>
        <v>45987.354861111111</v>
      </c>
    </row>
    <row r="7" spans="1:11" ht="24" x14ac:dyDescent="0.25">
      <c r="A7" s="9">
        <v>4</v>
      </c>
      <c r="B7" s="10" t="str">
        <f>Pasajeros!C5</f>
        <v>Mexicana de Aviación</v>
      </c>
      <c r="C7" s="9" t="str">
        <f>Pasajeros!D5</f>
        <v>E95</v>
      </c>
      <c r="D7" s="9" t="str">
        <f>Pasajeros!E5</f>
        <v>XN 1763</v>
      </c>
      <c r="E7" s="11">
        <f>Pasajeros!F5</f>
        <v>45986.829861111109</v>
      </c>
      <c r="F7" s="16" t="str">
        <f>Pasajeros!G5</f>
        <v>Mérida</v>
      </c>
      <c r="G7" s="9">
        <f>Pasajeros!H5</f>
        <v>3</v>
      </c>
      <c r="H7" s="10" t="str">
        <f>Pasajeros!I5</f>
        <v>108B</v>
      </c>
      <c r="I7" s="9" t="str">
        <f>Pasajeros!J5</f>
        <v>XN 1990</v>
      </c>
      <c r="J7" s="16" t="str">
        <f>Pasajeros!K5</f>
        <v>Ixtepec</v>
      </c>
      <c r="K7" s="11">
        <f>Pasajeros!L5</f>
        <v>45987.263888888891</v>
      </c>
    </row>
    <row r="8" spans="1:11" x14ac:dyDescent="0.25">
      <c r="A8" s="9">
        <v>5</v>
      </c>
      <c r="B8" s="10" t="str">
        <f>Pasajeros!C6</f>
        <v>Volaris</v>
      </c>
      <c r="C8" s="9" t="str">
        <f>Pasajeros!D6</f>
        <v>32N</v>
      </c>
      <c r="D8" s="9" t="str">
        <f>Pasajeros!E6</f>
        <v>Y4 7171</v>
      </c>
      <c r="E8" s="11">
        <f>Pasajeros!F6</f>
        <v>45986.849305555559</v>
      </c>
      <c r="F8" s="16" t="str">
        <f>Pasajeros!G6</f>
        <v>La Paz</v>
      </c>
      <c r="G8" s="9">
        <f>Pasajeros!H6</f>
        <v>2</v>
      </c>
      <c r="H8" s="10" t="str">
        <f>Pasajeros!I6</f>
        <v>112A</v>
      </c>
      <c r="I8" s="9" t="str">
        <f>Pasajeros!J6</f>
        <v>Y4 3960</v>
      </c>
      <c r="J8" s="16" t="str">
        <f>Pasajeros!K6</f>
        <v>Bogotá</v>
      </c>
      <c r="K8" s="11">
        <f>Pasajeros!L6</f>
        <v>45987.03125</v>
      </c>
    </row>
    <row r="9" spans="1:11" x14ac:dyDescent="0.25">
      <c r="A9" s="9">
        <v>6</v>
      </c>
      <c r="B9" s="10" t="str">
        <f>Pasajeros!C7</f>
        <v>Volaris</v>
      </c>
      <c r="C9" s="9">
        <f>Pasajeros!D7</f>
        <v>320</v>
      </c>
      <c r="D9" s="9" t="str">
        <f>Pasajeros!E7</f>
        <v>Y4 1292</v>
      </c>
      <c r="E9" s="11">
        <f>Pasajeros!F7</f>
        <v>45986.852777777778</v>
      </c>
      <c r="F9" s="16" t="str">
        <f>Pasajeros!G7</f>
        <v>Guadalajara</v>
      </c>
      <c r="G9" s="9">
        <f>Pasajeros!H7</f>
        <v>1</v>
      </c>
      <c r="H9" s="10" t="str">
        <f>Pasajeros!I7</f>
        <v>109B</v>
      </c>
      <c r="I9" s="9" t="str">
        <f>Pasajeros!J7</f>
        <v>Y4 1291</v>
      </c>
      <c r="J9" s="16" t="str">
        <f>Pasajeros!K7</f>
        <v>Guadalajara</v>
      </c>
      <c r="K9" s="11">
        <f>Pasajeros!L7</f>
        <v>45987.270833333336</v>
      </c>
    </row>
    <row r="10" spans="1:11" x14ac:dyDescent="0.25">
      <c r="A10" s="9">
        <v>7</v>
      </c>
      <c r="B10" s="10" t="str">
        <f>Pasajeros!C8</f>
        <v>Aeromexico</v>
      </c>
      <c r="C10" s="9" t="str">
        <f>Pasajeros!D8</f>
        <v>E90</v>
      </c>
      <c r="D10" s="9" t="str">
        <f>Pasajeros!E8</f>
        <v>AM 2041</v>
      </c>
      <c r="E10" s="11">
        <f>Pasajeros!F8</f>
        <v>45986.85833333333</v>
      </c>
      <c r="F10" s="16" t="str">
        <f>Pasajeros!G8</f>
        <v>Oaxaca</v>
      </c>
      <c r="G10" s="9">
        <f>Pasajeros!H8</f>
        <v>3</v>
      </c>
      <c r="H10" s="10" t="str">
        <f>Pasajeros!I8</f>
        <v>111A</v>
      </c>
      <c r="I10" s="9" t="str">
        <f>Pasajeros!J8</f>
        <v>AM 878</v>
      </c>
      <c r="J10" s="16" t="str">
        <f>Pasajeros!K8</f>
        <v>Mérida</v>
      </c>
      <c r="K10" s="11">
        <f>Pasajeros!L8</f>
        <v>45987.510416666664</v>
      </c>
    </row>
    <row r="11" spans="1:11" x14ac:dyDescent="0.25">
      <c r="A11" s="9">
        <v>8</v>
      </c>
      <c r="B11" s="10" t="str">
        <f>Pasajeros!C9</f>
        <v>Viva</v>
      </c>
      <c r="C11" s="9" t="str">
        <f>Pasajeros!D9</f>
        <v>32Q</v>
      </c>
      <c r="D11" s="9" t="str">
        <f>Pasajeros!E9</f>
        <v>VB 9523</v>
      </c>
      <c r="E11" s="11">
        <f>Pasajeros!F9</f>
        <v>45986.934027777781</v>
      </c>
      <c r="F11" s="16" t="str">
        <f>Pasajeros!G9</f>
        <v>Guadalajara</v>
      </c>
      <c r="G11" s="9">
        <f>Pasajeros!H9</f>
        <v>2</v>
      </c>
      <c r="H11" s="10">
        <f>Pasajeros!I9</f>
        <v>502</v>
      </c>
      <c r="I11" s="9" t="str">
        <f>Pasajeros!J9</f>
        <v>VB 5069</v>
      </c>
      <c r="J11" s="16" t="str">
        <f>Pasajeros!K9</f>
        <v>Tijuana</v>
      </c>
      <c r="K11" s="11">
        <f>Pasajeros!L9</f>
        <v>45987.260416666664</v>
      </c>
    </row>
    <row r="12" spans="1:11" x14ac:dyDescent="0.25">
      <c r="A12" s="9">
        <v>9</v>
      </c>
      <c r="B12" s="10" t="str">
        <f>Pasajeros!C10</f>
        <v>Viva</v>
      </c>
      <c r="C12" s="9" t="str">
        <f>Pasajeros!D10</f>
        <v>32N</v>
      </c>
      <c r="D12" s="9" t="str">
        <f>Pasajeros!E10</f>
        <v>VB 9497</v>
      </c>
      <c r="E12" s="11">
        <f>Pasajeros!F10</f>
        <v>45986.965277777781</v>
      </c>
      <c r="F12" s="16" t="str">
        <f>Pasajeros!G10</f>
        <v>Los Cabos</v>
      </c>
      <c r="G12" s="9">
        <f>Pasajeros!H10</f>
        <v>1</v>
      </c>
      <c r="H12" s="10">
        <f>Pasajeros!I10</f>
        <v>505</v>
      </c>
      <c r="I12" s="9" t="str">
        <f>Pasajeros!J10</f>
        <v>VB 9520</v>
      </c>
      <c r="J12" s="16" t="str">
        <f>Pasajeros!K10</f>
        <v>Guadalajara</v>
      </c>
      <c r="K12" s="11">
        <f>Pasajeros!L10</f>
        <v>45987.25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321</v>
      </c>
      <c r="D13" s="9" t="str">
        <f>Pasajeros!E11</f>
        <v>VB 9411</v>
      </c>
      <c r="E13" s="11">
        <f>Pasajeros!F11</f>
        <v>45986.975694444445</v>
      </c>
      <c r="F13" s="16" t="str">
        <f>Pasajeros!G11</f>
        <v>Mérida</v>
      </c>
      <c r="G13" s="9">
        <f>Pasajeros!H11</f>
        <v>1</v>
      </c>
      <c r="H13" s="10" t="str">
        <f>Pasajeros!I11</f>
        <v>106B</v>
      </c>
      <c r="I13" s="9" t="str">
        <f>Pasajeros!J11</f>
        <v>VB 9222</v>
      </c>
      <c r="J13" s="16" t="str">
        <f>Pasajeros!K11</f>
        <v>Puerto Escondido</v>
      </c>
      <c r="K13" s="11">
        <f>Pasajeros!L11</f>
        <v>45987.277777777781</v>
      </c>
    </row>
    <row r="14" spans="1:11" x14ac:dyDescent="0.25">
      <c r="A14" s="9">
        <v>11</v>
      </c>
      <c r="B14" s="10" t="str">
        <f>Pasajeros!C12</f>
        <v>Viva</v>
      </c>
      <c r="C14" s="9" t="str">
        <f>Pasajeros!D12</f>
        <v>32Q</v>
      </c>
      <c r="D14" s="9" t="str">
        <f>Pasajeros!E12</f>
        <v>VB 2288</v>
      </c>
      <c r="E14" s="11">
        <f>Pasajeros!F12</f>
        <v>45986.979166666664</v>
      </c>
      <c r="F14" s="16" t="str">
        <f>Pasajeros!G12</f>
        <v>Cancún</v>
      </c>
      <c r="G14" s="9">
        <f>Pasajeros!H12</f>
        <v>1</v>
      </c>
      <c r="H14" s="10" t="str">
        <f>Pasajeros!I12</f>
        <v>107A</v>
      </c>
      <c r="I14" s="9" t="str">
        <f>Pasajeros!J12</f>
        <v>VB 2281</v>
      </c>
      <c r="J14" s="16" t="str">
        <f>Pasajeros!K12</f>
        <v>Cancún</v>
      </c>
      <c r="K14" s="11">
        <f>Pasajeros!L12</f>
        <v>45987.263888888891</v>
      </c>
    </row>
    <row r="15" spans="1:11" x14ac:dyDescent="0.25">
      <c r="A15" s="9">
        <v>12</v>
      </c>
      <c r="B15" s="10" t="str">
        <f>Pasajeros!C13</f>
        <v>Viva</v>
      </c>
      <c r="C15" s="9" t="str">
        <f>Pasajeros!D13</f>
        <v>32N</v>
      </c>
      <c r="D15" s="9" t="str">
        <f>Pasajeros!E13</f>
        <v>VB 9305</v>
      </c>
      <c r="E15" s="11">
        <f>Pasajeros!F13</f>
        <v>45986.996527777781</v>
      </c>
      <c r="F15" s="16" t="str">
        <f>Pasajeros!G13</f>
        <v>Hermosillo</v>
      </c>
      <c r="G15" s="9">
        <f>Pasajeros!H13</f>
        <v>3</v>
      </c>
      <c r="H15" s="10" t="str">
        <f>Pasajeros!I13</f>
        <v>107B</v>
      </c>
      <c r="I15" s="9" t="str">
        <f>Pasajeros!J13</f>
        <v>VB 9480</v>
      </c>
      <c r="J15" s="16" t="str">
        <f>Pasajeros!K13</f>
        <v>Ciudad Obregón</v>
      </c>
      <c r="K15" s="11">
        <f>Pasajeros!L13</f>
        <v>45987.270833333336</v>
      </c>
    </row>
    <row r="16" spans="1:11" ht="24" x14ac:dyDescent="0.25">
      <c r="A16" s="9">
        <v>13</v>
      </c>
      <c r="B16" s="10" t="str">
        <f>Pasajeros!C14</f>
        <v>Mexicana de Aviación</v>
      </c>
      <c r="C16" s="9">
        <f>Pasajeros!D14</f>
        <v>738</v>
      </c>
      <c r="D16" s="9" t="str">
        <f>Pasajeros!E14</f>
        <v>XN 1205</v>
      </c>
      <c r="E16" s="11">
        <f>Pasajeros!F14</f>
        <v>45987.134722222225</v>
      </c>
      <c r="F16" s="16" t="str">
        <f>Pasajeros!G14</f>
        <v>Tijuana</v>
      </c>
      <c r="G16" s="9">
        <f>Pasajeros!H14</f>
        <v>3</v>
      </c>
      <c r="H16" s="10" t="str">
        <f>Pasajeros!I14</f>
        <v>108A</v>
      </c>
      <c r="I16" s="9" t="str">
        <f>Pasajeros!J14</f>
        <v>XN 1780</v>
      </c>
      <c r="J16" s="16" t="str">
        <f>Pasajeros!K14</f>
        <v>Tulum</v>
      </c>
      <c r="K16" s="11">
        <f>Pasajeros!L14</f>
        <v>45987.416666666664</v>
      </c>
    </row>
    <row r="17" spans="1:11" x14ac:dyDescent="0.25">
      <c r="A17" s="9">
        <v>14</v>
      </c>
      <c r="B17" s="10" t="str">
        <f>Pasajeros!C15</f>
        <v>Viva</v>
      </c>
      <c r="C17" s="9" t="str">
        <f>Pasajeros!D15</f>
        <v>32A</v>
      </c>
      <c r="D17" s="9" t="str">
        <f>Pasajeros!E15</f>
        <v>VB 771</v>
      </c>
      <c r="E17" s="11">
        <f>Pasajeros!F15</f>
        <v>45987.208333333336</v>
      </c>
      <c r="F17" s="16" t="str">
        <f>Pasajeros!G15</f>
        <v>Bogotá</v>
      </c>
      <c r="G17" s="9">
        <f>Pasajeros!H15</f>
        <v>6</v>
      </c>
      <c r="H17" s="10" t="str">
        <f>Pasajeros!I15</f>
        <v>114A</v>
      </c>
      <c r="I17" s="9" t="str">
        <f>Pasajeros!J15</f>
        <v>VB 9412</v>
      </c>
      <c r="J17" s="16" t="str">
        <f>Pasajeros!K15</f>
        <v>Mérida</v>
      </c>
      <c r="K17" s="11">
        <f>Pasajeros!L15</f>
        <v>45987.25</v>
      </c>
    </row>
    <row r="18" spans="1:11" x14ac:dyDescent="0.25">
      <c r="A18" s="9">
        <v>15</v>
      </c>
      <c r="B18" s="10" t="str">
        <f>Pasajeros!C16</f>
        <v>Viva</v>
      </c>
      <c r="C18" s="9" t="str">
        <f>Pasajeros!D16</f>
        <v>32A</v>
      </c>
      <c r="D18" s="9" t="str">
        <f>Pasajeros!E16</f>
        <v>VB 5068</v>
      </c>
      <c r="E18" s="11">
        <f>Pasajeros!F16</f>
        <v>45987.225694444445</v>
      </c>
      <c r="F18" s="16" t="str">
        <f>Pasajeros!G16</f>
        <v>Tijuana</v>
      </c>
      <c r="G18" s="9">
        <f>Pasajeros!H16</f>
        <v>1</v>
      </c>
      <c r="H18" s="10" t="str">
        <f>Pasajeros!I16</f>
        <v>112B</v>
      </c>
      <c r="I18" s="9" t="str">
        <f>Pasajeros!J16</f>
        <v>VB 9450</v>
      </c>
      <c r="J18" s="16" t="str">
        <f>Pasajeros!K16</f>
        <v>Nuevo Laredo</v>
      </c>
      <c r="K18" s="11">
        <f>Pasajeros!L16</f>
        <v>45987.361111111109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320</v>
      </c>
      <c r="D19" s="9" t="str">
        <f>Pasajeros!E17</f>
        <v>VB 7240</v>
      </c>
      <c r="E19" s="11">
        <f>Pasajeros!F17</f>
        <v>45987.302083333336</v>
      </c>
      <c r="F19" s="16" t="str">
        <f>Pasajeros!G17</f>
        <v>Guadalajara</v>
      </c>
      <c r="G19" s="9">
        <f>Pasajeros!H17</f>
        <v>1</v>
      </c>
      <c r="H19" s="10">
        <f>Pasajeros!I17</f>
        <v>505</v>
      </c>
      <c r="I19" s="9" t="str">
        <f>Pasajeros!J17</f>
        <v>VB 7240</v>
      </c>
      <c r="J19" s="16" t="str">
        <f>Pasajeros!K17</f>
        <v>Tulum</v>
      </c>
      <c r="K19" s="11">
        <f>Pasajeros!L17</f>
        <v>45987.322916666664</v>
      </c>
    </row>
    <row r="20" spans="1:11" x14ac:dyDescent="0.25">
      <c r="A20" s="9">
        <v>17</v>
      </c>
      <c r="B20" s="10" t="str">
        <f>Pasajeros!C18</f>
        <v>Viva</v>
      </c>
      <c r="C20" s="9">
        <f>Pasajeros!D18</f>
        <v>320</v>
      </c>
      <c r="D20" s="9" t="str">
        <f>Pasajeros!E18</f>
        <v>VB 2272</v>
      </c>
      <c r="E20" s="11">
        <f>Pasajeros!F18</f>
        <v>45987.3125</v>
      </c>
      <c r="F20" s="16" t="str">
        <f>Pasajeros!G18</f>
        <v>Cancún</v>
      </c>
      <c r="G20" s="9">
        <f>Pasajeros!H18</f>
        <v>1</v>
      </c>
      <c r="H20" s="10" t="str">
        <f>Pasajeros!I18</f>
        <v>107A</v>
      </c>
      <c r="I20" s="9" t="str">
        <f>Pasajeros!J18</f>
        <v>VB 2273</v>
      </c>
      <c r="J20" s="16" t="str">
        <f>Pasajeros!K18</f>
        <v>Cancún</v>
      </c>
      <c r="K20" s="11">
        <f>Pasajeros!L18</f>
        <v>45987.354166666664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7344</v>
      </c>
      <c r="E21" s="11">
        <f>Pasajeros!F19</f>
        <v>45987.3125</v>
      </c>
      <c r="F21" s="16" t="str">
        <f>Pasajeros!G19</f>
        <v xml:space="preserve">Bajío </v>
      </c>
      <c r="G21" s="9">
        <f>Pasajeros!H19</f>
        <v>1</v>
      </c>
      <c r="H21" s="10" t="str">
        <f>Pasajeros!I19</f>
        <v>106B</v>
      </c>
      <c r="I21" s="9" t="str">
        <f>Pasajeros!J19</f>
        <v>VB 7344</v>
      </c>
      <c r="J21" s="16" t="str">
        <f>Pasajeros!K19</f>
        <v>Chihuahua</v>
      </c>
      <c r="K21" s="11">
        <f>Pasajeros!L19</f>
        <v>45987.333333333336</v>
      </c>
    </row>
    <row r="22" spans="1:11" x14ac:dyDescent="0.25">
      <c r="A22" s="9">
        <v>19</v>
      </c>
      <c r="B22" s="10" t="str">
        <f>Pasajeros!C20</f>
        <v>Viva</v>
      </c>
      <c r="C22" s="9" t="str">
        <f>Pasajeros!D20</f>
        <v>32Q</v>
      </c>
      <c r="D22" s="9" t="str">
        <f>Pasajeros!E20</f>
        <v>VB 7332</v>
      </c>
      <c r="E22" s="11">
        <f>Pasajeros!F20</f>
        <v>45987.315972222219</v>
      </c>
      <c r="F22" s="16" t="str">
        <f>Pasajeros!G20</f>
        <v>Monterrey</v>
      </c>
      <c r="G22" s="9">
        <f>Pasajeros!H20</f>
        <v>2</v>
      </c>
      <c r="H22" s="10">
        <f>Pasajeros!I20</f>
        <v>502</v>
      </c>
      <c r="I22" s="9" t="str">
        <f>Pasajeros!J20</f>
        <v>VB 7332</v>
      </c>
      <c r="J22" s="16" t="str">
        <f>Pasajeros!K20</f>
        <v>Villahermosa</v>
      </c>
      <c r="K22" s="11">
        <f>Pasajeros!L20</f>
        <v>45987.336805555555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321</v>
      </c>
      <c r="D23" s="9" t="str">
        <f>Pasajeros!E21</f>
        <v>VB 7350</v>
      </c>
      <c r="E23" s="11">
        <f>Pasajeros!F21</f>
        <v>45987.329861111109</v>
      </c>
      <c r="F23" s="16" t="str">
        <f>Pasajeros!G21</f>
        <v>Mérida</v>
      </c>
      <c r="G23" s="9">
        <f>Pasajeros!H21</f>
        <v>2</v>
      </c>
      <c r="H23" s="10" t="str">
        <f>Pasajeros!I21</f>
        <v>106A</v>
      </c>
      <c r="I23" s="9" t="str">
        <f>Pasajeros!J21</f>
        <v>VB 7350</v>
      </c>
      <c r="J23" s="16" t="str">
        <f>Pasajeros!K21</f>
        <v>Puerto Vallarta</v>
      </c>
      <c r="K23" s="11">
        <f>Pasajeros!L21</f>
        <v>45987.357638888891</v>
      </c>
    </row>
    <row r="24" spans="1:11" x14ac:dyDescent="0.25">
      <c r="A24" s="9">
        <v>21</v>
      </c>
      <c r="B24" s="10" t="str">
        <f>Pasajeros!C22</f>
        <v>Aeromexico</v>
      </c>
      <c r="C24" s="9" t="str">
        <f>Pasajeros!D22</f>
        <v>E90</v>
      </c>
      <c r="D24" s="9" t="str">
        <f>Pasajeros!E22</f>
        <v>AM 287</v>
      </c>
      <c r="E24" s="11">
        <f>Pasajeros!F22</f>
        <v>45987.371527777781</v>
      </c>
      <c r="F24" s="16" t="str">
        <f>Pasajeros!G22</f>
        <v>Guadalajara</v>
      </c>
      <c r="G24" s="9">
        <f>Pasajeros!H22</f>
        <v>3</v>
      </c>
      <c r="H24" s="10" t="str">
        <f>Pasajeros!I22</f>
        <v>110A</v>
      </c>
      <c r="I24" s="9" t="str">
        <f>Pasajeros!J22</f>
        <v>AM 2436</v>
      </c>
      <c r="J24" s="16" t="str">
        <f>Pasajeros!K22</f>
        <v>Colima</v>
      </c>
      <c r="K24" s="11">
        <f>Pasajeros!L22</f>
        <v>45987.399305555555</v>
      </c>
    </row>
    <row r="25" spans="1:11" x14ac:dyDescent="0.25">
      <c r="A25" s="9">
        <v>22</v>
      </c>
      <c r="B25" s="10" t="str">
        <f>Pasajeros!C23</f>
        <v>Viva</v>
      </c>
      <c r="C25" s="9" t="str">
        <f>Pasajeros!D23</f>
        <v>32N</v>
      </c>
      <c r="D25" s="9" t="str">
        <f>Pasajeros!E23</f>
        <v>VB 9521</v>
      </c>
      <c r="E25" s="11">
        <f>Pasajeros!F23</f>
        <v>45987.399305555555</v>
      </c>
      <c r="F25" s="16" t="str">
        <f>Pasajeros!G23</f>
        <v>Guadalajara</v>
      </c>
      <c r="G25" s="9">
        <f>Pasajeros!H23</f>
        <v>1</v>
      </c>
      <c r="H25" s="10">
        <f>Pasajeros!I23</f>
        <v>505</v>
      </c>
      <c r="I25" s="9" t="str">
        <f>Pasajeros!J23</f>
        <v>VB 9312</v>
      </c>
      <c r="J25" s="16" t="str">
        <f>Pasajeros!K23</f>
        <v>Ixtapa Zihuatanejo</v>
      </c>
      <c r="K25" s="11">
        <f>Pasajeros!L23</f>
        <v>45987.420138888891</v>
      </c>
    </row>
    <row r="26" spans="1:11" ht="24" x14ac:dyDescent="0.25">
      <c r="A26" s="9">
        <v>23</v>
      </c>
      <c r="B26" s="10" t="str">
        <f>Pasajeros!C24</f>
        <v>Mexicana de Aviación</v>
      </c>
      <c r="C26" s="9">
        <f>Pasajeros!D24</f>
        <v>738</v>
      </c>
      <c r="D26" s="9" t="str">
        <f>Pasajeros!E24</f>
        <v>XN 1991</v>
      </c>
      <c r="E26" s="11">
        <f>Pasajeros!F24</f>
        <v>45987.402777777781</v>
      </c>
      <c r="F26" s="16" t="str">
        <f>Pasajeros!G24</f>
        <v>Ixtepec</v>
      </c>
      <c r="G26" s="9">
        <f>Pasajeros!H24</f>
        <v>1</v>
      </c>
      <c r="H26" s="10" t="str">
        <f>Pasajeros!I24</f>
        <v>109A</v>
      </c>
      <c r="I26" s="9" t="str">
        <f>Pasajeros!J24</f>
        <v>XN 1140</v>
      </c>
      <c r="J26" s="16" t="str">
        <f>Pasajeros!K24</f>
        <v>Ciudad Victoria</v>
      </c>
      <c r="K26" s="11">
        <f>Pasajeros!L24</f>
        <v>45988.333333333336</v>
      </c>
    </row>
    <row r="27" spans="1:11" x14ac:dyDescent="0.25">
      <c r="A27" s="9">
        <v>24</v>
      </c>
      <c r="B27" s="10" t="str">
        <f>Pasajeros!C25</f>
        <v>Volaris</v>
      </c>
      <c r="C27" s="9">
        <f>Pasajeros!D25</f>
        <v>320</v>
      </c>
      <c r="D27" s="9" t="str">
        <f>Pasajeros!E25</f>
        <v>Y4 1290</v>
      </c>
      <c r="E27" s="11">
        <f>Pasajeros!F25</f>
        <v>45987.404861111114</v>
      </c>
      <c r="F27" s="16" t="str">
        <f>Pasajeros!G25</f>
        <v>Guadalajara</v>
      </c>
      <c r="G27" s="9">
        <f>Pasajeros!H25</f>
        <v>3</v>
      </c>
      <c r="H27" s="10" t="str">
        <f>Pasajeros!I25</f>
        <v>109B</v>
      </c>
      <c r="I27" s="9" t="str">
        <f>Pasajeros!J25</f>
        <v>Y4 3533</v>
      </c>
      <c r="J27" s="16" t="str">
        <f>Pasajeros!K25</f>
        <v>Cancún</v>
      </c>
      <c r="K27" s="11">
        <f>Pasajeros!L25</f>
        <v>45987.447222222225</v>
      </c>
    </row>
    <row r="28" spans="1:11" x14ac:dyDescent="0.25">
      <c r="A28" s="9">
        <v>25</v>
      </c>
      <c r="B28" s="10" t="str">
        <f>Pasajeros!C26</f>
        <v>Aerus</v>
      </c>
      <c r="C28" s="9" t="str">
        <f>Pasajeros!D26</f>
        <v>CNF</v>
      </c>
      <c r="D28" s="9" t="str">
        <f>Pasajeros!E26</f>
        <v>ZV 341</v>
      </c>
      <c r="E28" s="11">
        <f>Pasajeros!F26</f>
        <v>45987.40625</v>
      </c>
      <c r="F28" s="16" t="str">
        <f>Pasajeros!G26</f>
        <v>San Luis Potosí</v>
      </c>
      <c r="G28" s="9">
        <f>Pasajeros!H26</f>
        <v>3</v>
      </c>
      <c r="H28" s="10">
        <f>Pasajeros!I26</f>
        <v>501</v>
      </c>
      <c r="I28" s="9" t="str">
        <f>Pasajeros!J26</f>
        <v>ZV 360</v>
      </c>
      <c r="J28" s="16" t="str">
        <f>Pasajeros!K26</f>
        <v>Ciudad Victoria</v>
      </c>
      <c r="K28" s="11">
        <f>Pasajeros!L26</f>
        <v>45987.427083333336</v>
      </c>
    </row>
    <row r="29" spans="1:11" x14ac:dyDescent="0.25">
      <c r="A29" s="9">
        <v>26</v>
      </c>
      <c r="B29" s="10" t="str">
        <f>Pasajeros!C27</f>
        <v>Viva</v>
      </c>
      <c r="C29" s="9">
        <f>Pasajeros!D27</f>
        <v>321</v>
      </c>
      <c r="D29" s="9" t="str">
        <f>Pasajeros!E27</f>
        <v>VB 9223</v>
      </c>
      <c r="E29" s="11">
        <f>Pasajeros!F27</f>
        <v>45987.409722222219</v>
      </c>
      <c r="F29" s="16" t="str">
        <f>Pasajeros!G27</f>
        <v>Puerto Escondido</v>
      </c>
      <c r="G29" s="9">
        <f>Pasajeros!H27</f>
        <v>2</v>
      </c>
      <c r="H29" s="10" t="str">
        <f>Pasajeros!I27</f>
        <v>115B</v>
      </c>
      <c r="I29" s="9" t="str">
        <f>Pasajeros!J27</f>
        <v>VB 9294</v>
      </c>
      <c r="J29" s="16" t="str">
        <f>Pasajeros!K27</f>
        <v>Huatulco</v>
      </c>
      <c r="K29" s="11">
        <f>Pasajeros!L27</f>
        <v>45987.440972222219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320</v>
      </c>
      <c r="D30" s="9" t="str">
        <f>Pasajeros!E28</f>
        <v>VB 9403</v>
      </c>
      <c r="E30" s="11">
        <f>Pasajeros!F28</f>
        <v>45987.409722222219</v>
      </c>
      <c r="F30" s="16" t="str">
        <f>Pasajeros!G28</f>
        <v>Monterrey</v>
      </c>
      <c r="G30" s="9">
        <f>Pasajeros!H28</f>
        <v>2</v>
      </c>
      <c r="H30" s="10" t="str">
        <f>Pasajeros!I28</f>
        <v>107A</v>
      </c>
      <c r="I30" s="9" t="str">
        <f>Pasajeros!J28</f>
        <v>VB 9386</v>
      </c>
      <c r="J30" s="16" t="str">
        <f>Pasajeros!K28</f>
        <v>Reynosa</v>
      </c>
      <c r="K30" s="11">
        <f>Pasajeros!L28</f>
        <v>45987.434027777781</v>
      </c>
    </row>
    <row r="31" spans="1:11" x14ac:dyDescent="0.25">
      <c r="A31" s="9">
        <v>28</v>
      </c>
      <c r="B31" s="10" t="str">
        <f>Pasajeros!C29</f>
        <v>Viva</v>
      </c>
      <c r="C31" s="9" t="str">
        <f>Pasajeros!D29</f>
        <v>32N</v>
      </c>
      <c r="D31" s="9" t="str">
        <f>Pasajeros!E29</f>
        <v>VB 9401</v>
      </c>
      <c r="E31" s="11">
        <f>Pasajeros!F29</f>
        <v>45987.420138888891</v>
      </c>
      <c r="F31" s="16" t="str">
        <f>Pasajeros!G29</f>
        <v>Monterrey</v>
      </c>
      <c r="G31" s="9">
        <f>Pasajeros!H29</f>
        <v>2</v>
      </c>
      <c r="H31" s="10" t="str">
        <f>Pasajeros!I29</f>
        <v>112A</v>
      </c>
      <c r="I31" s="9" t="str">
        <f>Pasajeros!J29</f>
        <v>VB 770</v>
      </c>
      <c r="J31" s="16" t="str">
        <f>Pasajeros!K29</f>
        <v>Bogotá</v>
      </c>
      <c r="K31" s="11">
        <f>Pasajeros!L29</f>
        <v>45987.784722222219</v>
      </c>
    </row>
    <row r="32" spans="1:11" x14ac:dyDescent="0.25">
      <c r="A32" s="9">
        <v>29</v>
      </c>
      <c r="B32" s="10" t="str">
        <f>Pasajeros!C30</f>
        <v>Volaris</v>
      </c>
      <c r="C32" s="9" t="str">
        <f>Pasajeros!D30</f>
        <v>32N</v>
      </c>
      <c r="D32" s="9" t="str">
        <f>Pasajeros!E30</f>
        <v>Y4 3961</v>
      </c>
      <c r="E32" s="11">
        <f>Pasajeros!F30</f>
        <v>45987.461805555555</v>
      </c>
      <c r="F32" s="16" t="str">
        <f>Pasajeros!G30</f>
        <v>Bogotá</v>
      </c>
      <c r="G32" s="9">
        <f>Pasajeros!H30</f>
        <v>6</v>
      </c>
      <c r="H32" s="10" t="str">
        <f>Pasajeros!I30</f>
        <v>114A</v>
      </c>
      <c r="I32" s="9" t="str">
        <f>Pasajeros!J30</f>
        <v>Y4 7120</v>
      </c>
      <c r="J32" s="16" t="str">
        <f>Pasajeros!K30</f>
        <v>Los Cabos</v>
      </c>
      <c r="K32" s="11">
        <f>Pasajeros!L30</f>
        <v>45987.509722222225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321</v>
      </c>
      <c r="D33" s="9" t="str">
        <f>Pasajeros!E31</f>
        <v>VB 7428</v>
      </c>
      <c r="E33" s="11">
        <f>Pasajeros!F31</f>
        <v>45987.46875</v>
      </c>
      <c r="F33" s="16" t="str">
        <f>Pasajeros!G31</f>
        <v>Tijuana</v>
      </c>
      <c r="G33" s="9">
        <f>Pasajeros!H31</f>
        <v>1</v>
      </c>
      <c r="H33" s="10" t="str">
        <f>Pasajeros!I31</f>
        <v>106B</v>
      </c>
      <c r="I33" s="9" t="str">
        <f>Pasajeros!J31</f>
        <v>VB 7428</v>
      </c>
      <c r="J33" s="16" t="str">
        <f>Pasajeros!K31</f>
        <v>Tuxtla Gutiérrez</v>
      </c>
      <c r="K33" s="11">
        <f>Pasajeros!L31</f>
        <v>45987.496527777781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320</v>
      </c>
      <c r="D34" s="9" t="str">
        <f>Pasajeros!E32</f>
        <v>VB 9481</v>
      </c>
      <c r="E34" s="11">
        <f>Pasajeros!F32</f>
        <v>45987.486111111109</v>
      </c>
      <c r="F34" s="16" t="str">
        <f>Pasajeros!G32</f>
        <v>Ciudad Obregón</v>
      </c>
      <c r="G34" s="9">
        <f>Pasajeros!H32</f>
        <v>1</v>
      </c>
      <c r="H34" s="10" t="str">
        <f>Pasajeros!I32</f>
        <v>115B</v>
      </c>
      <c r="I34" s="9" t="str">
        <f>Pasajeros!J32</f>
        <v>VB 2283</v>
      </c>
      <c r="J34" s="16" t="str">
        <f>Pasajeros!K32</f>
        <v>Cancún</v>
      </c>
      <c r="K34" s="11">
        <f>Pasajeros!L32</f>
        <v>45987.520833333336</v>
      </c>
    </row>
    <row r="35" spans="1:11" ht="24" x14ac:dyDescent="0.25">
      <c r="A35" s="9">
        <v>32</v>
      </c>
      <c r="B35" s="10" t="str">
        <f>Pasajeros!C33</f>
        <v>Mexicana de Aviación</v>
      </c>
      <c r="C35" s="9">
        <f>Pasajeros!D33</f>
        <v>738</v>
      </c>
      <c r="D35" s="9" t="str">
        <f>Pasajeros!E33</f>
        <v>XN 1701</v>
      </c>
      <c r="E35" s="11">
        <f>Pasajeros!F33</f>
        <v>45987.486111111109</v>
      </c>
      <c r="F35" s="16" t="str">
        <f>Pasajeros!G33</f>
        <v>Campeche</v>
      </c>
      <c r="G35" s="9">
        <f>Pasajeros!H33</f>
        <v>3</v>
      </c>
      <c r="H35" s="10" t="str">
        <f>Pasajeros!I33</f>
        <v>109A</v>
      </c>
      <c r="I35" s="9" t="str">
        <f>Pasajeros!J33</f>
        <v>XN 1952</v>
      </c>
      <c r="J35" s="16" t="str">
        <f>Pasajeros!K33</f>
        <v>Ixtapa Zihuatanejo</v>
      </c>
      <c r="K35" s="11">
        <f>Pasajeros!L33</f>
        <v>45987.611111111109</v>
      </c>
    </row>
    <row r="36" spans="1:11" x14ac:dyDescent="0.25">
      <c r="A36" s="9">
        <v>33</v>
      </c>
      <c r="B36" s="10" t="str">
        <f>Pasajeros!C34</f>
        <v>Aeromexico</v>
      </c>
      <c r="C36" s="9" t="str">
        <f>Pasajeros!D34</f>
        <v>7S8</v>
      </c>
      <c r="D36" s="9" t="str">
        <f>Pasajeros!E34</f>
        <v>AM 591</v>
      </c>
      <c r="E36" s="11">
        <f>Pasajeros!F34</f>
        <v>45987.489583333336</v>
      </c>
      <c r="F36" s="16" t="str">
        <f>Pasajeros!G34</f>
        <v>Cancún</v>
      </c>
      <c r="G36" s="9">
        <f>Pasajeros!H34</f>
        <v>3</v>
      </c>
      <c r="H36" s="10" t="str">
        <f>Pasajeros!I34</f>
        <v>110A</v>
      </c>
      <c r="I36" s="9" t="str">
        <f>Pasajeros!J34</f>
        <v>AM 596</v>
      </c>
      <c r="J36" s="16" t="str">
        <f>Pasajeros!K34</f>
        <v>Cancún</v>
      </c>
      <c r="K36" s="11">
        <f>Pasajeros!L34</f>
        <v>45987.565972222219</v>
      </c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32Q</v>
      </c>
      <c r="D37" s="9" t="str">
        <f>Pasajeros!E35</f>
        <v>VB 7333</v>
      </c>
      <c r="E37" s="11">
        <f>Pasajeros!F35</f>
        <v>45987.493055555555</v>
      </c>
      <c r="F37" s="16" t="str">
        <f>Pasajeros!G35</f>
        <v>Villahermosa</v>
      </c>
      <c r="G37" s="9">
        <f>Pasajeros!H35</f>
        <v>2</v>
      </c>
      <c r="H37" s="10" t="str">
        <f>Pasajeros!I35</f>
        <v>107B</v>
      </c>
      <c r="I37" s="9" t="str">
        <f>Pasajeros!J35</f>
        <v>VB 7333</v>
      </c>
      <c r="J37" s="16" t="str">
        <f>Pasajeros!K35</f>
        <v>Monterrey</v>
      </c>
      <c r="K37" s="11">
        <f>Pasajeros!L35</f>
        <v>45987.513888888891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321</v>
      </c>
      <c r="D38" s="9" t="str">
        <f>Pasajeros!E36</f>
        <v>VB 7416</v>
      </c>
      <c r="E38" s="11">
        <f>Pasajeros!F36</f>
        <v>45987.496527777781</v>
      </c>
      <c r="F38" s="16" t="str">
        <f>Pasajeros!G36</f>
        <v>Cancún</v>
      </c>
      <c r="G38" s="9">
        <f>Pasajeros!H36</f>
        <v>2</v>
      </c>
      <c r="H38" s="10" t="str">
        <f>Pasajeros!I36</f>
        <v>106A</v>
      </c>
      <c r="I38" s="9" t="str">
        <f>Pasajeros!J36</f>
        <v>VB 7416</v>
      </c>
      <c r="J38" s="16" t="str">
        <f>Pasajeros!K36</f>
        <v>Culiacán</v>
      </c>
      <c r="K38" s="11">
        <f>Pasajeros!L36</f>
        <v>45987.527777777781</v>
      </c>
    </row>
    <row r="39" spans="1:11" x14ac:dyDescent="0.25">
      <c r="A39" s="9">
        <v>36</v>
      </c>
      <c r="B39" s="10" t="str">
        <f>Pasajeros!C37</f>
        <v>Viva</v>
      </c>
      <c r="C39" s="9">
        <f>Pasajeros!D37</f>
        <v>321</v>
      </c>
      <c r="D39" s="9" t="str">
        <f>Pasajeros!E37</f>
        <v>VB 7351</v>
      </c>
      <c r="E39" s="11">
        <f>Pasajeros!F37</f>
        <v>45987.513888888891</v>
      </c>
      <c r="F39" s="16" t="str">
        <f>Pasajeros!G37</f>
        <v>Puerto Vallarta</v>
      </c>
      <c r="G39" s="9">
        <f>Pasajeros!H37</f>
        <v>1</v>
      </c>
      <c r="H39" s="10" t="str">
        <f>Pasajeros!I37</f>
        <v>107A</v>
      </c>
      <c r="I39" s="9" t="str">
        <f>Pasajeros!J37</f>
        <v>VB 7351</v>
      </c>
      <c r="J39" s="16" t="str">
        <f>Pasajeros!K37</f>
        <v>Mérida</v>
      </c>
      <c r="K39" s="11">
        <f>Pasajeros!L37</f>
        <v>45987.541666666664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9451</v>
      </c>
      <c r="E40" s="11">
        <f>Pasajeros!F38</f>
        <v>45987.520833333336</v>
      </c>
      <c r="F40" s="16" t="str">
        <f>Pasajeros!G38</f>
        <v>Nuevo Laredo</v>
      </c>
      <c r="G40" s="9">
        <f>Pasajeros!H38</f>
        <v>1</v>
      </c>
      <c r="H40" s="10" t="str">
        <f>Pasajeros!I38</f>
        <v>106B</v>
      </c>
      <c r="I40" s="9" t="str">
        <f>Pasajeros!J38</f>
        <v>VB 9394</v>
      </c>
      <c r="J40" s="16" t="str">
        <f>Pasajeros!K38</f>
        <v>Saltillo</v>
      </c>
      <c r="K40" s="11">
        <f>Pasajeros!L38</f>
        <v>45987.583333333336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7241</v>
      </c>
      <c r="E41" s="11">
        <f>Pasajeros!F39</f>
        <v>45987.527777777781</v>
      </c>
      <c r="F41" s="16" t="str">
        <f>Pasajeros!G39</f>
        <v>Tulum</v>
      </c>
      <c r="G41" s="9">
        <f>Pasajeros!H39</f>
        <v>1</v>
      </c>
      <c r="H41" s="10">
        <f>Pasajeros!I39</f>
        <v>502</v>
      </c>
      <c r="I41" s="9" t="str">
        <f>Pasajeros!J39</f>
        <v>VB 7241</v>
      </c>
      <c r="J41" s="16" t="str">
        <f>Pasajeros!K39</f>
        <v>Guadalajara</v>
      </c>
      <c r="K41" s="11">
        <f>Pasajeros!L39</f>
        <v>45987.548611111109</v>
      </c>
    </row>
    <row r="42" spans="1:11" x14ac:dyDescent="0.25">
      <c r="A42" s="9">
        <v>39</v>
      </c>
      <c r="B42" s="10" t="str">
        <f>Pasajeros!C40</f>
        <v>Viva</v>
      </c>
      <c r="C42" s="9" t="str">
        <f>Pasajeros!D40</f>
        <v>32N</v>
      </c>
      <c r="D42" s="9" t="str">
        <f>Pasajeros!E40</f>
        <v>VB 9313</v>
      </c>
      <c r="E42" s="11">
        <f>Pasajeros!F40</f>
        <v>45987.534722222219</v>
      </c>
      <c r="F42" s="16" t="str">
        <f>Pasajeros!G40</f>
        <v>Ixtapa Zihuatanejo</v>
      </c>
      <c r="G42" s="9">
        <f>Pasajeros!H40</f>
        <v>2</v>
      </c>
      <c r="H42" s="10" t="str">
        <f>Pasajeros!I40</f>
        <v>112B</v>
      </c>
      <c r="I42" s="9" t="str">
        <f>Pasajeros!J40</f>
        <v>VB 9432</v>
      </c>
      <c r="J42" s="16" t="str">
        <f>Pasajeros!K40</f>
        <v>Tampico</v>
      </c>
      <c r="K42" s="11">
        <f>Pasajeros!L40</f>
        <v>45987.652777777781</v>
      </c>
    </row>
    <row r="43" spans="1:11" x14ac:dyDescent="0.25">
      <c r="A43" s="9">
        <v>40</v>
      </c>
      <c r="B43" s="10" t="str">
        <f>Pasajeros!C41</f>
        <v>Aeromexico</v>
      </c>
      <c r="C43" s="9" t="str">
        <f>Pasajeros!D41</f>
        <v>E90</v>
      </c>
      <c r="D43" s="9" t="str">
        <f>Pasajeros!E41</f>
        <v>AM 2437</v>
      </c>
      <c r="E43" s="11">
        <f>Pasajeros!F41</f>
        <v>45987.534722222219</v>
      </c>
      <c r="F43" s="16" t="str">
        <f>Pasajeros!G41</f>
        <v>Colima</v>
      </c>
      <c r="G43" s="9">
        <f>Pasajeros!H41</f>
        <v>3</v>
      </c>
      <c r="H43" s="10" t="str">
        <f>Pasajeros!I41</f>
        <v>111B</v>
      </c>
      <c r="I43" s="9" t="str">
        <f>Pasajeros!J41</f>
        <v>AM 2600</v>
      </c>
      <c r="J43" s="16" t="str">
        <f>Pasajeros!K41</f>
        <v>Durango</v>
      </c>
      <c r="K43" s="11">
        <f>Pasajeros!L41</f>
        <v>45987.559027777781</v>
      </c>
    </row>
    <row r="44" spans="1:11" x14ac:dyDescent="0.25">
      <c r="A44" s="9">
        <v>41</v>
      </c>
      <c r="B44" s="10" t="str">
        <f>Pasajeros!C42</f>
        <v>Viva</v>
      </c>
      <c r="C44" s="9">
        <f>Pasajeros!D42</f>
        <v>320</v>
      </c>
      <c r="D44" s="9" t="str">
        <f>Pasajeros!E42</f>
        <v>VB 7345</v>
      </c>
      <c r="E44" s="11">
        <f>Pasajeros!F42</f>
        <v>45987.545138888891</v>
      </c>
      <c r="F44" s="16" t="str">
        <f>Pasajeros!G42</f>
        <v>Chihuahua</v>
      </c>
      <c r="G44" s="9">
        <f>Pasajeros!H42</f>
        <v>2</v>
      </c>
      <c r="H44" s="10">
        <f>Pasajeros!I42</f>
        <v>505</v>
      </c>
      <c r="I44" s="9" t="str">
        <f>Pasajeros!J42</f>
        <v>VB 7345</v>
      </c>
      <c r="J44" s="16" t="str">
        <f>Pasajeros!K42</f>
        <v xml:space="preserve">Bajío </v>
      </c>
      <c r="K44" s="11">
        <f>Pasajeros!L42</f>
        <v>45987.565972222219</v>
      </c>
    </row>
    <row r="45" spans="1:11" x14ac:dyDescent="0.25">
      <c r="A45" s="9">
        <v>42</v>
      </c>
      <c r="B45" s="10" t="str">
        <f>Pasajeros!C43</f>
        <v>Aeromexico</v>
      </c>
      <c r="C45" s="9" t="str">
        <f>Pasajeros!D43</f>
        <v>E90</v>
      </c>
      <c r="D45" s="9" t="str">
        <f>Pasajeros!E43</f>
        <v>AM 593</v>
      </c>
      <c r="E45" s="11">
        <f>Pasajeros!F43</f>
        <v>45987.565972222219</v>
      </c>
      <c r="F45" s="16" t="str">
        <f>Pasajeros!G43</f>
        <v>Tulum</v>
      </c>
      <c r="G45" s="9">
        <f>Pasajeros!H43</f>
        <v>3</v>
      </c>
      <c r="H45" s="10" t="str">
        <f>Pasajeros!I43</f>
        <v>111A</v>
      </c>
      <c r="I45" s="9" t="str">
        <f>Pasajeros!J43</f>
        <v>AM 880</v>
      </c>
      <c r="J45" s="16" t="str">
        <f>Pasajeros!K43</f>
        <v>Puerto Vallarta</v>
      </c>
      <c r="K45" s="11">
        <f>Pasajeros!L43</f>
        <v>45987.597222222219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321</v>
      </c>
      <c r="D46" s="9" t="str">
        <f>Pasajeros!E44</f>
        <v>VB 5070</v>
      </c>
      <c r="E46" s="11">
        <f>Pasajeros!F44</f>
        <v>45987.576388888891</v>
      </c>
      <c r="F46" s="16" t="str">
        <f>Pasajeros!G44</f>
        <v>Tijuana</v>
      </c>
      <c r="G46" s="9">
        <f>Pasajeros!H44</f>
        <v>1</v>
      </c>
      <c r="H46" s="10" t="str">
        <f>Pasajeros!I44</f>
        <v>106A</v>
      </c>
      <c r="I46" s="9" t="str">
        <f>Pasajeros!J44</f>
        <v>VB 9362</v>
      </c>
      <c r="J46" s="16" t="str">
        <f>Pasajeros!K44</f>
        <v>Tulum</v>
      </c>
      <c r="K46" s="11">
        <f>Pasajeros!L44</f>
        <v>45987.614583333336</v>
      </c>
    </row>
    <row r="47" spans="1:11" x14ac:dyDescent="0.25">
      <c r="A47" s="9">
        <v>44</v>
      </c>
      <c r="B47" s="10" t="str">
        <f>Pasajeros!C45</f>
        <v>Viva</v>
      </c>
      <c r="C47" s="9">
        <f>Pasajeros!D45</f>
        <v>320</v>
      </c>
      <c r="D47" s="9" t="str">
        <f>Pasajeros!E45</f>
        <v>VB 9387</v>
      </c>
      <c r="E47" s="11">
        <f>Pasajeros!F45</f>
        <v>45987.576388888891</v>
      </c>
      <c r="F47" s="16" t="str">
        <f>Pasajeros!G45</f>
        <v>Reynosa</v>
      </c>
      <c r="G47" s="9">
        <f>Pasajeros!H45</f>
        <v>1</v>
      </c>
      <c r="H47" s="10" t="str">
        <f>Pasajeros!I45</f>
        <v>107A</v>
      </c>
      <c r="I47" s="9" t="str">
        <f>Pasajeros!J45</f>
        <v>VB 7820</v>
      </c>
      <c r="J47" s="16" t="str">
        <f>Pasajeros!K45</f>
        <v>Monterrey</v>
      </c>
      <c r="K47" s="11">
        <f>Pasajeros!L45</f>
        <v>45987.663194444445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321</v>
      </c>
      <c r="D48" s="9" t="str">
        <f>Pasajeros!E46</f>
        <v>VB 9295</v>
      </c>
      <c r="E48" s="11">
        <f>Pasajeros!F46</f>
        <v>45987.579861111109</v>
      </c>
      <c r="F48" s="16" t="str">
        <f>Pasajeros!G46</f>
        <v>Huatulco</v>
      </c>
      <c r="G48" s="9">
        <f>Pasajeros!H46</f>
        <v>2</v>
      </c>
      <c r="H48" s="10" t="str">
        <f>Pasajeros!I46</f>
        <v>115B</v>
      </c>
      <c r="I48" s="9" t="str">
        <f>Pasajeros!J46</f>
        <v>VB 9428</v>
      </c>
      <c r="J48" s="16" t="str">
        <f>Pasajeros!K46</f>
        <v>Tepic</v>
      </c>
      <c r="K48" s="11">
        <f>Pasajeros!L46</f>
        <v>45988.350694444445</v>
      </c>
    </row>
    <row r="49" spans="1:11" x14ac:dyDescent="0.25">
      <c r="A49" s="9">
        <v>46</v>
      </c>
      <c r="B49" s="10" t="str">
        <f>Pasajeros!C47</f>
        <v>Aerus</v>
      </c>
      <c r="C49" s="9" t="str">
        <f>Pasajeros!D47</f>
        <v>CNF</v>
      </c>
      <c r="D49" s="9" t="str">
        <f>Pasajeros!E47</f>
        <v>ZV 361</v>
      </c>
      <c r="E49" s="11">
        <f>Pasajeros!F47</f>
        <v>45987.600694444445</v>
      </c>
      <c r="F49" s="16" t="str">
        <f>Pasajeros!G47</f>
        <v>Ciudad Victoria</v>
      </c>
      <c r="G49" s="9">
        <f>Pasajeros!H47</f>
        <v>2</v>
      </c>
      <c r="H49" s="10">
        <f>Pasajeros!I47</f>
        <v>501</v>
      </c>
      <c r="I49" s="9" t="str">
        <f>Pasajeros!J47</f>
        <v>ZV 340</v>
      </c>
      <c r="J49" s="16" t="str">
        <f>Pasajeros!K47</f>
        <v>San Luis Potosí</v>
      </c>
      <c r="K49" s="11">
        <f>Pasajeros!L47</f>
        <v>45987.625</v>
      </c>
    </row>
    <row r="50" spans="1:11" ht="24" x14ac:dyDescent="0.25">
      <c r="A50" s="9">
        <v>47</v>
      </c>
      <c r="B50" s="10" t="str">
        <f>Pasajeros!C48</f>
        <v>Mexicana de Aviación</v>
      </c>
      <c r="C50" s="9">
        <f>Pasajeros!D48</f>
        <v>738</v>
      </c>
      <c r="D50" s="9" t="str">
        <f>Pasajeros!E48</f>
        <v>XN 1781</v>
      </c>
      <c r="E50" s="11">
        <f>Pasajeros!F48</f>
        <v>45987.614583333336</v>
      </c>
      <c r="F50" s="16" t="str">
        <f>Pasajeros!G48</f>
        <v>Tulum</v>
      </c>
      <c r="G50" s="9">
        <f>Pasajeros!H48</f>
        <v>1</v>
      </c>
      <c r="H50" s="10" t="str">
        <f>Pasajeros!I48</f>
        <v>108A</v>
      </c>
      <c r="I50" s="9" t="str">
        <f>Pasajeros!J48</f>
        <v>XN 1204</v>
      </c>
      <c r="J50" s="16" t="str">
        <f>Pasajeros!K48</f>
        <v>Tijuana</v>
      </c>
      <c r="K50" s="11">
        <f>Pasajeros!L48</f>
        <v>45987.819444444445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320</v>
      </c>
      <c r="D51" s="9" t="str">
        <f>Pasajeros!E49</f>
        <v>VB 7008</v>
      </c>
      <c r="E51" s="11">
        <f>Pasajeros!F49</f>
        <v>45987.628472222219</v>
      </c>
      <c r="F51" s="16" t="str">
        <f>Pasajeros!G49</f>
        <v>Cancún</v>
      </c>
      <c r="G51" s="9">
        <f>Pasajeros!H49</f>
        <v>1</v>
      </c>
      <c r="H51" s="10">
        <f>Pasajeros!I49</f>
        <v>505</v>
      </c>
      <c r="I51" s="9" t="str">
        <f>Pasajeros!J49</f>
        <v>VB 7008</v>
      </c>
      <c r="J51" s="16" t="str">
        <f>Pasajeros!K49</f>
        <v>Oaxaca</v>
      </c>
      <c r="K51" s="11">
        <f>Pasajeros!L49</f>
        <v>45987.652777777781</v>
      </c>
    </row>
    <row r="52" spans="1:11" x14ac:dyDescent="0.25">
      <c r="A52" s="9">
        <v>49</v>
      </c>
      <c r="B52" s="10" t="str">
        <f>Pasajeros!C50</f>
        <v>Viva</v>
      </c>
      <c r="C52" s="9">
        <f>Pasajeros!D50</f>
        <v>321</v>
      </c>
      <c r="D52" s="9" t="str">
        <f>Pasajeros!E50</f>
        <v>VB 7429</v>
      </c>
      <c r="E52" s="11">
        <f>Pasajeros!F50</f>
        <v>45987.666666666664</v>
      </c>
      <c r="F52" s="16" t="str">
        <f>Pasajeros!G50</f>
        <v>Tuxtla Gutiérrez</v>
      </c>
      <c r="G52" s="9">
        <f>Pasajeros!H50</f>
        <v>1</v>
      </c>
      <c r="H52" s="10">
        <f>Pasajeros!I50</f>
        <v>502</v>
      </c>
      <c r="I52" s="9" t="str">
        <f>Pasajeros!J50</f>
        <v>VB 7429</v>
      </c>
      <c r="J52" s="16" t="str">
        <f>Pasajeros!K50</f>
        <v>Tijuana</v>
      </c>
      <c r="K52" s="11">
        <f>Pasajeros!L50</f>
        <v>45987.694444444445</v>
      </c>
    </row>
    <row r="53" spans="1:11" x14ac:dyDescent="0.25">
      <c r="A53" s="9">
        <v>50</v>
      </c>
      <c r="B53" s="10" t="str">
        <f>Pasajeros!C51</f>
        <v>Viva</v>
      </c>
      <c r="C53" s="9">
        <f>Pasajeros!D51</f>
        <v>320</v>
      </c>
      <c r="D53" s="9" t="str">
        <f>Pasajeros!E51</f>
        <v>VB 9413</v>
      </c>
      <c r="E53" s="11">
        <f>Pasajeros!F51</f>
        <v>45987.670138888891</v>
      </c>
      <c r="F53" s="16" t="str">
        <f>Pasajeros!G51</f>
        <v>Mérida</v>
      </c>
      <c r="G53" s="9">
        <f>Pasajeros!H51</f>
        <v>2</v>
      </c>
      <c r="H53" s="10" t="str">
        <f>Pasajeros!I51</f>
        <v>106B</v>
      </c>
      <c r="I53" s="9" t="str">
        <f>Pasajeros!J51</f>
        <v>VB 9234</v>
      </c>
      <c r="J53" s="16" t="str">
        <f>Pasajeros!K51</f>
        <v>Mazatlán</v>
      </c>
      <c r="K53" s="11">
        <f>Pasajeros!L51</f>
        <v>45987.704861111109</v>
      </c>
    </row>
    <row r="54" spans="1:11" x14ac:dyDescent="0.25">
      <c r="A54" s="9">
        <v>51</v>
      </c>
      <c r="B54" s="10" t="str">
        <f>Pasajeros!C52</f>
        <v>Volaris</v>
      </c>
      <c r="C54" s="9">
        <f>Pasajeros!D52</f>
        <v>320</v>
      </c>
      <c r="D54" s="9" t="str">
        <f>Pasajeros!E52</f>
        <v>Y4 3532</v>
      </c>
      <c r="E54" s="11">
        <f>Pasajeros!F52</f>
        <v>45987.680555555555</v>
      </c>
      <c r="F54" s="16" t="str">
        <f>Pasajeros!G52</f>
        <v>Cancún</v>
      </c>
      <c r="G54" s="9">
        <f>Pasajeros!H52</f>
        <v>1</v>
      </c>
      <c r="H54" s="10" t="str">
        <f>Pasajeros!I52</f>
        <v>109A</v>
      </c>
      <c r="I54" s="9" t="str">
        <f>Pasajeros!J52</f>
        <v>Y4 1293</v>
      </c>
      <c r="J54" s="16" t="str">
        <f>Pasajeros!K52</f>
        <v>Guadalajara</v>
      </c>
      <c r="K54" s="11">
        <f>Pasajeros!L52</f>
        <v>45987.71875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320</v>
      </c>
      <c r="D55" s="9" t="str">
        <f>Pasajeros!E53</f>
        <v>VB 3286</v>
      </c>
      <c r="E55" s="11">
        <f>Pasajeros!F53</f>
        <v>45987.690972222219</v>
      </c>
      <c r="F55" s="16" t="str">
        <f>Pasajeros!G53</f>
        <v>Guadalajara</v>
      </c>
      <c r="G55" s="9">
        <f>Pasajeros!H53</f>
        <v>2</v>
      </c>
      <c r="H55" s="10" t="str">
        <f>Pasajeros!I53</f>
        <v>107B</v>
      </c>
      <c r="I55" s="9" t="str">
        <f>Pasajeros!J53</f>
        <v>VB 9532</v>
      </c>
      <c r="J55" s="16" t="str">
        <f>Pasajeros!K53</f>
        <v>Matamoros</v>
      </c>
      <c r="K55" s="11">
        <f>Pasajeros!L53</f>
        <v>45987.732638888891</v>
      </c>
    </row>
    <row r="56" spans="1:11" x14ac:dyDescent="0.25">
      <c r="A56" s="9">
        <v>53</v>
      </c>
      <c r="B56" s="10" t="str">
        <f>Pasajeros!C54</f>
        <v>Aeromexico</v>
      </c>
      <c r="C56" s="9" t="str">
        <f>Pasajeros!D54</f>
        <v>E90</v>
      </c>
      <c r="D56" s="9" t="str">
        <f>Pasajeros!E54</f>
        <v>AM 875</v>
      </c>
      <c r="E56" s="11">
        <f>Pasajeros!F54</f>
        <v>45987.697916666664</v>
      </c>
      <c r="F56" s="16" t="str">
        <f>Pasajeros!G54</f>
        <v>Mérida</v>
      </c>
      <c r="G56" s="9">
        <f>Pasajeros!H54</f>
        <v>3</v>
      </c>
      <c r="H56" s="10" t="str">
        <f>Pasajeros!I54</f>
        <v>111B</v>
      </c>
      <c r="I56" s="9" t="str">
        <f>Pasajeros!J54</f>
        <v>AM 2042</v>
      </c>
      <c r="J56" s="16" t="str">
        <f>Pasajeros!K54</f>
        <v>Oaxaca</v>
      </c>
      <c r="K56" s="11">
        <f>Pasajeros!L54</f>
        <v>45987.760416666664</v>
      </c>
    </row>
    <row r="57" spans="1:11" x14ac:dyDescent="0.25">
      <c r="A57" s="9">
        <v>54</v>
      </c>
      <c r="B57" s="10" t="str">
        <f>Pasajeros!C55</f>
        <v>Volaris</v>
      </c>
      <c r="C57" s="9" t="str">
        <f>Pasajeros!D55</f>
        <v>32N</v>
      </c>
      <c r="D57" s="9" t="str">
        <f>Pasajeros!E55</f>
        <v>Y4 7121</v>
      </c>
      <c r="E57" s="11">
        <f>Pasajeros!F55</f>
        <v>45987.711111111108</v>
      </c>
      <c r="F57" s="16" t="str">
        <f>Pasajeros!G55</f>
        <v>Los Cabos</v>
      </c>
      <c r="G57" s="9">
        <f>Pasajeros!H55</f>
        <v>2</v>
      </c>
      <c r="H57" s="10" t="str">
        <f>Pasajeros!I55</f>
        <v>110A</v>
      </c>
      <c r="I57" s="9" t="str">
        <f>Pasajeros!J55</f>
        <v>Y4 7110</v>
      </c>
      <c r="J57" s="16" t="str">
        <f>Pasajeros!K55</f>
        <v>Mérida</v>
      </c>
      <c r="K57" s="11">
        <f>Pasajeros!L55</f>
        <v>45987.738194444442</v>
      </c>
    </row>
    <row r="58" spans="1:11" x14ac:dyDescent="0.25">
      <c r="A58" s="9">
        <v>55</v>
      </c>
      <c r="B58" s="10" t="str">
        <f>Pasajeros!C56</f>
        <v>Viva</v>
      </c>
      <c r="C58" s="9">
        <f>Pasajeros!D56</f>
        <v>321</v>
      </c>
      <c r="D58" s="9" t="str">
        <f>Pasajeros!E56</f>
        <v>VB 7417</v>
      </c>
      <c r="E58" s="11">
        <f>Pasajeros!F56</f>
        <v>45987.711805555555</v>
      </c>
      <c r="F58" s="16" t="str">
        <f>Pasajeros!G56</f>
        <v>Culiacán</v>
      </c>
      <c r="G58" s="9">
        <f>Pasajeros!H56</f>
        <v>2</v>
      </c>
      <c r="H58" s="10" t="str">
        <f>Pasajeros!I56</f>
        <v>107A</v>
      </c>
      <c r="I58" s="9" t="str">
        <f>Pasajeros!J56</f>
        <v>VB 7417</v>
      </c>
      <c r="J58" s="16" t="str">
        <f>Pasajeros!K56</f>
        <v>Cancún</v>
      </c>
      <c r="K58" s="11">
        <f>Pasajeros!L56</f>
        <v>45987.743055555555</v>
      </c>
    </row>
    <row r="59" spans="1:11" x14ac:dyDescent="0.25">
      <c r="A59" s="9">
        <v>56</v>
      </c>
      <c r="B59" s="10" t="str">
        <f>Pasajeros!C57</f>
        <v>Viva</v>
      </c>
      <c r="C59" s="9">
        <f>Pasajeros!D57</f>
        <v>320</v>
      </c>
      <c r="D59" s="9" t="str">
        <f>Pasajeros!E57</f>
        <v>VB 7370</v>
      </c>
      <c r="E59" s="11">
        <f>Pasajeros!F57</f>
        <v>45987.711805555555</v>
      </c>
      <c r="F59" s="16" t="str">
        <f>Pasajeros!G57</f>
        <v>La Paz</v>
      </c>
      <c r="G59" s="9">
        <f>Pasajeros!H57</f>
        <v>1</v>
      </c>
      <c r="H59" s="10" t="str">
        <f>Pasajeros!I57</f>
        <v>106A</v>
      </c>
      <c r="I59" s="9" t="str">
        <f>Pasajeros!J57</f>
        <v>VB 7371</v>
      </c>
      <c r="J59" s="16" t="str">
        <f>Pasajeros!K57</f>
        <v>La Paz</v>
      </c>
      <c r="K59" s="11">
        <f>Pasajeros!L57</f>
        <v>45987.746527777781</v>
      </c>
    </row>
    <row r="60" spans="1:11" x14ac:dyDescent="0.25">
      <c r="A60" s="9">
        <v>57</v>
      </c>
      <c r="B60" s="10" t="str">
        <f>Pasajeros!C58</f>
        <v>Aeromexico</v>
      </c>
      <c r="C60" s="9" t="str">
        <f>Pasajeros!D58</f>
        <v>E90</v>
      </c>
      <c r="D60" s="9" t="str">
        <f>Pasajeros!E58</f>
        <v>AM 2469</v>
      </c>
      <c r="E60" s="11">
        <f>Pasajeros!F58</f>
        <v>45987.711805555555</v>
      </c>
      <c r="F60" s="16" t="str">
        <f>Pasajeros!G58</f>
        <v>Durango</v>
      </c>
      <c r="G60" s="9">
        <f>Pasajeros!H58</f>
        <v>3</v>
      </c>
      <c r="H60" s="10" t="str">
        <f>Pasajeros!I58</f>
        <v>111A</v>
      </c>
      <c r="I60" s="9" t="str">
        <f>Pasajeros!J58</f>
        <v>AM 872</v>
      </c>
      <c r="J60" s="16" t="str">
        <f>Pasajeros!K58</f>
        <v>Veracruz</v>
      </c>
      <c r="K60" s="11">
        <f>Pasajeros!L58</f>
        <v>45987.736805555556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320</v>
      </c>
      <c r="D61" s="9" t="str">
        <f>Pasajeros!E59</f>
        <v>VB 7016</v>
      </c>
      <c r="E61" s="11">
        <f>Pasajeros!F59</f>
        <v>45987.722222222219</v>
      </c>
      <c r="F61" s="16" t="str">
        <f>Pasajeros!G59</f>
        <v>Monterrey</v>
      </c>
      <c r="G61" s="9">
        <f>Pasajeros!H59</f>
        <v>1</v>
      </c>
      <c r="H61" s="10">
        <f>Pasajeros!I59</f>
        <v>505</v>
      </c>
      <c r="I61" s="9" t="str">
        <f>Pasajeros!J59</f>
        <v>VB 7016</v>
      </c>
      <c r="J61" s="16" t="str">
        <f>Pasajeros!K59</f>
        <v>Acapulco</v>
      </c>
      <c r="K61" s="11">
        <f>Pasajeros!L59</f>
        <v>45987.743055555555</v>
      </c>
    </row>
    <row r="62" spans="1:11" x14ac:dyDescent="0.25">
      <c r="A62" s="9">
        <v>59</v>
      </c>
      <c r="B62" s="10" t="str">
        <f>Pasajeros!C60</f>
        <v xml:space="preserve">Arajet </v>
      </c>
      <c r="C62" s="9" t="str">
        <f>Pasajeros!D60</f>
        <v>7M8</v>
      </c>
      <c r="D62" s="9" t="str">
        <f>Pasajeros!E60</f>
        <v>DM 7100</v>
      </c>
      <c r="E62" s="11">
        <f>Pasajeros!F60</f>
        <v>45987.726388888892</v>
      </c>
      <c r="F62" s="16" t="str">
        <f>Pasajeros!G60</f>
        <v>Punta Cana</v>
      </c>
      <c r="G62" s="9">
        <f>Pasajeros!H60</f>
        <v>6</v>
      </c>
      <c r="H62" s="10" t="str">
        <f>Pasajeros!I60</f>
        <v>114A</v>
      </c>
      <c r="I62" s="9" t="str">
        <f>Pasajeros!J60</f>
        <v>DM 7101</v>
      </c>
      <c r="J62" s="16" t="str">
        <f>Pasajeros!K60</f>
        <v>Punta Cana</v>
      </c>
      <c r="K62" s="11">
        <f>Pasajeros!L60</f>
        <v>45987.768055555556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9395</v>
      </c>
      <c r="E63" s="11">
        <f>Pasajeros!F61</f>
        <v>45987.736111111109</v>
      </c>
      <c r="F63" s="16" t="str">
        <f>Pasajeros!G61</f>
        <v>Saltillo</v>
      </c>
      <c r="G63" s="9">
        <f>Pasajeros!H61</f>
        <v>1</v>
      </c>
      <c r="H63" s="10">
        <f>Pasajeros!I61</f>
        <v>503</v>
      </c>
      <c r="I63" s="9" t="str">
        <f>Pasajeros!J61</f>
        <v>VB 9304</v>
      </c>
      <c r="J63" s="16" t="str">
        <f>Pasajeros!K61</f>
        <v>Hermosillo</v>
      </c>
      <c r="K63" s="11">
        <f>Pasajeros!L61</f>
        <v>45987.760416666664</v>
      </c>
    </row>
    <row r="64" spans="1:11" ht="24" x14ac:dyDescent="0.25">
      <c r="A64" s="9">
        <v>61</v>
      </c>
      <c r="B64" s="10" t="str">
        <f>Pasajeros!C62</f>
        <v>Mexicana de Aviación</v>
      </c>
      <c r="C64" s="9">
        <f>Pasajeros!D62</f>
        <v>738</v>
      </c>
      <c r="D64" s="9" t="str">
        <f>Pasajeros!E62</f>
        <v>XN 1953</v>
      </c>
      <c r="E64" s="11">
        <f>Pasajeros!F62</f>
        <v>45987.739583333336</v>
      </c>
      <c r="F64" s="16" t="str">
        <f>Pasajeros!G62</f>
        <v>Ixtapa Zihuatanejo</v>
      </c>
      <c r="G64" s="9">
        <f>Pasajeros!H62</f>
        <v>3</v>
      </c>
      <c r="H64" s="10" t="str">
        <f>Pasajeros!I62</f>
        <v>109B</v>
      </c>
      <c r="I64" s="9" t="str">
        <f>Pasajeros!J62</f>
        <v>XN 1104</v>
      </c>
      <c r="J64" s="16" t="str">
        <f>Pasajeros!K62</f>
        <v>Monterrey</v>
      </c>
      <c r="K64" s="11">
        <f>Pasajeros!L62</f>
        <v>45987.777777777781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2284</v>
      </c>
      <c r="E65" s="11">
        <f>Pasajeros!F63</f>
        <v>45987.746527777781</v>
      </c>
      <c r="F65" s="16" t="str">
        <f>Pasajeros!G63</f>
        <v>Cancún</v>
      </c>
      <c r="G65" s="9">
        <f>Pasajeros!H63</f>
        <v>1</v>
      </c>
      <c r="H65" s="10" t="str">
        <f>Pasajeros!I63</f>
        <v>109A</v>
      </c>
      <c r="I65" s="9" t="str">
        <f>Pasajeros!J63</f>
        <v>VB 9496</v>
      </c>
      <c r="J65" s="16" t="str">
        <f>Pasajeros!K63</f>
        <v>Los Cabos</v>
      </c>
      <c r="K65" s="11">
        <f>Pasajeros!L63</f>
        <v>45987.784722222219</v>
      </c>
    </row>
    <row r="66" spans="1:11" x14ac:dyDescent="0.25">
      <c r="A66" s="9">
        <v>63</v>
      </c>
      <c r="B66" s="10" t="str">
        <f>Pasajeros!C64</f>
        <v>Aeromexico</v>
      </c>
      <c r="C66" s="9" t="str">
        <f>Pasajeros!D64</f>
        <v>E90</v>
      </c>
      <c r="D66" s="9" t="str">
        <f>Pasajeros!E64</f>
        <v>AM 881</v>
      </c>
      <c r="E66" s="11">
        <f>Pasajeros!F64</f>
        <v>45987.757638888892</v>
      </c>
      <c r="F66" s="16" t="str">
        <f>Pasajeros!G64</f>
        <v>Puerto Vallarta</v>
      </c>
      <c r="G66" s="9">
        <f>Pasajeros!H64</f>
        <v>3</v>
      </c>
      <c r="H66" s="10" t="str">
        <f>Pasajeros!I64</f>
        <v>111A</v>
      </c>
      <c r="I66" s="9" t="str">
        <f>Pasajeros!J64</f>
        <v>AM 284</v>
      </c>
      <c r="J66" s="16" t="str">
        <f>Pasajeros!K64</f>
        <v>Guadalajara</v>
      </c>
      <c r="K66" s="11">
        <f>Pasajeros!L64</f>
        <v>45987.785416666666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9433</v>
      </c>
      <c r="E67" s="11">
        <f>Pasajeros!F65</f>
        <v>45987.760416666664</v>
      </c>
      <c r="F67" s="16" t="str">
        <f>Pasajeros!G65</f>
        <v>Tampico</v>
      </c>
      <c r="G67" s="9">
        <f>Pasajeros!H65</f>
        <v>1</v>
      </c>
      <c r="H67" s="10" t="str">
        <f>Pasajeros!I65</f>
        <v>112B</v>
      </c>
      <c r="I67" s="9" t="str">
        <f>Pasajeros!J65</f>
        <v>VB 9522</v>
      </c>
      <c r="J67" s="16" t="str">
        <f>Pasajeros!K65</f>
        <v>Guadalajara</v>
      </c>
      <c r="K67" s="11">
        <f>Pasajeros!L65</f>
        <v>45987.791666666664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321</v>
      </c>
      <c r="D68" s="9" t="str">
        <f>Pasajeros!E66</f>
        <v>VB 7282</v>
      </c>
      <c r="E68" s="11">
        <f>Pasajeros!F66</f>
        <v>45987.763888888891</v>
      </c>
      <c r="F68" s="16" t="str">
        <f>Pasajeros!G66</f>
        <v>Mérida</v>
      </c>
      <c r="G68" s="9">
        <f>Pasajeros!H66</f>
        <v>3</v>
      </c>
      <c r="H68" s="10" t="str">
        <f>Pasajeros!I66</f>
        <v>106B</v>
      </c>
      <c r="I68" s="9" t="str">
        <f>Pasajeros!J66</f>
        <v>VB 7282</v>
      </c>
      <c r="J68" s="16" t="str">
        <f>Pasajeros!K66</f>
        <v>Puerto Escondido</v>
      </c>
      <c r="K68" s="11">
        <f>Pasajeros!L66</f>
        <v>45987.791666666664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320</v>
      </c>
      <c r="D69" s="9" t="str">
        <f>Pasajeros!E67</f>
        <v>VB 7009</v>
      </c>
      <c r="E69" s="11">
        <f>Pasajeros!F67</f>
        <v>45987.767361111109</v>
      </c>
      <c r="F69" s="16" t="str">
        <f>Pasajeros!G67</f>
        <v>Oaxaca</v>
      </c>
      <c r="G69" s="9">
        <f>Pasajeros!H67</f>
        <v>2</v>
      </c>
      <c r="H69" s="10">
        <f>Pasajeros!I67</f>
        <v>505</v>
      </c>
      <c r="I69" s="9" t="str">
        <f>Pasajeros!J67</f>
        <v>VB 7009</v>
      </c>
      <c r="J69" s="16" t="str">
        <f>Pasajeros!K67</f>
        <v>Cancún</v>
      </c>
      <c r="K69" s="11">
        <f>Pasajeros!L67</f>
        <v>45987.791666666664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7434</v>
      </c>
      <c r="E70" s="11">
        <f>Pasajeros!F68</f>
        <v>45987.770833333336</v>
      </c>
      <c r="F70" s="16" t="str">
        <f>Pasajeros!G68</f>
        <v>Ciudad Juárez</v>
      </c>
      <c r="G70" s="9">
        <f>Pasajeros!H68</f>
        <v>2</v>
      </c>
      <c r="H70" s="10">
        <f>Pasajeros!I68</f>
        <v>502</v>
      </c>
      <c r="I70" s="9" t="str">
        <f>Pasajeros!J68</f>
        <v>VB 7434</v>
      </c>
      <c r="J70" s="16" t="str">
        <f>Pasajeros!K68</f>
        <v>Veracruz</v>
      </c>
      <c r="K70" s="11">
        <f>Pasajeros!L68</f>
        <v>45987.791666666664</v>
      </c>
    </row>
    <row r="71" spans="1:11" x14ac:dyDescent="0.25">
      <c r="A71" s="9">
        <v>68</v>
      </c>
      <c r="B71" s="10" t="str">
        <f>Pasajeros!C69</f>
        <v>Viva</v>
      </c>
      <c r="C71" s="9" t="str">
        <f>Pasajeros!D69</f>
        <v>32A</v>
      </c>
      <c r="D71" s="9" t="str">
        <f>Pasajeros!E69</f>
        <v>VB 4412</v>
      </c>
      <c r="E71" s="11">
        <f>Pasajeros!F69</f>
        <v>45987.774305555555</v>
      </c>
      <c r="F71" s="16" t="str">
        <f>Pasajeros!G69</f>
        <v>Monterrey</v>
      </c>
      <c r="G71" s="9">
        <f>Pasajeros!H69</f>
        <v>2</v>
      </c>
      <c r="H71" s="10" t="str">
        <f>Pasajeros!I69</f>
        <v>107A</v>
      </c>
      <c r="I71" s="9" t="str">
        <f>Pasajeros!J69</f>
        <v>VB 4413</v>
      </c>
      <c r="J71" s="16" t="str">
        <f>Pasajeros!K69</f>
        <v>Monterrey</v>
      </c>
      <c r="K71" s="11">
        <f>Pasajeros!L69</f>
        <v>45987.805555555555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321</v>
      </c>
      <c r="D72" s="9" t="str">
        <f>Pasajeros!E70</f>
        <v>VB 9363</v>
      </c>
      <c r="E72" s="11">
        <f>Pasajeros!F70</f>
        <v>45987.819444444445</v>
      </c>
      <c r="F72" s="16" t="str">
        <f>Pasajeros!G70</f>
        <v>Tulum</v>
      </c>
      <c r="G72" s="9">
        <f>Pasajeros!H70</f>
        <v>1</v>
      </c>
      <c r="H72" s="10" t="str">
        <f>Pasajeros!I70</f>
        <v>109A</v>
      </c>
      <c r="I72" s="9" t="str">
        <f>Pasajeros!J70</f>
        <v>VB 5067</v>
      </c>
      <c r="J72" s="16" t="str">
        <f>Pasajeros!K70</f>
        <v>Tijuana</v>
      </c>
      <c r="K72" s="11">
        <f>Pasajeros!L70</f>
        <v>45987.895833333336</v>
      </c>
    </row>
    <row r="73" spans="1:11" x14ac:dyDescent="0.25">
      <c r="A73" s="9">
        <v>70</v>
      </c>
      <c r="B73" s="10" t="str">
        <f>Pasajeros!C71</f>
        <v>Aeromexico</v>
      </c>
      <c r="C73" s="9" t="str">
        <f>Pasajeros!D71</f>
        <v>E90</v>
      </c>
      <c r="D73" s="9" t="str">
        <f>Pasajeros!E71</f>
        <v>AM 995</v>
      </c>
      <c r="E73" s="11">
        <f>Pasajeros!F71</f>
        <v>45987.829861111109</v>
      </c>
      <c r="F73" s="16" t="str">
        <f>Pasajeros!G71</f>
        <v>Monterrey</v>
      </c>
      <c r="G73" s="9">
        <f>Pasajeros!H71</f>
        <v>3</v>
      </c>
      <c r="H73" s="10" t="str">
        <f>Pasajeros!I71</f>
        <v>111A</v>
      </c>
      <c r="I73" s="9" t="str">
        <f>Pasajeros!J71</f>
        <v>AM 998</v>
      </c>
      <c r="J73" s="16" t="str">
        <f>Pasajeros!K71</f>
        <v>Monterrey</v>
      </c>
      <c r="K73" s="11">
        <f>Pasajeros!L71</f>
        <v>45987.857638888891</v>
      </c>
    </row>
    <row r="74" spans="1:11" x14ac:dyDescent="0.25">
      <c r="A74" s="9">
        <v>71</v>
      </c>
      <c r="B74" s="10" t="str">
        <f>Pasajeros!C72</f>
        <v>Volaris</v>
      </c>
      <c r="C74" s="9">
        <f>Pasajeros!D72</f>
        <v>320</v>
      </c>
      <c r="D74" s="9" t="str">
        <f>Pasajeros!E72</f>
        <v>Y4 1292</v>
      </c>
      <c r="E74" s="11">
        <f>Pasajeros!F72</f>
        <v>45987.852777777778</v>
      </c>
      <c r="F74" s="16" t="str">
        <f>Pasajeros!G72</f>
        <v>Guadalajara</v>
      </c>
      <c r="G74" s="9">
        <f>Pasajeros!H72</f>
        <v>1</v>
      </c>
      <c r="H74" s="10" t="str">
        <f>Pasajeros!I72</f>
        <v>110A</v>
      </c>
      <c r="I74" s="9" t="str">
        <f>Pasajeros!J72</f>
        <v>Y4 1291</v>
      </c>
      <c r="J74" s="16" t="str">
        <f>Pasajeros!K72</f>
        <v>Guadalajara</v>
      </c>
      <c r="K74" s="11">
        <f>Pasajeros!L72</f>
        <v>45988.270833333336</v>
      </c>
    </row>
    <row r="75" spans="1:11" x14ac:dyDescent="0.25">
      <c r="A75" s="9">
        <v>72</v>
      </c>
      <c r="B75" s="10" t="str">
        <f>Pasajeros!C73</f>
        <v>Aeromexico</v>
      </c>
      <c r="C75" s="9" t="str">
        <f>Pasajeros!D73</f>
        <v>E90</v>
      </c>
      <c r="D75" s="9" t="str">
        <f>Pasajeros!E73</f>
        <v>AM 2041</v>
      </c>
      <c r="E75" s="11">
        <f>Pasajeros!F73</f>
        <v>45987.85833333333</v>
      </c>
      <c r="F75" s="16" t="str">
        <f>Pasajeros!G73</f>
        <v>Oaxaca</v>
      </c>
      <c r="G75" s="9">
        <f>Pasajeros!H73</f>
        <v>3</v>
      </c>
      <c r="H75" s="10" t="str">
        <f>Pasajeros!I73</f>
        <v>111B</v>
      </c>
      <c r="I75" s="9" t="str">
        <f>Pasajeros!J73</f>
        <v>AM 878</v>
      </c>
      <c r="J75" s="16" t="str">
        <f>Pasajeros!K73</f>
        <v>Mérida</v>
      </c>
      <c r="K75" s="11">
        <f>Pasajeros!L73</f>
        <v>45988.510416666664</v>
      </c>
    </row>
    <row r="76" spans="1:11" x14ac:dyDescent="0.25">
      <c r="A76" s="9">
        <v>73</v>
      </c>
      <c r="B76" s="10" t="str">
        <f>Pasajeros!C74</f>
        <v>Viva</v>
      </c>
      <c r="C76" s="9" t="str">
        <f>Pasajeros!D74</f>
        <v>32Q</v>
      </c>
      <c r="D76" s="9" t="str">
        <f>Pasajeros!E74</f>
        <v>VB 9233</v>
      </c>
      <c r="E76" s="11">
        <f>Pasajeros!F74</f>
        <v>45987.861111111109</v>
      </c>
      <c r="F76" s="16" t="str">
        <f>Pasajeros!G74</f>
        <v>Mazatlán</v>
      </c>
      <c r="G76" s="9">
        <f>Pasajeros!H74</f>
        <v>1</v>
      </c>
      <c r="H76" s="10" t="str">
        <f>Pasajeros!I74</f>
        <v>106A</v>
      </c>
      <c r="I76" s="9" t="str">
        <f>Pasajeros!J74</f>
        <v>VB 7378</v>
      </c>
      <c r="J76" s="16" t="str">
        <f>Pasajeros!K74</f>
        <v>Monterrey</v>
      </c>
      <c r="K76" s="11">
        <f>Pasajeros!L74</f>
        <v>45988.25</v>
      </c>
    </row>
    <row r="77" spans="1:11" x14ac:dyDescent="0.25">
      <c r="A77" s="9">
        <v>74</v>
      </c>
      <c r="B77" s="10" t="str">
        <f>Pasajeros!C75</f>
        <v>Viva</v>
      </c>
      <c r="C77" s="9">
        <f>Pasajeros!D75</f>
        <v>320</v>
      </c>
      <c r="D77" s="9" t="str">
        <f>Pasajeros!E75</f>
        <v>VB 7017</v>
      </c>
      <c r="E77" s="11">
        <f>Pasajeros!F75</f>
        <v>45987.868055555555</v>
      </c>
      <c r="F77" s="16" t="str">
        <f>Pasajeros!G75</f>
        <v>Acapulco</v>
      </c>
      <c r="G77" s="9">
        <f>Pasajeros!H75</f>
        <v>2</v>
      </c>
      <c r="H77" s="10">
        <f>Pasajeros!I75</f>
        <v>502</v>
      </c>
      <c r="I77" s="9" t="str">
        <f>Pasajeros!J75</f>
        <v>VB 7017</v>
      </c>
      <c r="J77" s="16" t="str">
        <f>Pasajeros!K75</f>
        <v>Monterrey</v>
      </c>
      <c r="K77" s="11">
        <f>Pasajeros!L75</f>
        <v>45987.888888888891</v>
      </c>
    </row>
    <row r="78" spans="1:11" x14ac:dyDescent="0.25">
      <c r="A78" s="9">
        <v>75</v>
      </c>
      <c r="B78" s="10" t="str">
        <f>Pasajeros!C76</f>
        <v>Viva</v>
      </c>
      <c r="C78" s="9">
        <f>Pasajeros!D76</f>
        <v>320</v>
      </c>
      <c r="D78" s="9" t="str">
        <f>Pasajeros!E76</f>
        <v>VB 9533</v>
      </c>
      <c r="E78" s="11">
        <f>Pasajeros!F76</f>
        <v>45987.881944444445</v>
      </c>
      <c r="F78" s="16" t="str">
        <f>Pasajeros!G76</f>
        <v>Matamoros</v>
      </c>
      <c r="G78" s="9">
        <f>Pasajeros!H76</f>
        <v>2</v>
      </c>
      <c r="H78" s="10">
        <f>Pasajeros!I76</f>
        <v>505</v>
      </c>
      <c r="I78" s="9" t="str">
        <f>Pasajeros!J76</f>
        <v>VB 3287</v>
      </c>
      <c r="J78" s="16" t="str">
        <f>Pasajeros!K76</f>
        <v>Guadalajara</v>
      </c>
      <c r="K78" s="11">
        <f>Pasajeros!L76</f>
        <v>45987.902777777781</v>
      </c>
    </row>
    <row r="79" spans="1:11" x14ac:dyDescent="0.25">
      <c r="A79" s="9">
        <v>76</v>
      </c>
      <c r="B79" s="10" t="str">
        <f>Pasajeros!C77</f>
        <v>Aeromexico</v>
      </c>
      <c r="C79" s="9" t="str">
        <f>Pasajeros!D77</f>
        <v>E90</v>
      </c>
      <c r="D79" s="9" t="str">
        <f>Pasajeros!E77</f>
        <v>AM 871</v>
      </c>
      <c r="E79" s="11">
        <f>Pasajeros!F77</f>
        <v>45987.888888888891</v>
      </c>
      <c r="F79" s="16" t="str">
        <f>Pasajeros!G77</f>
        <v>Veracruz</v>
      </c>
      <c r="G79" s="9">
        <f>Pasajeros!H77</f>
        <v>3</v>
      </c>
      <c r="H79" s="10" t="str">
        <f>Pasajeros!I77</f>
        <v>110B</v>
      </c>
      <c r="I79" s="9" t="str">
        <f>Pasajeros!J77</f>
        <v>AM 592</v>
      </c>
      <c r="J79" s="16" t="str">
        <f>Pasajeros!K77</f>
        <v>Tulum</v>
      </c>
      <c r="K79" s="11">
        <f>Pasajeros!L77</f>
        <v>45988.354861111111</v>
      </c>
    </row>
    <row r="80" spans="1:11" x14ac:dyDescent="0.25">
      <c r="A80" s="9">
        <v>77</v>
      </c>
      <c r="B80" s="10" t="str">
        <f>Pasajeros!C78</f>
        <v>Volaris</v>
      </c>
      <c r="C80" s="9" t="str">
        <f>Pasajeros!D78</f>
        <v>32N</v>
      </c>
      <c r="D80" s="9" t="str">
        <f>Pasajeros!E78</f>
        <v>Y4 7111</v>
      </c>
      <c r="E80" s="11">
        <f>Pasajeros!F78</f>
        <v>45987.911805555559</v>
      </c>
      <c r="F80" s="16" t="str">
        <f>Pasajeros!G78</f>
        <v>Mérida</v>
      </c>
      <c r="G80" s="9">
        <f>Pasajeros!H78</f>
        <v>1</v>
      </c>
      <c r="H80" s="10" t="str">
        <f>Pasajeros!I78</f>
        <v>109B</v>
      </c>
      <c r="I80" s="9" t="str">
        <f>Pasajeros!J78</f>
        <v>Y4 7110</v>
      </c>
      <c r="J80" s="16" t="str">
        <f>Pasajeros!K78</f>
        <v>Mérida</v>
      </c>
      <c r="K80" s="11">
        <f>Pasajeros!L78</f>
        <v>45988.256249999999</v>
      </c>
    </row>
    <row r="81" spans="1:11" x14ac:dyDescent="0.25">
      <c r="A81" s="9">
        <v>78</v>
      </c>
      <c r="B81" s="10" t="str">
        <f>Pasajeros!C79</f>
        <v>Viva</v>
      </c>
      <c r="C81" s="9">
        <f>Pasajeros!D79</f>
        <v>320</v>
      </c>
      <c r="D81" s="9" t="str">
        <f>Pasajeros!E79</f>
        <v>VB 7435</v>
      </c>
      <c r="E81" s="11">
        <f>Pasajeros!F79</f>
        <v>45987.916666666664</v>
      </c>
      <c r="F81" s="16" t="str">
        <f>Pasajeros!G79</f>
        <v>Veracruz</v>
      </c>
      <c r="G81" s="9">
        <f>Pasajeros!H79</f>
        <v>1</v>
      </c>
      <c r="H81" s="10">
        <f>Pasajeros!I79</f>
        <v>502</v>
      </c>
      <c r="I81" s="9" t="str">
        <f>Pasajeros!J79</f>
        <v>VB 7435</v>
      </c>
      <c r="J81" s="16" t="str">
        <f>Pasajeros!K79</f>
        <v>Ciudad Juárez</v>
      </c>
      <c r="K81" s="11">
        <f>Pasajeros!L79</f>
        <v>45987.9375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321</v>
      </c>
      <c r="D82" s="9" t="str">
        <f>Pasajeros!E80</f>
        <v>VB 7283</v>
      </c>
      <c r="E82" s="11">
        <f>Pasajeros!F80</f>
        <v>45987.923611111109</v>
      </c>
      <c r="F82" s="16" t="str">
        <f>Pasajeros!G80</f>
        <v>Puerto Escondido</v>
      </c>
      <c r="G82" s="9">
        <f>Pasajeros!H80</f>
        <v>2</v>
      </c>
      <c r="H82" s="10">
        <f>Pasajeros!I80</f>
        <v>505</v>
      </c>
      <c r="I82" s="9" t="str">
        <f>Pasajeros!J80</f>
        <v>VB 7283</v>
      </c>
      <c r="J82" s="16" t="str">
        <f>Pasajeros!K80</f>
        <v>Mérida</v>
      </c>
      <c r="K82" s="11">
        <f>Pasajeros!L80</f>
        <v>45987.951388888891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320</v>
      </c>
      <c r="D83" s="9" t="str">
        <f>Pasajeros!E81</f>
        <v>VB 9523</v>
      </c>
      <c r="E83" s="11">
        <f>Pasajeros!F81</f>
        <v>45987.927083333336</v>
      </c>
      <c r="F83" s="16" t="str">
        <f>Pasajeros!G81</f>
        <v>Guadalajara</v>
      </c>
      <c r="G83" s="9">
        <f>Pasajeros!H81</f>
        <v>2</v>
      </c>
      <c r="H83" s="10" t="str">
        <f>Pasajeros!I81</f>
        <v>112A</v>
      </c>
      <c r="I83" s="9" t="str">
        <f>Pasajeros!J81</f>
        <v>VB 842</v>
      </c>
      <c r="J83" s="16" t="str">
        <f>Pasajeros!K81</f>
        <v>La Habana</v>
      </c>
      <c r="K83" s="11">
        <f>Pasajeros!L81</f>
        <v>45988.25</v>
      </c>
    </row>
    <row r="84" spans="1:11" ht="24" x14ac:dyDescent="0.25">
      <c r="A84" s="9">
        <v>81</v>
      </c>
      <c r="B84" s="10" t="str">
        <f>Pasajeros!C82</f>
        <v>Mexicana de Aviación</v>
      </c>
      <c r="C84" s="9">
        <f>Pasajeros!D82</f>
        <v>738</v>
      </c>
      <c r="D84" s="9" t="str">
        <f>Pasajeros!E82</f>
        <v>XN 1105</v>
      </c>
      <c r="E84" s="11">
        <f>Pasajeros!F82</f>
        <v>45987.930555555555</v>
      </c>
      <c r="F84" s="16" t="str">
        <f>Pasajeros!G82</f>
        <v>Monterrey</v>
      </c>
      <c r="G84" s="9">
        <f>Pasajeros!H82</f>
        <v>3</v>
      </c>
      <c r="H84" s="10" t="str">
        <f>Pasajeros!I82</f>
        <v>108A</v>
      </c>
      <c r="I84" s="9" t="str">
        <f>Pasajeros!J82</f>
        <v>XN 1780</v>
      </c>
      <c r="J84" s="16" t="str">
        <f>Pasajeros!K82</f>
        <v>Tulum</v>
      </c>
      <c r="K84" s="11">
        <f>Pasajeros!L82</f>
        <v>45988.416666666664</v>
      </c>
    </row>
    <row r="85" spans="1:11" x14ac:dyDescent="0.25">
      <c r="A85" s="9">
        <v>82</v>
      </c>
      <c r="B85" s="10" t="str">
        <f>Pasajeros!C83</f>
        <v>Volaris</v>
      </c>
      <c r="C85" s="9" t="str">
        <f>Pasajeros!D83</f>
        <v>32N</v>
      </c>
      <c r="D85" s="9" t="str">
        <f>Pasajeros!E83</f>
        <v>Y4 3296</v>
      </c>
      <c r="E85" s="11">
        <f>Pasajeros!F83</f>
        <v>45987.942361111112</v>
      </c>
      <c r="F85" s="16" t="str">
        <f>Pasajeros!G83</f>
        <v>Tijuana</v>
      </c>
      <c r="G85" s="9">
        <f>Pasajeros!H83</f>
        <v>3</v>
      </c>
      <c r="H85" s="10" t="str">
        <f>Pasajeros!I83</f>
        <v>109A</v>
      </c>
      <c r="I85" s="9" t="str">
        <f>Pasajeros!J83</f>
        <v>Y4 3297</v>
      </c>
      <c r="J85" s="16" t="str">
        <f>Pasajeros!K83</f>
        <v>Tijuana</v>
      </c>
      <c r="K85" s="11">
        <f>Pasajeros!L83</f>
        <v>45987.97152777778</v>
      </c>
    </row>
    <row r="86" spans="1:11" x14ac:dyDescent="0.25">
      <c r="A86" s="9">
        <v>83</v>
      </c>
      <c r="B86" s="10" t="str">
        <f>Pasajeros!C84</f>
        <v xml:space="preserve">Arajet </v>
      </c>
      <c r="C86" s="9" t="str">
        <f>Pasajeros!D84</f>
        <v>7M8</v>
      </c>
      <c r="D86" s="9" t="str">
        <f>Pasajeros!E84</f>
        <v>DM 4158</v>
      </c>
      <c r="E86" s="11">
        <f>Pasajeros!F84</f>
        <v>45987.947222222225</v>
      </c>
      <c r="F86" s="16" t="str">
        <f>Pasajeros!G84</f>
        <v>Santo Domingo</v>
      </c>
      <c r="G86" s="9">
        <f>Pasajeros!H84</f>
        <v>6</v>
      </c>
      <c r="H86" s="10" t="str">
        <f>Pasajeros!I84</f>
        <v>114A</v>
      </c>
      <c r="I86" s="9" t="str">
        <f>Pasajeros!J84</f>
        <v>DM 4159</v>
      </c>
      <c r="J86" s="16" t="str">
        <f>Pasajeros!K84</f>
        <v>Santo Domingo</v>
      </c>
      <c r="K86" s="11">
        <f>Pasajeros!L84</f>
        <v>45987.988888888889</v>
      </c>
    </row>
    <row r="87" spans="1:11" x14ac:dyDescent="0.25">
      <c r="A87" s="9">
        <v>84</v>
      </c>
      <c r="B87" s="10" t="str">
        <f>Pasajeros!C85</f>
        <v>Viva</v>
      </c>
      <c r="C87" s="9" t="str">
        <f>Pasajeros!D85</f>
        <v>32A</v>
      </c>
      <c r="D87" s="9" t="str">
        <f>Pasajeros!E85</f>
        <v>VB 2288</v>
      </c>
      <c r="E87" s="11">
        <f>Pasajeros!F85</f>
        <v>45987.979166666664</v>
      </c>
      <c r="F87" s="16" t="str">
        <f>Pasajeros!G85</f>
        <v>Cancún</v>
      </c>
      <c r="G87" s="9">
        <f>Pasajeros!H85</f>
        <v>1</v>
      </c>
      <c r="H87" s="10" t="str">
        <f>Pasajeros!I85</f>
        <v>106B</v>
      </c>
      <c r="I87" s="9" t="str">
        <f>Pasajeros!J85</f>
        <v>VB 9520</v>
      </c>
      <c r="J87" s="16" t="str">
        <f>Pasajeros!K85</f>
        <v>Guadalajara</v>
      </c>
      <c r="K87" s="11">
        <f>Pasajeros!L85</f>
        <v>45988.25</v>
      </c>
    </row>
    <row r="88" spans="1:11" x14ac:dyDescent="0.25">
      <c r="A88" s="9">
        <v>85</v>
      </c>
      <c r="B88" s="10" t="str">
        <f>Pasajeros!C86</f>
        <v>Viva</v>
      </c>
      <c r="C88" s="9" t="str">
        <f>Pasajeros!D86</f>
        <v>32N</v>
      </c>
      <c r="D88" s="9" t="str">
        <f>Pasajeros!E86</f>
        <v>VB 9497</v>
      </c>
      <c r="E88" s="11">
        <f>Pasajeros!F86</f>
        <v>45987.982638888891</v>
      </c>
      <c r="F88" s="16" t="str">
        <f>Pasajeros!G86</f>
        <v>Los Cabos</v>
      </c>
      <c r="G88" s="9">
        <f>Pasajeros!H86</f>
        <v>2</v>
      </c>
      <c r="H88" s="10">
        <f>Pasajeros!I86</f>
        <v>505</v>
      </c>
      <c r="I88" s="9" t="str">
        <f>Pasajeros!J86</f>
        <v>VB 2281</v>
      </c>
      <c r="J88" s="16" t="str">
        <f>Pasajeros!K86</f>
        <v>Cancún</v>
      </c>
      <c r="K88" s="11">
        <f>Pasajeros!L86</f>
        <v>45988.263888888891</v>
      </c>
    </row>
    <row r="89" spans="1:11" x14ac:dyDescent="0.25">
      <c r="A89" s="9">
        <v>86</v>
      </c>
      <c r="B89" s="10" t="str">
        <f>Pasajeros!C87</f>
        <v>Viva</v>
      </c>
      <c r="C89" s="9" t="str">
        <f>Pasajeros!D87</f>
        <v>32N</v>
      </c>
      <c r="D89" s="9" t="str">
        <f>Pasajeros!E87</f>
        <v>VB 9305</v>
      </c>
      <c r="E89" s="11">
        <f>Pasajeros!F87</f>
        <v>45987.996527777781</v>
      </c>
      <c r="F89" s="16" t="str">
        <f>Pasajeros!G87</f>
        <v>Hermosillo</v>
      </c>
      <c r="G89" s="9">
        <f>Pasajeros!H87</f>
        <v>3</v>
      </c>
      <c r="H89" s="10">
        <f>Pasajeros!I87</f>
        <v>502</v>
      </c>
      <c r="I89" s="9" t="str">
        <f>Pasajeros!J87</f>
        <v>VB 9394</v>
      </c>
      <c r="J89" s="16" t="str">
        <f>Pasajeros!K87</f>
        <v>Saltillo</v>
      </c>
      <c r="K89" s="11">
        <f>Pasajeros!L87</f>
        <v>45988.583333333336</v>
      </c>
    </row>
  </sheetData>
  <sheetProtection selectLockedCells="1"/>
  <autoFilter ref="A3:K84" xr:uid="{00000000-0001-0000-0200-000000000000}"/>
  <mergeCells count="3">
    <mergeCell ref="A1:J1"/>
    <mergeCell ref="A2:H2"/>
    <mergeCell ref="I2:K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2"/>
  <sheetViews>
    <sheetView view="pageLayout" zoomScale="128" zoomScaleNormal="100" zoomScalePageLayoutView="128" workbookViewId="0">
      <selection activeCell="F13" sqref="F13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9">
        <f>'Itinerario pasajeros'!A1</f>
        <v>45987</v>
      </c>
      <c r="B1" s="100"/>
      <c r="C1" s="100"/>
      <c r="D1" s="100"/>
      <c r="E1" s="100"/>
      <c r="F1" s="100"/>
      <c r="G1" s="100"/>
      <c r="H1" s="100"/>
      <c r="I1" s="102"/>
      <c r="J1" s="37"/>
    </row>
    <row r="2" spans="1:10" x14ac:dyDescent="0.25">
      <c r="A2" s="101" t="s">
        <v>840</v>
      </c>
      <c r="B2" s="101"/>
      <c r="C2" s="101"/>
      <c r="D2" s="101"/>
      <c r="E2" s="101"/>
      <c r="F2" s="101"/>
      <c r="G2" s="101"/>
      <c r="H2" s="101" t="s">
        <v>841</v>
      </c>
      <c r="I2" s="101"/>
      <c r="J2" s="103"/>
    </row>
    <row r="3" spans="1:10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849</v>
      </c>
      <c r="H3" s="62" t="s">
        <v>850</v>
      </c>
      <c r="I3" s="62" t="s">
        <v>851</v>
      </c>
      <c r="J3" s="8" t="s">
        <v>852</v>
      </c>
    </row>
    <row r="4" spans="1:10" x14ac:dyDescent="0.25">
      <c r="A4" s="9">
        <f>ROW(A1)</f>
        <v>1</v>
      </c>
      <c r="B4" s="10" t="str">
        <f>Carga!C2</f>
        <v>TSM Airline</v>
      </c>
      <c r="C4" s="9" t="str">
        <f>Carga!D2</f>
        <v>DC9</v>
      </c>
      <c r="D4" s="9" t="str">
        <f>Carga!E2</f>
        <v>SM 462</v>
      </c>
      <c r="E4" s="11">
        <f>Carga!F2</f>
        <v>45986.916666666664</v>
      </c>
      <c r="F4" s="16" t="str">
        <f>Carga!G2</f>
        <v>Saltillo</v>
      </c>
      <c r="G4" s="10" t="str">
        <f>Carga!I2</f>
        <v>601B</v>
      </c>
      <c r="H4" s="9" t="str">
        <f>Carga!J2</f>
        <v>SM 462</v>
      </c>
      <c r="I4" s="16" t="str">
        <f>Carga!K2</f>
        <v>Laredo</v>
      </c>
      <c r="J4" s="11">
        <f>Carga!L2</f>
        <v>45987</v>
      </c>
    </row>
    <row r="5" spans="1:10" x14ac:dyDescent="0.25">
      <c r="A5" s="9">
        <f t="shared" ref="A5:A32" si="0">ROW(A2)</f>
        <v>2</v>
      </c>
      <c r="B5" s="10" t="str">
        <f>Carga!C3</f>
        <v>TSM Airline</v>
      </c>
      <c r="C5" s="9" t="str">
        <f>Carga!D3</f>
        <v>CR2</v>
      </c>
      <c r="D5" s="9" t="str">
        <f>Carga!E3</f>
        <v>SM 599</v>
      </c>
      <c r="E5" s="11">
        <f>Carga!F3</f>
        <v>45986.958333333336</v>
      </c>
      <c r="F5" s="16" t="str">
        <f>Carga!G3</f>
        <v>Saltillo</v>
      </c>
      <c r="G5" s="10" t="str">
        <f>Carga!I3</f>
        <v>601A</v>
      </c>
      <c r="H5" s="9" t="str">
        <f>Carga!J3</f>
        <v>SM 599</v>
      </c>
      <c r="I5" s="16" t="str">
        <f>Carga!K3</f>
        <v>Saltillo</v>
      </c>
      <c r="J5" s="11">
        <f>Carga!L3</f>
        <v>45987.041666666664</v>
      </c>
    </row>
    <row r="6" spans="1:10" x14ac:dyDescent="0.25">
      <c r="A6" s="9">
        <f t="shared" si="0"/>
        <v>3</v>
      </c>
      <c r="B6" s="10" t="str">
        <f>Carga!C4</f>
        <v>MasAir</v>
      </c>
      <c r="C6" s="9">
        <f>Carga!D4</f>
        <v>333</v>
      </c>
      <c r="D6" s="9" t="str">
        <f>Carga!E4</f>
        <v>M7 8722</v>
      </c>
      <c r="E6" s="11">
        <f>Carga!F4</f>
        <v>45987.020833333336</v>
      </c>
      <c r="F6" s="16" t="str">
        <f>Carga!G4</f>
        <v>Quito</v>
      </c>
      <c r="G6" s="10">
        <f>Carga!I4</f>
        <v>602</v>
      </c>
      <c r="H6" s="9" t="str">
        <f>Carga!J4</f>
        <v>M7 6824</v>
      </c>
      <c r="I6" s="16" t="str">
        <f>Carga!K4</f>
        <v>Los Angeles</v>
      </c>
      <c r="J6" s="11">
        <f>Carga!L4</f>
        <v>45987.104166666664</v>
      </c>
    </row>
    <row r="7" spans="1:10" x14ac:dyDescent="0.25">
      <c r="A7" s="9">
        <f t="shared" si="0"/>
        <v>4</v>
      </c>
      <c r="B7" s="10" t="str">
        <f>Carga!C5</f>
        <v>Estafeta</v>
      </c>
      <c r="C7" s="9">
        <f>Carga!D5</f>
        <v>734</v>
      </c>
      <c r="D7" s="9" t="str">
        <f>Carga!E5</f>
        <v>E7 610</v>
      </c>
      <c r="E7" s="11">
        <f>Carga!F5</f>
        <v>45987.020833333336</v>
      </c>
      <c r="F7" s="16" t="str">
        <f>Carga!G5</f>
        <v>Mérida</v>
      </c>
      <c r="G7" s="10" t="str">
        <f>Carga!I5</f>
        <v>601B</v>
      </c>
      <c r="H7" s="9" t="str">
        <f>Carga!J5</f>
        <v>E7 610</v>
      </c>
      <c r="I7" s="16" t="str">
        <f>Carga!K5</f>
        <v>Mérida</v>
      </c>
      <c r="J7" s="11">
        <f>Carga!L5</f>
        <v>45987.041666666664</v>
      </c>
    </row>
    <row r="8" spans="1:10" x14ac:dyDescent="0.25">
      <c r="A8" s="9">
        <f t="shared" si="0"/>
        <v>5</v>
      </c>
      <c r="B8" s="10" t="str">
        <f>Carga!C6</f>
        <v>Kalitta Air</v>
      </c>
      <c r="C8" s="9" t="str">
        <f>Carga!D6</f>
        <v>744/74Y</v>
      </c>
      <c r="D8" s="9" t="str">
        <f>Carga!E6</f>
        <v>K4 819</v>
      </c>
      <c r="E8" s="11">
        <f>Carga!F6</f>
        <v>45987.0625</v>
      </c>
      <c r="F8" s="16" t="str">
        <f>Carga!G6</f>
        <v>Anchorage</v>
      </c>
      <c r="G8" s="10">
        <f>Carga!I6</f>
        <v>604</v>
      </c>
      <c r="H8" s="9" t="str">
        <f>Carga!J6</f>
        <v>K4 9970</v>
      </c>
      <c r="I8" s="16" t="str">
        <f>Carga!K6</f>
        <v>Los Angeles</v>
      </c>
      <c r="J8" s="11">
        <f>Carga!L6</f>
        <v>45987.666666666664</v>
      </c>
    </row>
    <row r="9" spans="1:10" x14ac:dyDescent="0.25">
      <c r="A9" s="9">
        <f t="shared" si="0"/>
        <v>6</v>
      </c>
      <c r="B9" s="10" t="str">
        <f>Carga!C7</f>
        <v>Kalitta Air</v>
      </c>
      <c r="C9" s="9">
        <f>Carga!D7</f>
        <v>744</v>
      </c>
      <c r="D9" s="9" t="str">
        <f>Carga!E7</f>
        <v>K4 535</v>
      </c>
      <c r="E9" s="11">
        <f>Carga!F7</f>
        <v>45987.083333333336</v>
      </c>
      <c r="F9" s="16" t="str">
        <f>Carga!G7</f>
        <v>Anchorage</v>
      </c>
      <c r="G9" s="10">
        <f>Carga!I7</f>
        <v>603</v>
      </c>
      <c r="H9" s="9" t="str">
        <f>Carga!J7</f>
        <v>K4 532</v>
      </c>
      <c r="I9" s="16" t="str">
        <f>Carga!K7</f>
        <v>Anchorage</v>
      </c>
      <c r="J9" s="11">
        <f>Carga!L7</f>
        <v>45987.166666666664</v>
      </c>
    </row>
    <row r="10" spans="1:10" x14ac:dyDescent="0.25">
      <c r="A10" s="9">
        <f t="shared" si="0"/>
        <v>7</v>
      </c>
      <c r="B10" s="10" t="str">
        <f>Carga!C8</f>
        <v>Qatar Airways</v>
      </c>
      <c r="C10" s="9" t="str">
        <f>Carga!D8</f>
        <v>77X</v>
      </c>
      <c r="D10" s="9" t="str">
        <f>Carga!E8</f>
        <v>QR 8172</v>
      </c>
      <c r="E10" s="11">
        <f>Carga!F8</f>
        <v>45987.09375</v>
      </c>
      <c r="F10" s="16" t="str">
        <f>Carga!G8</f>
        <v>Liege</v>
      </c>
      <c r="G10" s="10">
        <f>Carga!I8</f>
        <v>601</v>
      </c>
      <c r="H10" s="9" t="str">
        <f>Carga!J8</f>
        <v>QR 8172</v>
      </c>
      <c r="I10" s="16" t="str">
        <f>Carga!K8</f>
        <v>Quito</v>
      </c>
      <c r="J10" s="11">
        <f>Carga!L8</f>
        <v>45987.184027777781</v>
      </c>
    </row>
    <row r="11" spans="1:10" x14ac:dyDescent="0.25">
      <c r="A11" s="9">
        <f t="shared" si="0"/>
        <v>8</v>
      </c>
      <c r="B11" s="10" t="str">
        <f>Carga!C9</f>
        <v>Air Canada</v>
      </c>
      <c r="C11" s="9" t="str">
        <f>Carga!D9</f>
        <v>76Y</v>
      </c>
      <c r="D11" s="9" t="str">
        <f>Carga!E9</f>
        <v>AC 7246</v>
      </c>
      <c r="E11" s="11">
        <f>Carga!F9</f>
        <v>45987.152777777781</v>
      </c>
      <c r="F11" s="16" t="str">
        <f>Carga!G9</f>
        <v>Toronto</v>
      </c>
      <c r="G11" s="10" t="str">
        <f>Carga!I9</f>
        <v>602A</v>
      </c>
      <c r="H11" s="9" t="str">
        <f>Carga!J9</f>
        <v>AC 7246</v>
      </c>
      <c r="I11" s="16" t="str">
        <f>Carga!K9</f>
        <v>Guadalajara</v>
      </c>
      <c r="J11" s="11">
        <f>Carga!L9</f>
        <v>45987.302083333336</v>
      </c>
    </row>
    <row r="12" spans="1:10" x14ac:dyDescent="0.25">
      <c r="A12" s="9">
        <f t="shared" si="0"/>
        <v>9</v>
      </c>
      <c r="B12" s="10" t="str">
        <f>Carga!C10</f>
        <v>AeroUnión</v>
      </c>
      <c r="C12" s="9">
        <f>Carga!D10</f>
        <v>333</v>
      </c>
      <c r="D12" s="9" t="str">
        <f>Carga!E10</f>
        <v>6R 7087</v>
      </c>
      <c r="E12" s="11">
        <f>Carga!F10</f>
        <v>45987.180555555555</v>
      </c>
      <c r="F12" s="16" t="str">
        <f>Carga!G10</f>
        <v>Guadalajara</v>
      </c>
      <c r="G12" s="10">
        <f>Carga!I10</f>
        <v>604</v>
      </c>
      <c r="H12" s="9" t="str">
        <f>Carga!J10</f>
        <v>6R 7087</v>
      </c>
      <c r="I12" s="16" t="str">
        <f>Carga!K10</f>
        <v>Bogotá</v>
      </c>
      <c r="J12" s="11">
        <f>Carga!L10</f>
        <v>45987.25</v>
      </c>
    </row>
    <row r="13" spans="1:10" x14ac:dyDescent="0.25">
      <c r="A13" s="9">
        <f t="shared" si="0"/>
        <v>10</v>
      </c>
      <c r="B13" s="10" t="str">
        <f>Carga!C11</f>
        <v>Cargolux</v>
      </c>
      <c r="C13" s="9" t="str">
        <f>Carga!D11</f>
        <v>74N</v>
      </c>
      <c r="D13" s="9" t="str">
        <f>Carga!E11</f>
        <v>CV 5933</v>
      </c>
      <c r="E13" s="11">
        <f>Carga!F11</f>
        <v>45987.1875</v>
      </c>
      <c r="F13" s="16" t="str">
        <f>Carga!G11</f>
        <v>Guadalajara</v>
      </c>
      <c r="G13" s="10" t="str">
        <f>Carga!I11</f>
        <v>605A</v>
      </c>
      <c r="H13" s="9" t="str">
        <f>Carga!J11</f>
        <v>CV 5933</v>
      </c>
      <c r="I13" s="16" t="str">
        <f>Carga!K11</f>
        <v>Luxembourg</v>
      </c>
      <c r="J13" s="11">
        <f>Carga!L11</f>
        <v>45987.270833333336</v>
      </c>
    </row>
    <row r="14" spans="1:10" x14ac:dyDescent="0.25">
      <c r="A14" s="9">
        <f t="shared" si="0"/>
        <v>11</v>
      </c>
      <c r="B14" s="10" t="str">
        <f>Carga!C12</f>
        <v>Air France</v>
      </c>
      <c r="C14" s="9" t="str">
        <f>Carga!D12</f>
        <v>77F</v>
      </c>
      <c r="D14" s="9" t="str">
        <f>Carga!E12</f>
        <v>AF 6720</v>
      </c>
      <c r="E14" s="11">
        <f>Carga!F12</f>
        <v>45987.190972222219</v>
      </c>
      <c r="F14" s="16" t="str">
        <f>Carga!G12</f>
        <v>París</v>
      </c>
      <c r="G14" s="10">
        <f>Carga!I12</f>
        <v>603</v>
      </c>
      <c r="H14" s="9" t="str">
        <f>Carga!J12</f>
        <v>AF 6721</v>
      </c>
      <c r="I14" s="16" t="str">
        <f>Carga!K12</f>
        <v>Guadalajara</v>
      </c>
      <c r="J14" s="11">
        <f>Carga!L12</f>
        <v>45987.350694444445</v>
      </c>
    </row>
    <row r="15" spans="1:10" x14ac:dyDescent="0.25">
      <c r="A15" s="9">
        <f t="shared" si="0"/>
        <v>12</v>
      </c>
      <c r="B15" s="10" t="str">
        <f>Carga!C13</f>
        <v>Estafeta</v>
      </c>
      <c r="C15" s="9">
        <f>Carga!D13</f>
        <v>734</v>
      </c>
      <c r="D15" s="9" t="str">
        <f>Carga!E13</f>
        <v>E7 615</v>
      </c>
      <c r="E15" s="11">
        <f>Carga!F13</f>
        <v>45987.208333333336</v>
      </c>
      <c r="F15" s="16" t="str">
        <f>Carga!G13</f>
        <v>San Luis Potosí</v>
      </c>
      <c r="G15" s="10" t="str">
        <f>Carga!I13</f>
        <v>601A</v>
      </c>
      <c r="H15" s="9" t="str">
        <f>Carga!J13</f>
        <v>E7 615</v>
      </c>
      <c r="I15" s="16" t="str">
        <f>Carga!K13</f>
        <v>Villahermosa</v>
      </c>
      <c r="J15" s="11">
        <f>Carga!L13</f>
        <v>45987.229166666664</v>
      </c>
    </row>
    <row r="16" spans="1:10" x14ac:dyDescent="0.25">
      <c r="A16" s="9">
        <f t="shared" si="0"/>
        <v>13</v>
      </c>
      <c r="B16" s="10" t="str">
        <f>Carga!C14</f>
        <v>Estafeta</v>
      </c>
      <c r="C16" s="9">
        <f>Carga!D14</f>
        <v>734</v>
      </c>
      <c r="D16" s="9" t="str">
        <f>Carga!E14</f>
        <v>E7 711</v>
      </c>
      <c r="E16" s="11">
        <f>Carga!F14</f>
        <v>45987.232638888891</v>
      </c>
      <c r="F16" s="16" t="str">
        <f>Carga!G14</f>
        <v>San Luis Potosí</v>
      </c>
      <c r="G16" s="10" t="str">
        <f>Carga!I14</f>
        <v>601B</v>
      </c>
      <c r="H16" s="9" t="str">
        <f>Carga!J14</f>
        <v>E7 711</v>
      </c>
      <c r="I16" s="16" t="str">
        <f>Carga!K14</f>
        <v>Villahermosa</v>
      </c>
      <c r="J16" s="11">
        <f>Carga!L14</f>
        <v>45987.253472222219</v>
      </c>
    </row>
    <row r="17" spans="1:10" ht="24" x14ac:dyDescent="0.25">
      <c r="A17" s="9">
        <f t="shared" si="0"/>
        <v>14</v>
      </c>
      <c r="B17" s="10" t="str">
        <f>Carga!C15</f>
        <v>National Airlines Cargo</v>
      </c>
      <c r="C17" s="9" t="str">
        <f>Carga!D15</f>
        <v>74Y</v>
      </c>
      <c r="D17" s="9" t="str">
        <f>Carga!E15</f>
        <v>N8 869</v>
      </c>
      <c r="E17" s="11">
        <f>Carga!F15</f>
        <v>45987.270833333336</v>
      </c>
      <c r="F17" s="16" t="str">
        <f>Carga!G15</f>
        <v>Anchorage</v>
      </c>
      <c r="G17" s="10">
        <f>Carga!I15</f>
        <v>604</v>
      </c>
      <c r="H17" s="9" t="str">
        <f>Carga!J15</f>
        <v>N8 533</v>
      </c>
      <c r="I17" s="16" t="str">
        <f>Carga!K15</f>
        <v>Anchorage</v>
      </c>
      <c r="J17" s="11">
        <f>Carga!L15</f>
        <v>45987.395833333336</v>
      </c>
    </row>
    <row r="18" spans="1:10" x14ac:dyDescent="0.25">
      <c r="A18" s="9">
        <f t="shared" si="0"/>
        <v>15</v>
      </c>
      <c r="B18" s="10" t="str">
        <f>Carga!C16</f>
        <v>Cargojet Airways</v>
      </c>
      <c r="C18" s="9" t="str">
        <f>Carga!D16</f>
        <v>75F</v>
      </c>
      <c r="D18" s="9" t="str">
        <f>Carga!E16</f>
        <v>W8 905I</v>
      </c>
      <c r="E18" s="11">
        <f>Carga!F16</f>
        <v>45987.288194444445</v>
      </c>
      <c r="F18" s="16" t="str">
        <f>Carga!G16</f>
        <v>Cincinnati</v>
      </c>
      <c r="G18" s="10" t="str">
        <f>Carga!I16</f>
        <v>601A</v>
      </c>
      <c r="H18" s="9" t="str">
        <f>Carga!J16</f>
        <v>W8 906I</v>
      </c>
      <c r="I18" s="16" t="str">
        <f>Carga!K16</f>
        <v>Cincinnati</v>
      </c>
      <c r="J18" s="11">
        <f>Carga!L16</f>
        <v>45987.798611111109</v>
      </c>
    </row>
    <row r="19" spans="1:10" x14ac:dyDescent="0.25">
      <c r="A19" s="9">
        <f t="shared" si="0"/>
        <v>16</v>
      </c>
      <c r="B19" s="10" t="str">
        <f>Carga!C17</f>
        <v>Atlas Air</v>
      </c>
      <c r="C19" s="9">
        <f>Carga!D17</f>
        <v>744</v>
      </c>
      <c r="D19" s="9" t="str">
        <f>Carga!E17</f>
        <v>5Y 8106</v>
      </c>
      <c r="E19" s="11">
        <f>Carga!F17</f>
        <v>45987.291666666664</v>
      </c>
      <c r="F19" s="16" t="str">
        <f>Carga!G17</f>
        <v>Anchorage</v>
      </c>
      <c r="G19" s="10" t="str">
        <f>Carga!I17</f>
        <v>605A</v>
      </c>
      <c r="H19" s="9" t="str">
        <f>Carga!J17</f>
        <v>5Y 8831</v>
      </c>
      <c r="I19" s="16" t="str">
        <f>Carga!K17</f>
        <v>Los Angeles</v>
      </c>
      <c r="J19" s="11">
        <f>Carga!L17</f>
        <v>45987.375</v>
      </c>
    </row>
    <row r="20" spans="1:10" ht="24" x14ac:dyDescent="0.25">
      <c r="A20" s="9">
        <f t="shared" si="0"/>
        <v>17</v>
      </c>
      <c r="B20" s="10" t="str">
        <f>Carga!C18</f>
        <v>United Parcel Service</v>
      </c>
      <c r="C20" s="9">
        <f>Carga!D18</f>
        <v>763</v>
      </c>
      <c r="D20" s="9" t="str">
        <f>Carga!E18</f>
        <v>5X 320</v>
      </c>
      <c r="E20" s="11">
        <f>Carga!F18</f>
        <v>45987.302083333336</v>
      </c>
      <c r="F20" s="16" t="str">
        <f>Carga!G18</f>
        <v>Louisville</v>
      </c>
      <c r="G20" s="10" t="str">
        <f>Carga!I18</f>
        <v>601B</v>
      </c>
      <c r="H20" s="9" t="str">
        <f>Carga!J18</f>
        <v>5X 321</v>
      </c>
      <c r="I20" s="16" t="str">
        <f>Carga!K18</f>
        <v>Louisville</v>
      </c>
      <c r="J20" s="11">
        <f>Carga!L18</f>
        <v>45987.853472222225</v>
      </c>
    </row>
    <row r="21" spans="1:10" x14ac:dyDescent="0.25">
      <c r="A21" s="9">
        <f t="shared" si="0"/>
        <v>18</v>
      </c>
      <c r="B21" s="10" t="str">
        <f>Carga!C19</f>
        <v>Cargojet Airways</v>
      </c>
      <c r="C21" s="9" t="str">
        <f>Carga!D19</f>
        <v>76Y</v>
      </c>
      <c r="D21" s="9" t="str">
        <f>Carga!E19</f>
        <v>W8 952</v>
      </c>
      <c r="E21" s="11">
        <f>Carga!F19</f>
        <v>45987.40625</v>
      </c>
      <c r="F21" s="16" t="str">
        <f>Carga!G19</f>
        <v>Cincinnati</v>
      </c>
      <c r="G21" s="10" t="str">
        <f>Carga!I19</f>
        <v>601A</v>
      </c>
      <c r="H21" s="9" t="str">
        <f>Carga!J19</f>
        <v>W8 951</v>
      </c>
      <c r="I21" s="16" t="str">
        <f>Carga!K19</f>
        <v>Cincinnati</v>
      </c>
      <c r="J21" s="11">
        <f>Carga!L19</f>
        <v>45987.875</v>
      </c>
    </row>
    <row r="22" spans="1:10" x14ac:dyDescent="0.25">
      <c r="A22" s="9">
        <f t="shared" si="0"/>
        <v>19</v>
      </c>
      <c r="B22" s="10" t="str">
        <f>Carga!C20</f>
        <v>Atlas Air</v>
      </c>
      <c r="C22" s="9">
        <f>Carga!D20</f>
        <v>744</v>
      </c>
      <c r="D22" s="9" t="str">
        <f>Carga!E20</f>
        <v>5Y 8176</v>
      </c>
      <c r="E22" s="11">
        <f>Carga!F20</f>
        <v>45987.430555555555</v>
      </c>
      <c r="F22" s="16" t="str">
        <f>Carga!G20</f>
        <v>Anchorage</v>
      </c>
      <c r="G22" s="10">
        <f>Carga!I20</f>
        <v>602</v>
      </c>
      <c r="H22" s="9" t="str">
        <f>Carga!J20</f>
        <v>5Y 8176</v>
      </c>
      <c r="I22" s="16" t="str">
        <f>Carga!K20</f>
        <v>Memphis</v>
      </c>
      <c r="J22" s="11">
        <f>Carga!L20</f>
        <v>45987.513888888891</v>
      </c>
    </row>
    <row r="23" spans="1:10" x14ac:dyDescent="0.25">
      <c r="A23" s="9">
        <f t="shared" si="0"/>
        <v>20</v>
      </c>
      <c r="B23" s="10" t="str">
        <f>Carga!C21</f>
        <v>Kalitta Air</v>
      </c>
      <c r="C23" s="9">
        <f>Carga!D21</f>
        <v>744</v>
      </c>
      <c r="D23" s="9" t="str">
        <f>Carga!E21</f>
        <v>K4 819</v>
      </c>
      <c r="E23" s="11">
        <f>Carga!F21</f>
        <v>45987.458333333336</v>
      </c>
      <c r="F23" s="16" t="str">
        <f>Carga!G21</f>
        <v>Anchorage</v>
      </c>
      <c r="G23" s="10" t="str">
        <f>Carga!I21</f>
        <v>605A</v>
      </c>
      <c r="H23" s="9" t="str">
        <f>Carga!J21</f>
        <v>K4 810</v>
      </c>
      <c r="I23" s="16" t="str">
        <f>Carga!K21</f>
        <v>Anchorage</v>
      </c>
      <c r="J23" s="11">
        <f>Carga!L21</f>
        <v>45987.5625</v>
      </c>
    </row>
    <row r="24" spans="1:10" x14ac:dyDescent="0.25">
      <c r="A24" s="9">
        <f t="shared" si="0"/>
        <v>21</v>
      </c>
      <c r="B24" s="10" t="str">
        <f>Carga!C22</f>
        <v>MasAir</v>
      </c>
      <c r="C24" s="9">
        <f>Carga!D22</f>
        <v>332</v>
      </c>
      <c r="D24" s="9" t="str">
        <f>Carga!E22</f>
        <v>M7 3228</v>
      </c>
      <c r="E24" s="11">
        <f>Carga!F22</f>
        <v>45987.472222222219</v>
      </c>
      <c r="F24" s="16" t="str">
        <f>Carga!G22</f>
        <v>Anchorage</v>
      </c>
      <c r="G24" s="10">
        <f>Carga!I22</f>
        <v>603</v>
      </c>
      <c r="H24" s="9" t="str">
        <f>Carga!J22</f>
        <v>M7 3114</v>
      </c>
      <c r="I24" s="16" t="str">
        <f>Carga!K22</f>
        <v>Los Angeles</v>
      </c>
      <c r="J24" s="11">
        <f>Carga!L22</f>
        <v>45987.555555555555</v>
      </c>
    </row>
    <row r="25" spans="1:10" x14ac:dyDescent="0.25">
      <c r="A25" s="9">
        <f t="shared" si="0"/>
        <v>22</v>
      </c>
      <c r="B25" s="10" t="str">
        <f>Carga!C23</f>
        <v>MasAir</v>
      </c>
      <c r="C25" s="9">
        <f>Carga!D23</f>
        <v>333</v>
      </c>
      <c r="D25" s="9" t="str">
        <f>Carga!E23</f>
        <v>M7 6813</v>
      </c>
      <c r="E25" s="11">
        <f>Carga!F23</f>
        <v>45987.607638888891</v>
      </c>
      <c r="F25" s="16" t="str">
        <f>Carga!G23</f>
        <v>Guadalajara</v>
      </c>
      <c r="G25" s="10">
        <f>Carga!I23</f>
        <v>602</v>
      </c>
      <c r="H25" s="9" t="str">
        <f>Carga!J23</f>
        <v>M7 6333</v>
      </c>
      <c r="I25" s="16" t="str">
        <f>Carga!K23</f>
        <v>Bogotá</v>
      </c>
      <c r="J25" s="11">
        <f>Carga!L23</f>
        <v>45987.690972222219</v>
      </c>
    </row>
    <row r="26" spans="1:10" x14ac:dyDescent="0.25">
      <c r="A26" s="9">
        <f t="shared" si="0"/>
        <v>23</v>
      </c>
      <c r="B26" s="10" t="str">
        <f>Carga!C24</f>
        <v>Turkish Airlines</v>
      </c>
      <c r="C26" s="9" t="str">
        <f>Carga!D24</f>
        <v>77F</v>
      </c>
      <c r="D26" s="9" t="str">
        <f>Carga!E24</f>
        <v>TK 6033</v>
      </c>
      <c r="E26" s="11">
        <f>Carga!F24</f>
        <v>45987.649305555555</v>
      </c>
      <c r="F26" s="16" t="str">
        <f>Carga!G24</f>
        <v>Liege</v>
      </c>
      <c r="G26" s="10">
        <f>Carga!I24</f>
        <v>603</v>
      </c>
      <c r="H26" s="9" t="str">
        <f>Carga!J24</f>
        <v>TK 6034</v>
      </c>
      <c r="I26" s="16" t="str">
        <f>Carga!K24</f>
        <v>Houston</v>
      </c>
      <c r="J26" s="11">
        <f>Carga!L24</f>
        <v>45987.753472222219</v>
      </c>
    </row>
    <row r="27" spans="1:10" x14ac:dyDescent="0.25">
      <c r="A27" s="9">
        <f t="shared" si="0"/>
        <v>24</v>
      </c>
      <c r="B27" s="10" t="str">
        <f>Carga!C25</f>
        <v>Lufthansa</v>
      </c>
      <c r="C27" s="9" t="str">
        <f>Carga!D25</f>
        <v>77X</v>
      </c>
      <c r="D27" s="9" t="str">
        <f>Carga!E25</f>
        <v>LH 8224</v>
      </c>
      <c r="E27" s="11">
        <f>Carga!F25</f>
        <v>45987.673611111109</v>
      </c>
      <c r="F27" s="16" t="str">
        <f>Carga!G25</f>
        <v>Frankfurt</v>
      </c>
      <c r="G27" s="10" t="str">
        <f>Carga!I25</f>
        <v>605A</v>
      </c>
      <c r="H27" s="9" t="str">
        <f>Carga!J25</f>
        <v>LH 8225</v>
      </c>
      <c r="I27" s="16" t="str">
        <f>Carga!K25</f>
        <v>Guadalajara</v>
      </c>
      <c r="J27" s="11">
        <f>Carga!L25</f>
        <v>45987.777777777781</v>
      </c>
    </row>
    <row r="28" spans="1:10" x14ac:dyDescent="0.25">
      <c r="A28" s="9">
        <f t="shared" si="0"/>
        <v>25</v>
      </c>
      <c r="B28" s="10" t="str">
        <f>Carga!C26</f>
        <v>China Southerrn</v>
      </c>
      <c r="C28" s="9" t="str">
        <f>Carga!D26</f>
        <v>77X</v>
      </c>
      <c r="D28" s="9" t="str">
        <f>Carga!E26</f>
        <v>CZ 2521</v>
      </c>
      <c r="E28" s="11">
        <f>Carga!F26</f>
        <v>45987.711805555555</v>
      </c>
      <c r="F28" s="16" t="str">
        <f>Carga!G26</f>
        <v>Anchorage</v>
      </c>
      <c r="G28" s="10">
        <f>Carga!I26</f>
        <v>604</v>
      </c>
      <c r="H28" s="9" t="str">
        <f>Carga!J26</f>
        <v>CZ 2586</v>
      </c>
      <c r="I28" s="16" t="str">
        <f>Carga!K26</f>
        <v>Los Angeles</v>
      </c>
      <c r="J28" s="11">
        <f>Carga!L26</f>
        <v>45987.836805555555</v>
      </c>
    </row>
    <row r="29" spans="1:10" ht="24" x14ac:dyDescent="0.25">
      <c r="A29" s="9">
        <f t="shared" si="0"/>
        <v>26</v>
      </c>
      <c r="B29" s="10" t="str">
        <f>Carga!C27</f>
        <v>Amerijet International</v>
      </c>
      <c r="C29" s="9" t="str">
        <f>Carga!D27</f>
        <v>76Y</v>
      </c>
      <c r="D29" s="9" t="str">
        <f>Carga!E27</f>
        <v>M6 723</v>
      </c>
      <c r="E29" s="11">
        <f>Carga!F27</f>
        <v>45987.75</v>
      </c>
      <c r="F29" s="16" t="str">
        <f>Carga!G27</f>
        <v>Miami</v>
      </c>
      <c r="G29" s="10" t="str">
        <f>Carga!I27</f>
        <v>602B</v>
      </c>
      <c r="H29" s="9" t="str">
        <f>Carga!J27</f>
        <v>M6 722</v>
      </c>
      <c r="I29" s="16" t="str">
        <f>Carga!K27</f>
        <v>Miami</v>
      </c>
      <c r="J29" s="11">
        <f>Carga!L27</f>
        <v>45987.833333333336</v>
      </c>
    </row>
    <row r="30" spans="1:10" x14ac:dyDescent="0.25">
      <c r="A30" s="9">
        <f t="shared" si="0"/>
        <v>27</v>
      </c>
      <c r="B30" s="10" t="str">
        <f>Carga!C28</f>
        <v>Cathay Pacific</v>
      </c>
      <c r="C30" s="9" t="str">
        <f>Carga!D28</f>
        <v>74N</v>
      </c>
      <c r="D30" s="9" t="str">
        <f>Carga!E28</f>
        <v>CX 076</v>
      </c>
      <c r="E30" s="11">
        <f>Carga!F28</f>
        <v>45987.868055555555</v>
      </c>
      <c r="F30" s="16" t="str">
        <f>Carga!G28</f>
        <v>Anchorage</v>
      </c>
      <c r="G30" s="10" t="str">
        <f>Carga!I28</f>
        <v>605A</v>
      </c>
      <c r="H30" s="9" t="str">
        <f>Carga!J28</f>
        <v>CX 077</v>
      </c>
      <c r="I30" s="16" t="str">
        <f>Carga!K28</f>
        <v>Guadalajara</v>
      </c>
      <c r="J30" s="11">
        <f>Carga!L28</f>
        <v>45987.951388888891</v>
      </c>
    </row>
    <row r="31" spans="1:10" ht="24" x14ac:dyDescent="0.25">
      <c r="A31" s="9">
        <f t="shared" si="0"/>
        <v>28</v>
      </c>
      <c r="B31" s="10" t="str">
        <f>Carga!C29</f>
        <v>Ethiopian Airlines</v>
      </c>
      <c r="C31" s="9" t="str">
        <f>Carga!D29</f>
        <v>77X</v>
      </c>
      <c r="D31" s="9" t="str">
        <f>Carga!E29</f>
        <v>ET 3516</v>
      </c>
      <c r="E31" s="11">
        <f>Carga!F29</f>
        <v>45987.888888888891</v>
      </c>
      <c r="F31" s="16" t="str">
        <f>Carga!G29</f>
        <v>Zaragoza</v>
      </c>
      <c r="G31" s="10">
        <f>Carga!I29</f>
        <v>602</v>
      </c>
      <c r="H31" s="9" t="str">
        <f>Carga!J29</f>
        <v>ET 3516</v>
      </c>
      <c r="I31" s="16" t="str">
        <f>Carga!K29</f>
        <v>Bogotá</v>
      </c>
      <c r="J31" s="11">
        <f>Carga!L29</f>
        <v>45987.961805555555</v>
      </c>
    </row>
    <row r="32" spans="1:10" x14ac:dyDescent="0.25">
      <c r="A32" s="9">
        <f t="shared" si="0"/>
        <v>29</v>
      </c>
      <c r="B32" s="10" t="str">
        <f>Carga!C30</f>
        <v>Estafeta</v>
      </c>
      <c r="C32" s="9">
        <f>Carga!D30</f>
        <v>734</v>
      </c>
      <c r="D32" s="9" t="str">
        <f>Carga!E30</f>
        <v>E7 610</v>
      </c>
      <c r="E32" s="11">
        <f>Carga!F30</f>
        <v>45987.96875</v>
      </c>
      <c r="F32" s="16" t="str">
        <f>Carga!G30</f>
        <v>Mérida</v>
      </c>
      <c r="G32" s="10" t="str">
        <f>Carga!I30</f>
        <v>601A</v>
      </c>
      <c r="H32" s="9" t="str">
        <f>Carga!J30</f>
        <v>E7 610</v>
      </c>
      <c r="I32" s="16" t="str">
        <f>Carga!K30</f>
        <v>San Luis Potosí</v>
      </c>
      <c r="J32" s="11">
        <f>Carga!L30</f>
        <v>45988.041666666664</v>
      </c>
    </row>
  </sheetData>
  <sheetProtection selectLockedCells="1"/>
  <autoFilter ref="A3:J27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2" width="9" bestFit="1" customWidth="1"/>
    <col min="3" max="6" width="4.85546875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8" width="3.28515625" bestFit="1" customWidth="1"/>
    <col min="19" max="19" width="4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45987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4"/>
      <c r="U4" s="105"/>
      <c r="V4" s="106"/>
      <c r="W4" s="36"/>
      <c r="X4" s="36"/>
      <c r="Y4" s="27"/>
      <c r="Z4" s="27"/>
    </row>
    <row r="5" spans="1:26" x14ac:dyDescent="0.25">
      <c r="A5" s="71" t="s">
        <v>933</v>
      </c>
      <c r="B5" s="27" t="s">
        <v>1181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840</v>
      </c>
      <c r="B7" s="75" t="s">
        <v>853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V7" s="27"/>
      <c r="W7" s="27"/>
    </row>
    <row r="8" spans="1:26" ht="60" x14ac:dyDescent="0.25">
      <c r="A8" s="95" t="s">
        <v>936</v>
      </c>
      <c r="B8" s="31" t="s">
        <v>873</v>
      </c>
      <c r="C8" s="31" t="s">
        <v>872</v>
      </c>
      <c r="D8" s="31" t="s">
        <v>856</v>
      </c>
      <c r="E8" s="31" t="s">
        <v>857</v>
      </c>
      <c r="F8" s="31" t="s">
        <v>858</v>
      </c>
      <c r="G8" s="31" t="s">
        <v>859</v>
      </c>
      <c r="H8" s="31" t="s">
        <v>860</v>
      </c>
      <c r="I8" s="31" t="s">
        <v>861</v>
      </c>
      <c r="J8" s="31" t="s">
        <v>862</v>
      </c>
      <c r="K8" s="31" t="s">
        <v>863</v>
      </c>
      <c r="L8" s="31" t="s">
        <v>864</v>
      </c>
      <c r="M8" s="31" t="s">
        <v>865</v>
      </c>
      <c r="N8" s="31" t="s">
        <v>866</v>
      </c>
      <c r="O8" s="31" t="s">
        <v>867</v>
      </c>
      <c r="P8" s="31" t="s">
        <v>868</v>
      </c>
      <c r="Q8" s="31" t="s">
        <v>869</v>
      </c>
      <c r="R8" s="31" t="s">
        <v>870</v>
      </c>
      <c r="S8" s="31" t="s">
        <v>871</v>
      </c>
      <c r="T8" s="31" t="s">
        <v>874</v>
      </c>
      <c r="V8" s="27"/>
      <c r="W8" s="27"/>
    </row>
    <row r="9" spans="1:26" x14ac:dyDescent="0.25">
      <c r="A9" s="89" t="s">
        <v>66</v>
      </c>
      <c r="B9" s="110"/>
      <c r="C9" s="110"/>
      <c r="D9" s="110"/>
      <c r="E9" s="110">
        <v>1</v>
      </c>
      <c r="F9" s="110"/>
      <c r="G9" s="110"/>
      <c r="H9" s="110">
        <v>1</v>
      </c>
      <c r="I9" s="110">
        <v>1</v>
      </c>
      <c r="J9" s="110">
        <v>2</v>
      </c>
      <c r="K9" s="110"/>
      <c r="L9" s="110"/>
      <c r="M9" s="110">
        <v>1</v>
      </c>
      <c r="N9" s="110"/>
      <c r="O9" s="110">
        <v>1</v>
      </c>
      <c r="P9" s="110">
        <v>1</v>
      </c>
      <c r="Q9" s="110">
        <v>2</v>
      </c>
      <c r="R9" s="110"/>
      <c r="S9" s="110"/>
      <c r="T9" s="110">
        <v>10</v>
      </c>
      <c r="V9" s="27"/>
      <c r="W9" s="27"/>
    </row>
    <row r="10" spans="1:26" x14ac:dyDescent="0.25">
      <c r="A10" s="90" t="s">
        <v>121</v>
      </c>
      <c r="B10" s="110"/>
      <c r="C10" s="110"/>
      <c r="D10" s="110"/>
      <c r="E10" s="110"/>
      <c r="F10" s="110">
        <v>1</v>
      </c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>
        <v>1</v>
      </c>
      <c r="V10" s="27"/>
      <c r="W10" s="27"/>
    </row>
    <row r="11" spans="1:26" x14ac:dyDescent="0.25">
      <c r="A11" s="72" t="s">
        <v>383</v>
      </c>
      <c r="B11" s="110"/>
      <c r="C11" s="110"/>
      <c r="D11" s="110"/>
      <c r="E11" s="110"/>
      <c r="F11" s="110"/>
      <c r="G11" s="110"/>
      <c r="H11" s="110"/>
      <c r="I11" s="110"/>
      <c r="J11" s="110">
        <v>1</v>
      </c>
      <c r="K11" s="110"/>
      <c r="L11" s="110"/>
      <c r="M11" s="110"/>
      <c r="N11" s="110"/>
      <c r="O11" s="110"/>
      <c r="P11" s="110"/>
      <c r="Q11" s="110"/>
      <c r="R11" s="110"/>
      <c r="S11" s="110"/>
      <c r="T11" s="110">
        <v>1</v>
      </c>
      <c r="V11" s="27"/>
      <c r="W11" s="27"/>
    </row>
    <row r="12" spans="1:26" x14ac:dyDescent="0.25">
      <c r="A12" s="89" t="s">
        <v>436</v>
      </c>
      <c r="B12" s="110"/>
      <c r="C12" s="110"/>
      <c r="D12" s="110"/>
      <c r="E12" s="110"/>
      <c r="F12" s="110">
        <v>1</v>
      </c>
      <c r="G12" s="110"/>
      <c r="H12" s="110"/>
      <c r="I12" s="110"/>
      <c r="J12" s="110"/>
      <c r="K12" s="110">
        <v>1</v>
      </c>
      <c r="L12" s="110"/>
      <c r="M12" s="110">
        <v>1</v>
      </c>
      <c r="N12" s="110"/>
      <c r="O12" s="110"/>
      <c r="P12" s="110"/>
      <c r="Q12" s="110">
        <v>3</v>
      </c>
      <c r="R12" s="110">
        <v>1</v>
      </c>
      <c r="S12" s="110"/>
      <c r="T12" s="110">
        <v>7</v>
      </c>
      <c r="V12" s="27"/>
      <c r="W12" s="27"/>
    </row>
    <row r="13" spans="1:26" x14ac:dyDescent="0.25">
      <c r="A13" s="89" t="s">
        <v>1001</v>
      </c>
      <c r="B13" s="110">
        <v>1</v>
      </c>
      <c r="C13" s="110"/>
      <c r="D13" s="110"/>
      <c r="E13" s="110"/>
      <c r="F13" s="110"/>
      <c r="G13" s="110"/>
      <c r="H13" s="110">
        <v>1</v>
      </c>
      <c r="I13" s="110"/>
      <c r="J13" s="110"/>
      <c r="K13" s="110">
        <v>1</v>
      </c>
      <c r="L13" s="110"/>
      <c r="M13" s="110"/>
      <c r="N13" s="110">
        <v>1</v>
      </c>
      <c r="O13" s="110"/>
      <c r="P13" s="110">
        <v>2</v>
      </c>
      <c r="Q13" s="110"/>
      <c r="R13" s="110">
        <v>1</v>
      </c>
      <c r="S13" s="110"/>
      <c r="T13" s="110">
        <v>7</v>
      </c>
      <c r="V13" s="27"/>
      <c r="W13" s="27"/>
    </row>
    <row r="14" spans="1:26" x14ac:dyDescent="0.25">
      <c r="A14" s="90" t="s">
        <v>1004</v>
      </c>
      <c r="B14" s="110"/>
      <c r="C14" s="110">
        <v>2</v>
      </c>
      <c r="D14" s="110">
        <v>5</v>
      </c>
      <c r="E14" s="110"/>
      <c r="F14" s="110">
        <v>2</v>
      </c>
      <c r="G14" s="110">
        <v>1</v>
      </c>
      <c r="H14" s="110">
        <v>3</v>
      </c>
      <c r="I14" s="110">
        <v>6</v>
      </c>
      <c r="J14" s="110">
        <v>3</v>
      </c>
      <c r="K14" s="110">
        <v>1</v>
      </c>
      <c r="L14" s="110">
        <v>1</v>
      </c>
      <c r="M14" s="110">
        <v>2</v>
      </c>
      <c r="N14" s="110">
        <v>5</v>
      </c>
      <c r="O14" s="110">
        <v>5</v>
      </c>
      <c r="P14" s="110"/>
      <c r="Q14" s="110">
        <v>1</v>
      </c>
      <c r="R14" s="110">
        <v>4</v>
      </c>
      <c r="S14" s="110">
        <v>8</v>
      </c>
      <c r="T14" s="110">
        <v>49</v>
      </c>
      <c r="V14" s="27"/>
      <c r="W14" s="27"/>
    </row>
    <row r="15" spans="1:26" x14ac:dyDescent="0.25">
      <c r="A15" s="72" t="s">
        <v>112</v>
      </c>
      <c r="B15" s="110"/>
      <c r="C15" s="110"/>
      <c r="D15" s="110"/>
      <c r="E15" s="110"/>
      <c r="F15" s="110"/>
      <c r="G15" s="110"/>
      <c r="H15" s="110">
        <v>1</v>
      </c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>
        <v>1</v>
      </c>
      <c r="V15" s="27"/>
      <c r="W15" s="27"/>
    </row>
    <row r="16" spans="1:26" x14ac:dyDescent="0.25">
      <c r="A16" s="9" t="s">
        <v>874</v>
      </c>
      <c r="B16" s="110">
        <v>1</v>
      </c>
      <c r="C16" s="110">
        <v>2</v>
      </c>
      <c r="D16" s="110">
        <v>5</v>
      </c>
      <c r="E16" s="110">
        <v>1</v>
      </c>
      <c r="F16" s="110">
        <v>4</v>
      </c>
      <c r="G16" s="110">
        <v>1</v>
      </c>
      <c r="H16" s="110">
        <v>6</v>
      </c>
      <c r="I16" s="110">
        <v>7</v>
      </c>
      <c r="J16" s="110">
        <v>6</v>
      </c>
      <c r="K16" s="110">
        <v>3</v>
      </c>
      <c r="L16" s="110">
        <v>1</v>
      </c>
      <c r="M16" s="110">
        <v>4</v>
      </c>
      <c r="N16" s="110">
        <v>6</v>
      </c>
      <c r="O16" s="110">
        <v>6</v>
      </c>
      <c r="P16" s="110">
        <v>3</v>
      </c>
      <c r="Q16" s="110">
        <v>6</v>
      </c>
      <c r="R16" s="110">
        <v>6</v>
      </c>
      <c r="S16" s="110">
        <v>8</v>
      </c>
      <c r="T16" s="110">
        <v>76</v>
      </c>
      <c r="V16" s="27"/>
      <c r="W16" s="27"/>
    </row>
    <row r="17" spans="1:23" x14ac:dyDescent="0.25">
      <c r="V17" s="27"/>
      <c r="W17" s="27"/>
    </row>
    <row r="18" spans="1:23" x14ac:dyDescent="0.25">
      <c r="A18" s="71" t="s">
        <v>935</v>
      </c>
      <c r="B18" s="27" t="s">
        <v>1181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841</v>
      </c>
      <c r="B20" s="28" t="s">
        <v>853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36" x14ac:dyDescent="0.25">
      <c r="A21" s="30" t="s">
        <v>936</v>
      </c>
      <c r="B21" s="31" t="s">
        <v>875</v>
      </c>
      <c r="C21" s="31" t="s">
        <v>856</v>
      </c>
      <c r="D21" s="31" t="s">
        <v>857</v>
      </c>
      <c r="E21" s="31" t="s">
        <v>859</v>
      </c>
      <c r="F21" s="31" t="s">
        <v>860</v>
      </c>
      <c r="G21" s="31" t="s">
        <v>861</v>
      </c>
      <c r="H21" s="31" t="s">
        <v>862</v>
      </c>
      <c r="I21" s="31" t="s">
        <v>863</v>
      </c>
      <c r="J21" s="31" t="s">
        <v>864</v>
      </c>
      <c r="K21" s="31" t="s">
        <v>865</v>
      </c>
      <c r="L21" s="31" t="s">
        <v>866</v>
      </c>
      <c r="M21" s="31" t="s">
        <v>867</v>
      </c>
      <c r="N21" s="31" t="s">
        <v>868</v>
      </c>
      <c r="O21" s="31" t="s">
        <v>869</v>
      </c>
      <c r="P21" s="31" t="s">
        <v>876</v>
      </c>
      <c r="Q21" s="31" t="s">
        <v>871</v>
      </c>
      <c r="R21" s="31" t="s">
        <v>926</v>
      </c>
      <c r="T21" s="27"/>
      <c r="U21" s="27"/>
    </row>
    <row r="22" spans="1:23" x14ac:dyDescent="0.25">
      <c r="A22" s="87" t="s">
        <v>66</v>
      </c>
      <c r="B22" s="110"/>
      <c r="C22" s="110"/>
      <c r="D22" s="110">
        <v>2</v>
      </c>
      <c r="E22" s="110"/>
      <c r="F22" s="110"/>
      <c r="G22" s="110">
        <v>2</v>
      </c>
      <c r="H22" s="110">
        <v>2</v>
      </c>
      <c r="I22" s="110">
        <v>1</v>
      </c>
      <c r="J22" s="110"/>
      <c r="K22" s="110"/>
      <c r="L22" s="110">
        <v>1</v>
      </c>
      <c r="M22" s="110">
        <v>2</v>
      </c>
      <c r="N22" s="110"/>
      <c r="O22" s="110">
        <v>1</v>
      </c>
      <c r="P22" s="110"/>
      <c r="Q22" s="110"/>
      <c r="R22" s="110">
        <v>11</v>
      </c>
      <c r="T22" s="27"/>
      <c r="U22" s="27"/>
    </row>
    <row r="23" spans="1:23" x14ac:dyDescent="0.25">
      <c r="A23" s="87" t="s">
        <v>121</v>
      </c>
      <c r="B23" s="110"/>
      <c r="C23" s="110"/>
      <c r="D23" s="110"/>
      <c r="E23" s="110">
        <v>1</v>
      </c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>
        <v>1</v>
      </c>
      <c r="T23" s="27"/>
      <c r="U23" s="27"/>
    </row>
    <row r="24" spans="1:23" x14ac:dyDescent="0.25">
      <c r="A24" s="87" t="s">
        <v>383</v>
      </c>
      <c r="B24" s="110"/>
      <c r="C24" s="110"/>
      <c r="D24" s="110"/>
      <c r="E24" s="110"/>
      <c r="F24" s="110"/>
      <c r="G24" s="110"/>
      <c r="H24" s="110"/>
      <c r="I24" s="110"/>
      <c r="J24" s="110"/>
      <c r="K24" s="110">
        <v>1</v>
      </c>
      <c r="L24" s="110"/>
      <c r="M24" s="110"/>
      <c r="N24" s="110"/>
      <c r="O24" s="110"/>
      <c r="P24" s="110"/>
      <c r="Q24" s="110"/>
      <c r="R24" s="110">
        <v>1</v>
      </c>
      <c r="T24" s="27"/>
      <c r="U24" s="27"/>
    </row>
    <row r="25" spans="1:23" x14ac:dyDescent="0.25">
      <c r="A25" s="87" t="s">
        <v>436</v>
      </c>
      <c r="B25" s="110">
        <v>3</v>
      </c>
      <c r="C25" s="110"/>
      <c r="D25" s="110"/>
      <c r="E25" s="110">
        <v>1</v>
      </c>
      <c r="F25" s="110"/>
      <c r="G25" s="110"/>
      <c r="H25" s="110"/>
      <c r="I25" s="110"/>
      <c r="J25" s="110">
        <v>1</v>
      </c>
      <c r="K25" s="110"/>
      <c r="L25" s="110">
        <v>1</v>
      </c>
      <c r="M25" s="110"/>
      <c r="N25" s="110"/>
      <c r="O25" s="110"/>
      <c r="P25" s="110"/>
      <c r="Q25" s="110">
        <v>1</v>
      </c>
      <c r="R25" s="110">
        <v>7</v>
      </c>
      <c r="T25" s="27"/>
      <c r="U25" s="27"/>
    </row>
    <row r="26" spans="1:23" x14ac:dyDescent="0.25">
      <c r="A26" s="94" t="s">
        <v>1001</v>
      </c>
      <c r="B26" s="110"/>
      <c r="C26" s="110">
        <v>1</v>
      </c>
      <c r="D26" s="110">
        <v>1</v>
      </c>
      <c r="E26" s="110">
        <v>1</v>
      </c>
      <c r="F26" s="110">
        <v>1</v>
      </c>
      <c r="G26" s="110"/>
      <c r="H26" s="110">
        <v>1</v>
      </c>
      <c r="I26" s="110"/>
      <c r="J26" s="110">
        <v>1</v>
      </c>
      <c r="K26" s="110"/>
      <c r="L26" s="110"/>
      <c r="M26" s="110"/>
      <c r="N26" s="110">
        <v>1</v>
      </c>
      <c r="O26" s="110"/>
      <c r="P26" s="110"/>
      <c r="Q26" s="110"/>
      <c r="R26" s="110">
        <v>7</v>
      </c>
      <c r="T26" s="27"/>
      <c r="U26" s="27"/>
    </row>
    <row r="27" spans="1:23" x14ac:dyDescent="0.25">
      <c r="A27" s="94" t="s">
        <v>1004</v>
      </c>
      <c r="B27" s="110">
        <v>10</v>
      </c>
      <c r="C27" s="110">
        <v>1</v>
      </c>
      <c r="D27" s="110">
        <v>7</v>
      </c>
      <c r="E27" s="110">
        <v>3</v>
      </c>
      <c r="F27" s="110">
        <v>1</v>
      </c>
      <c r="G27" s="110">
        <v>3</v>
      </c>
      <c r="H27" s="110">
        <v>3</v>
      </c>
      <c r="I27" s="110">
        <v>2</v>
      </c>
      <c r="J27" s="110">
        <v>2</v>
      </c>
      <c r="K27" s="110">
        <v>1</v>
      </c>
      <c r="L27" s="110">
        <v>4</v>
      </c>
      <c r="M27" s="110">
        <v>3</v>
      </c>
      <c r="N27" s="110">
        <v>5</v>
      </c>
      <c r="O27" s="110"/>
      <c r="P27" s="110">
        <v>3</v>
      </c>
      <c r="Q27" s="110"/>
      <c r="R27" s="110">
        <v>48</v>
      </c>
      <c r="T27" s="27"/>
      <c r="U27" s="27"/>
    </row>
    <row r="28" spans="1:23" x14ac:dyDescent="0.25">
      <c r="A28" s="72" t="s">
        <v>112</v>
      </c>
      <c r="B28" s="110"/>
      <c r="C28" s="110"/>
      <c r="D28" s="110"/>
      <c r="E28" s="110"/>
      <c r="F28" s="110"/>
      <c r="G28" s="110"/>
      <c r="H28" s="110"/>
      <c r="I28" s="110">
        <v>1</v>
      </c>
      <c r="J28" s="110"/>
      <c r="K28" s="110"/>
      <c r="L28" s="110"/>
      <c r="M28" s="110"/>
      <c r="N28" s="110"/>
      <c r="O28" s="110"/>
      <c r="P28" s="110"/>
      <c r="Q28" s="110"/>
      <c r="R28" s="110">
        <v>1</v>
      </c>
      <c r="T28" s="27"/>
      <c r="U28" s="27"/>
    </row>
    <row r="29" spans="1:23" x14ac:dyDescent="0.25">
      <c r="A29" s="9" t="s">
        <v>926</v>
      </c>
      <c r="B29" s="110">
        <v>13</v>
      </c>
      <c r="C29" s="110">
        <v>2</v>
      </c>
      <c r="D29" s="110">
        <v>10</v>
      </c>
      <c r="E29" s="110">
        <v>6</v>
      </c>
      <c r="F29" s="110">
        <v>2</v>
      </c>
      <c r="G29" s="110">
        <v>5</v>
      </c>
      <c r="H29" s="110">
        <v>6</v>
      </c>
      <c r="I29" s="110">
        <v>4</v>
      </c>
      <c r="J29" s="110">
        <v>4</v>
      </c>
      <c r="K29" s="110">
        <v>2</v>
      </c>
      <c r="L29" s="110">
        <v>6</v>
      </c>
      <c r="M29" s="110">
        <v>5</v>
      </c>
      <c r="N29" s="110">
        <v>6</v>
      </c>
      <c r="O29" s="110">
        <v>1</v>
      </c>
      <c r="P29" s="110">
        <v>3</v>
      </c>
      <c r="Q29" s="110">
        <v>1</v>
      </c>
      <c r="R29" s="110">
        <v>76</v>
      </c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6:S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9:Q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9">
        <f>'Itinerario pasajeros'!A1</f>
        <v>45987</v>
      </c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4"/>
      <c r="U4" s="105"/>
      <c r="V4" s="106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840</v>
      </c>
      <c r="B6" s="28" t="s">
        <v>853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854</v>
      </c>
      <c r="B7" s="40" t="s">
        <v>855</v>
      </c>
      <c r="C7" s="40" t="s">
        <v>856</v>
      </c>
      <c r="D7" s="40" t="s">
        <v>857</v>
      </c>
      <c r="E7" s="40" t="s">
        <v>858</v>
      </c>
      <c r="F7" s="40" t="s">
        <v>859</v>
      </c>
      <c r="G7" s="40" t="s">
        <v>860</v>
      </c>
      <c r="H7" s="40" t="s">
        <v>861</v>
      </c>
      <c r="I7" s="40" t="s">
        <v>862</v>
      </c>
      <c r="J7" s="40" t="s">
        <v>863</v>
      </c>
      <c r="K7" s="40" t="s">
        <v>864</v>
      </c>
      <c r="L7" s="40" t="s">
        <v>865</v>
      </c>
      <c r="M7" s="40" t="s">
        <v>866</v>
      </c>
      <c r="N7" s="40" t="s">
        <v>867</v>
      </c>
      <c r="O7" s="40" t="s">
        <v>868</v>
      </c>
      <c r="P7" s="40" t="s">
        <v>869</v>
      </c>
      <c r="Q7" s="40" t="s">
        <v>870</v>
      </c>
      <c r="R7" s="40" t="s">
        <v>871</v>
      </c>
      <c r="S7" s="40" t="s">
        <v>872</v>
      </c>
      <c r="T7" s="40" t="s">
        <v>873</v>
      </c>
      <c r="U7" s="31" t="s">
        <v>874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874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841</v>
      </c>
      <c r="B18" s="61" t="s">
        <v>853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854</v>
      </c>
      <c r="B19" s="59" t="s">
        <v>855</v>
      </c>
      <c r="C19" s="59" t="s">
        <v>875</v>
      </c>
      <c r="D19" s="59" t="s">
        <v>856</v>
      </c>
      <c r="E19" s="59" t="s">
        <v>857</v>
      </c>
      <c r="F19" s="59" t="s">
        <v>859</v>
      </c>
      <c r="G19" s="59" t="s">
        <v>860</v>
      </c>
      <c r="H19" s="59" t="s">
        <v>861</v>
      </c>
      <c r="I19" s="59" t="s">
        <v>862</v>
      </c>
      <c r="J19" s="59" t="s">
        <v>863</v>
      </c>
      <c r="K19" s="59" t="s">
        <v>864</v>
      </c>
      <c r="L19" s="59" t="s">
        <v>865</v>
      </c>
      <c r="M19" s="59" t="s">
        <v>866</v>
      </c>
      <c r="N19" s="59" t="s">
        <v>867</v>
      </c>
      <c r="O19" s="59" t="s">
        <v>868</v>
      </c>
      <c r="P19" s="59" t="s">
        <v>869</v>
      </c>
      <c r="Q19" s="59" t="s">
        <v>876</v>
      </c>
      <c r="R19" s="60" t="s">
        <v>874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874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45987</v>
      </c>
      <c r="B4" s="74"/>
      <c r="C4" s="73">
        <f>'Itinerario pasajeros'!A1</f>
        <v>45987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7"/>
      <c r="U4" s="105"/>
      <c r="V4" s="106"/>
      <c r="W4" s="36"/>
      <c r="X4" s="36"/>
      <c r="Y4" s="27"/>
      <c r="Z4" s="27"/>
    </row>
    <row r="5" spans="1:26" x14ac:dyDescent="0.25">
      <c r="A5" s="71" t="s">
        <v>933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936</v>
      </c>
      <c r="B7" s="31" t="s">
        <v>938</v>
      </c>
      <c r="V7" s="27"/>
      <c r="W7" s="27"/>
    </row>
    <row r="8" spans="1:26" x14ac:dyDescent="0.25">
      <c r="A8" s="72" t="s">
        <v>855</v>
      </c>
      <c r="B8" s="9">
        <v>1</v>
      </c>
      <c r="V8" s="27"/>
      <c r="W8" s="27"/>
    </row>
    <row r="9" spans="1:26" x14ac:dyDescent="0.25">
      <c r="A9" s="72" t="s">
        <v>875</v>
      </c>
      <c r="B9" s="9">
        <v>7</v>
      </c>
      <c r="V9" s="27"/>
      <c r="W9" s="27"/>
    </row>
    <row r="10" spans="1:26" x14ac:dyDescent="0.25">
      <c r="A10" s="72" t="s">
        <v>856</v>
      </c>
      <c r="B10" s="9">
        <v>2</v>
      </c>
      <c r="V10" s="27"/>
      <c r="W10" s="27"/>
    </row>
    <row r="11" spans="1:26" x14ac:dyDescent="0.25">
      <c r="A11" s="72" t="s">
        <v>857</v>
      </c>
      <c r="B11" s="9">
        <v>9</v>
      </c>
      <c r="V11" s="27"/>
      <c r="W11" s="27"/>
    </row>
    <row r="12" spans="1:26" x14ac:dyDescent="0.25">
      <c r="A12" s="72" t="s">
        <v>859</v>
      </c>
      <c r="B12" s="9">
        <v>6</v>
      </c>
      <c r="V12" s="27"/>
      <c r="W12" s="27"/>
    </row>
    <row r="13" spans="1:26" x14ac:dyDescent="0.25">
      <c r="A13" s="72" t="s">
        <v>860</v>
      </c>
      <c r="B13" s="9">
        <v>3</v>
      </c>
      <c r="V13" s="27"/>
      <c r="W13" s="27"/>
    </row>
    <row r="14" spans="1:26" x14ac:dyDescent="0.25">
      <c r="A14" s="72" t="s">
        <v>861</v>
      </c>
      <c r="B14" s="9">
        <v>5</v>
      </c>
      <c r="V14" s="27"/>
      <c r="W14" s="27"/>
    </row>
    <row r="15" spans="1:26" x14ac:dyDescent="0.25">
      <c r="A15" s="72" t="s">
        <v>862</v>
      </c>
      <c r="B15" s="9">
        <v>6</v>
      </c>
      <c r="V15" s="27"/>
      <c r="W15" s="27"/>
    </row>
    <row r="16" spans="1:26" x14ac:dyDescent="0.25">
      <c r="A16" s="72" t="s">
        <v>863</v>
      </c>
      <c r="B16" s="9">
        <v>1</v>
      </c>
      <c r="V16" s="27"/>
      <c r="W16" s="27"/>
    </row>
    <row r="17" spans="1:23" x14ac:dyDescent="0.25">
      <c r="A17" s="72" t="s">
        <v>864</v>
      </c>
      <c r="B17" s="9">
        <v>5</v>
      </c>
      <c r="V17" s="27"/>
      <c r="W17" s="27"/>
    </row>
    <row r="18" spans="1:23" x14ac:dyDescent="0.25">
      <c r="A18" s="72" t="s">
        <v>865</v>
      </c>
      <c r="B18" s="9">
        <v>2</v>
      </c>
      <c r="V18" s="27"/>
      <c r="W18" s="27"/>
    </row>
    <row r="19" spans="1:23" x14ac:dyDescent="0.25">
      <c r="A19" s="72" t="s">
        <v>866</v>
      </c>
      <c r="B19" s="9">
        <v>6</v>
      </c>
      <c r="V19" s="27"/>
      <c r="W19" s="27"/>
    </row>
    <row r="20" spans="1:23" x14ac:dyDescent="0.25">
      <c r="A20" s="72" t="s">
        <v>867</v>
      </c>
      <c r="B20" s="9">
        <v>5</v>
      </c>
      <c r="V20" s="27"/>
      <c r="W20" s="27"/>
    </row>
    <row r="21" spans="1:23" x14ac:dyDescent="0.25">
      <c r="A21" s="72" t="s">
        <v>868</v>
      </c>
      <c r="B21" s="9">
        <v>3</v>
      </c>
      <c r="V21" s="27"/>
      <c r="W21" s="27"/>
    </row>
    <row r="22" spans="1:23" x14ac:dyDescent="0.25">
      <c r="A22" s="72" t="s">
        <v>869</v>
      </c>
      <c r="B22" s="9">
        <v>1</v>
      </c>
      <c r="V22" s="27"/>
      <c r="W22" s="27"/>
    </row>
    <row r="23" spans="1:23" x14ac:dyDescent="0.25">
      <c r="A23" s="72" t="s">
        <v>876</v>
      </c>
      <c r="B23" s="9">
        <v>4</v>
      </c>
      <c r="V23" s="27"/>
      <c r="W23" s="27"/>
    </row>
    <row r="24" spans="1:23" x14ac:dyDescent="0.25">
      <c r="A24" s="72" t="s">
        <v>871</v>
      </c>
      <c r="B24" s="9">
        <v>1</v>
      </c>
      <c r="V24" s="27"/>
      <c r="W24" s="27"/>
    </row>
    <row r="25" spans="1:23" x14ac:dyDescent="0.25">
      <c r="A25" s="9" t="s">
        <v>874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935</v>
      </c>
      <c r="B35" s="72">
        <v>1</v>
      </c>
      <c r="C35" s="73">
        <f>'Itinerario pasajeros'!A1</f>
        <v>45987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936</v>
      </c>
      <c r="B37" s="31" t="s">
        <v>841</v>
      </c>
      <c r="T37" s="27"/>
      <c r="U37" s="27"/>
      <c r="V37" s="27"/>
      <c r="W37" s="27"/>
    </row>
    <row r="38" spans="1:23" x14ac:dyDescent="0.25">
      <c r="A38" s="31" t="s">
        <v>875</v>
      </c>
      <c r="B38" s="110">
        <v>8</v>
      </c>
      <c r="T38" s="27"/>
      <c r="U38" s="27"/>
    </row>
    <row r="39" spans="1:23" x14ac:dyDescent="0.25">
      <c r="A39" s="31" t="s">
        <v>856</v>
      </c>
      <c r="B39" s="110">
        <v>1</v>
      </c>
      <c r="T39" s="27"/>
      <c r="U39" s="27"/>
    </row>
    <row r="40" spans="1:23" x14ac:dyDescent="0.25">
      <c r="A40" s="31" t="s">
        <v>857</v>
      </c>
      <c r="B40" s="110">
        <v>8</v>
      </c>
      <c r="T40" s="27"/>
      <c r="U40" s="27"/>
    </row>
    <row r="41" spans="1:23" x14ac:dyDescent="0.25">
      <c r="A41" s="31" t="s">
        <v>859</v>
      </c>
      <c r="B41" s="110">
        <v>6</v>
      </c>
      <c r="T41" s="27"/>
      <c r="U41" s="27"/>
    </row>
    <row r="42" spans="1:23" x14ac:dyDescent="0.25">
      <c r="A42" s="31" t="s">
        <v>860</v>
      </c>
      <c r="B42" s="110">
        <v>2</v>
      </c>
      <c r="T42" s="27"/>
      <c r="U42" s="27"/>
    </row>
    <row r="43" spans="1:23" x14ac:dyDescent="0.25">
      <c r="A43" s="31" t="s">
        <v>861</v>
      </c>
      <c r="B43" s="110">
        <v>4</v>
      </c>
      <c r="T43" s="27"/>
      <c r="U43" s="27"/>
    </row>
    <row r="44" spans="1:23" x14ac:dyDescent="0.25">
      <c r="A44" s="31" t="s">
        <v>862</v>
      </c>
      <c r="B44" s="110">
        <v>6</v>
      </c>
      <c r="T44" s="27"/>
      <c r="U44" s="27"/>
    </row>
    <row r="45" spans="1:23" x14ac:dyDescent="0.25">
      <c r="A45" s="31" t="s">
        <v>863</v>
      </c>
      <c r="B45" s="110">
        <v>4</v>
      </c>
      <c r="T45" s="27"/>
      <c r="U45" s="27"/>
    </row>
    <row r="46" spans="1:23" x14ac:dyDescent="0.25">
      <c r="A46" s="31" t="s">
        <v>864</v>
      </c>
      <c r="B46" s="110">
        <v>4</v>
      </c>
      <c r="T46" s="27"/>
      <c r="U46" s="27"/>
    </row>
    <row r="47" spans="1:23" x14ac:dyDescent="0.25">
      <c r="A47" s="31" t="s">
        <v>865</v>
      </c>
      <c r="B47" s="110">
        <v>2</v>
      </c>
      <c r="T47" s="27"/>
      <c r="U47" s="27"/>
    </row>
    <row r="48" spans="1:23" x14ac:dyDescent="0.25">
      <c r="A48" s="31" t="s">
        <v>866</v>
      </c>
      <c r="B48" s="110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867</v>
      </c>
      <c r="B49" s="110">
        <v>5</v>
      </c>
    </row>
    <row r="50" spans="1:2" x14ac:dyDescent="0.25">
      <c r="A50" s="31" t="s">
        <v>868</v>
      </c>
      <c r="B50" s="110">
        <v>6</v>
      </c>
    </row>
    <row r="51" spans="1:2" x14ac:dyDescent="0.25">
      <c r="A51" s="31" t="s">
        <v>869</v>
      </c>
      <c r="B51" s="110">
        <v>1</v>
      </c>
    </row>
    <row r="52" spans="1:2" x14ac:dyDescent="0.25">
      <c r="A52" s="31" t="s">
        <v>876</v>
      </c>
      <c r="B52" s="110">
        <v>3</v>
      </c>
    </row>
    <row r="53" spans="1:2" x14ac:dyDescent="0.25">
      <c r="A53" s="31" t="s">
        <v>871</v>
      </c>
      <c r="B53" s="110">
        <v>1</v>
      </c>
    </row>
    <row r="54" spans="1:2" x14ac:dyDescent="0.25">
      <c r="A54" s="31" t="s">
        <v>858</v>
      </c>
      <c r="B54" s="110">
        <v>1</v>
      </c>
    </row>
    <row r="55" spans="1:2" x14ac:dyDescent="0.25">
      <c r="A55" s="9" t="s">
        <v>926</v>
      </c>
      <c r="B55" s="110">
        <v>68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877</v>
      </c>
      <c r="B1" s="14" t="s">
        <v>768</v>
      </c>
      <c r="C1" s="14" t="s">
        <v>878</v>
      </c>
      <c r="D1" s="14" t="s">
        <v>771</v>
      </c>
      <c r="E1" s="14" t="s">
        <v>772</v>
      </c>
      <c r="F1" s="14" t="s">
        <v>879</v>
      </c>
      <c r="G1" s="14" t="s">
        <v>880</v>
      </c>
      <c r="H1" s="14" t="s">
        <v>881</v>
      </c>
      <c r="I1" s="14"/>
      <c r="J1" s="14"/>
    </row>
    <row r="2" spans="1:10" x14ac:dyDescent="0.25">
      <c r="A2" t="s">
        <v>792</v>
      </c>
      <c r="B2" t="s">
        <v>65</v>
      </c>
      <c r="C2" t="s">
        <v>1129</v>
      </c>
      <c r="D2" s="13">
        <v>45985.003472222219</v>
      </c>
      <c r="E2" t="s">
        <v>467</v>
      </c>
      <c r="F2">
        <v>737</v>
      </c>
      <c r="G2" t="s">
        <v>1164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827</v>
      </c>
      <c r="B3" t="s">
        <v>387</v>
      </c>
      <c r="C3" t="s">
        <v>909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792</v>
      </c>
      <c r="B4" t="s">
        <v>435</v>
      </c>
      <c r="C4" t="s">
        <v>1104</v>
      </c>
      <c r="D4" s="13">
        <v>45985.03125</v>
      </c>
      <c r="E4" t="s">
        <v>77</v>
      </c>
      <c r="F4" t="s">
        <v>786</v>
      </c>
      <c r="G4" t="s">
        <v>1169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792</v>
      </c>
      <c r="B5" t="s">
        <v>229</v>
      </c>
      <c r="C5" t="s">
        <v>1123</v>
      </c>
      <c r="D5" s="13">
        <v>45985.048611111109</v>
      </c>
      <c r="E5" t="s">
        <v>248</v>
      </c>
      <c r="F5" t="s">
        <v>783</v>
      </c>
      <c r="G5" t="s">
        <v>1175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792</v>
      </c>
      <c r="B6" t="s">
        <v>274</v>
      </c>
      <c r="C6" t="s">
        <v>1125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792</v>
      </c>
      <c r="B7" t="s">
        <v>274</v>
      </c>
      <c r="C7" t="s">
        <v>1124</v>
      </c>
      <c r="D7" s="13">
        <v>45985.0625</v>
      </c>
      <c r="E7" t="s">
        <v>595</v>
      </c>
      <c r="F7" t="s">
        <v>779</v>
      </c>
      <c r="G7" t="s">
        <v>1176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828</v>
      </c>
      <c r="B8" t="s">
        <v>36</v>
      </c>
      <c r="C8" t="s">
        <v>1130</v>
      </c>
      <c r="D8" s="13">
        <v>45985.100694444445</v>
      </c>
      <c r="E8" t="s">
        <v>32</v>
      </c>
      <c r="F8" t="s">
        <v>783</v>
      </c>
      <c r="G8" t="s">
        <v>1165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792</v>
      </c>
      <c r="B9" t="s">
        <v>135</v>
      </c>
      <c r="C9" t="s">
        <v>1131</v>
      </c>
      <c r="D9" s="13">
        <v>45985.111111111109</v>
      </c>
      <c r="E9" t="s">
        <v>246</v>
      </c>
      <c r="F9" t="s">
        <v>783</v>
      </c>
      <c r="G9" t="s">
        <v>1166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792</v>
      </c>
      <c r="B10" t="s">
        <v>274</v>
      </c>
      <c r="C10" t="s">
        <v>1126</v>
      </c>
      <c r="D10" s="13">
        <v>45985.138888888891</v>
      </c>
      <c r="E10" t="s">
        <v>457</v>
      </c>
      <c r="F10" t="s">
        <v>779</v>
      </c>
      <c r="G10" t="s">
        <v>1177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828</v>
      </c>
      <c r="B11" t="s">
        <v>36</v>
      </c>
      <c r="C11" t="s">
        <v>1133</v>
      </c>
      <c r="D11" s="13">
        <v>45985.15625</v>
      </c>
      <c r="E11" t="s">
        <v>703</v>
      </c>
      <c r="F11" t="s">
        <v>819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827</v>
      </c>
      <c r="B12" t="s">
        <v>201</v>
      </c>
      <c r="C12" t="s">
        <v>1135</v>
      </c>
      <c r="D12" s="13">
        <v>45985.159722222219</v>
      </c>
      <c r="E12" t="s">
        <v>32</v>
      </c>
      <c r="F12" t="s">
        <v>779</v>
      </c>
      <c r="G12" t="s">
        <v>1167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792</v>
      </c>
      <c r="B13" t="s">
        <v>135</v>
      </c>
      <c r="C13" t="s">
        <v>1132</v>
      </c>
      <c r="D13" s="13">
        <v>45985.190972222219</v>
      </c>
      <c r="E13" t="s">
        <v>326</v>
      </c>
      <c r="F13" t="s">
        <v>783</v>
      </c>
      <c r="G13" t="s">
        <v>1166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827</v>
      </c>
      <c r="B14" t="s">
        <v>387</v>
      </c>
      <c r="C14" t="s">
        <v>885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827</v>
      </c>
      <c r="B15" t="s">
        <v>387</v>
      </c>
      <c r="C15" t="s">
        <v>884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792</v>
      </c>
      <c r="B16" t="s">
        <v>36</v>
      </c>
      <c r="C16" t="s">
        <v>1130</v>
      </c>
      <c r="D16" s="13">
        <v>45985.225694444445</v>
      </c>
      <c r="E16" t="s">
        <v>381</v>
      </c>
      <c r="F16" t="s">
        <v>783</v>
      </c>
      <c r="G16" t="s">
        <v>1165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792</v>
      </c>
      <c r="B17" t="s">
        <v>36</v>
      </c>
      <c r="C17" t="s">
        <v>1134</v>
      </c>
      <c r="D17" s="13">
        <v>45985.239583333336</v>
      </c>
      <c r="E17" t="s">
        <v>705</v>
      </c>
      <c r="F17" t="s">
        <v>819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792</v>
      </c>
      <c r="B18" t="s">
        <v>387</v>
      </c>
      <c r="C18" t="s">
        <v>1102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792</v>
      </c>
      <c r="B19" t="s">
        <v>387</v>
      </c>
      <c r="C19" t="s">
        <v>794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792</v>
      </c>
      <c r="B20" t="s">
        <v>387</v>
      </c>
      <c r="C20" t="s">
        <v>808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792</v>
      </c>
      <c r="B21" t="s">
        <v>201</v>
      </c>
      <c r="C21" t="s">
        <v>1136</v>
      </c>
      <c r="D21" s="13">
        <v>45985.263888888891</v>
      </c>
      <c r="E21" t="s">
        <v>34</v>
      </c>
      <c r="F21" t="s">
        <v>779</v>
      </c>
      <c r="G21" t="s">
        <v>1167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792</v>
      </c>
      <c r="B22" t="s">
        <v>264</v>
      </c>
      <c r="C22" t="s">
        <v>1112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792</v>
      </c>
      <c r="B23" t="s">
        <v>387</v>
      </c>
      <c r="C23" t="s">
        <v>790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827</v>
      </c>
      <c r="B24" t="s">
        <v>42</v>
      </c>
      <c r="C24" t="s">
        <v>1137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792</v>
      </c>
      <c r="B25" t="s">
        <v>435</v>
      </c>
      <c r="C25" t="s">
        <v>985</v>
      </c>
      <c r="D25" s="13">
        <v>45985.270833333336</v>
      </c>
      <c r="E25" t="s">
        <v>253</v>
      </c>
      <c r="F25">
        <v>320</v>
      </c>
      <c r="G25" t="s">
        <v>1168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792</v>
      </c>
      <c r="B26" t="s">
        <v>387</v>
      </c>
      <c r="C26" t="s">
        <v>1105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792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827</v>
      </c>
      <c r="B28" t="s">
        <v>444</v>
      </c>
      <c r="C28" t="s">
        <v>1138</v>
      </c>
      <c r="D28" s="13">
        <v>45985.295138888891</v>
      </c>
      <c r="E28" t="s">
        <v>355</v>
      </c>
      <c r="F28" t="s">
        <v>819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827</v>
      </c>
      <c r="B29" t="s">
        <v>30</v>
      </c>
      <c r="C29" t="s">
        <v>886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827</v>
      </c>
      <c r="B30" t="s">
        <v>387</v>
      </c>
      <c r="C30" t="s">
        <v>796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827</v>
      </c>
      <c r="B31" t="s">
        <v>387</v>
      </c>
      <c r="C31" t="s">
        <v>891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827</v>
      </c>
      <c r="B32" t="s">
        <v>387</v>
      </c>
      <c r="C32" t="s">
        <v>797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827</v>
      </c>
      <c r="B33" t="s">
        <v>387</v>
      </c>
      <c r="C33" t="s">
        <v>801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792</v>
      </c>
      <c r="B34" t="s">
        <v>387</v>
      </c>
      <c r="C34" t="s">
        <v>796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792</v>
      </c>
      <c r="B35" t="s">
        <v>42</v>
      </c>
      <c r="C35" t="s">
        <v>1137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827</v>
      </c>
      <c r="B36" t="s">
        <v>387</v>
      </c>
      <c r="C36" t="s">
        <v>811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792</v>
      </c>
      <c r="B37" t="s">
        <v>387</v>
      </c>
      <c r="C37" t="s">
        <v>797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792</v>
      </c>
      <c r="B38" t="s">
        <v>387</v>
      </c>
      <c r="C38" t="s">
        <v>801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827</v>
      </c>
      <c r="B39" t="s">
        <v>36</v>
      </c>
      <c r="C39" t="s">
        <v>1140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792</v>
      </c>
      <c r="B40" t="s">
        <v>387</v>
      </c>
      <c r="C40" t="s">
        <v>1103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792</v>
      </c>
      <c r="B41" t="s">
        <v>264</v>
      </c>
      <c r="C41" t="s">
        <v>1127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792</v>
      </c>
      <c r="B42" t="s">
        <v>387</v>
      </c>
      <c r="C42" t="s">
        <v>803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792</v>
      </c>
      <c r="B43" t="s">
        <v>65</v>
      </c>
      <c r="C43" t="s">
        <v>800</v>
      </c>
      <c r="D43" s="13">
        <v>45985.354861111111</v>
      </c>
      <c r="E43" t="s">
        <v>719</v>
      </c>
      <c r="F43" t="s">
        <v>798</v>
      </c>
      <c r="G43" t="s">
        <v>1178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792</v>
      </c>
      <c r="B44" t="s">
        <v>387</v>
      </c>
      <c r="C44" t="s">
        <v>811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827</v>
      </c>
      <c r="B45" t="s">
        <v>36</v>
      </c>
      <c r="C45" t="s">
        <v>1116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792</v>
      </c>
      <c r="B46" t="s">
        <v>387</v>
      </c>
      <c r="C46" t="s">
        <v>970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827</v>
      </c>
      <c r="B47" t="s">
        <v>65</v>
      </c>
      <c r="C47" t="s">
        <v>887</v>
      </c>
      <c r="D47" s="13">
        <v>45985.371527777781</v>
      </c>
      <c r="E47" t="s">
        <v>251</v>
      </c>
      <c r="F47" t="s">
        <v>798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827</v>
      </c>
      <c r="B48" t="s">
        <v>411</v>
      </c>
      <c r="C48" t="s">
        <v>892</v>
      </c>
      <c r="D48" s="13">
        <v>45985.378472222219</v>
      </c>
      <c r="E48" t="s">
        <v>160</v>
      </c>
      <c r="F48" t="s">
        <v>1081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827</v>
      </c>
      <c r="B49" t="s">
        <v>387</v>
      </c>
      <c r="C49" t="s">
        <v>894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827</v>
      </c>
      <c r="B50" t="s">
        <v>264</v>
      </c>
      <c r="C50" t="s">
        <v>1141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827</v>
      </c>
      <c r="B51" t="s">
        <v>36</v>
      </c>
      <c r="C51" t="s">
        <v>1143</v>
      </c>
      <c r="D51" s="13">
        <v>45985.402777777781</v>
      </c>
      <c r="E51" t="s">
        <v>703</v>
      </c>
      <c r="F51" t="s">
        <v>819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827</v>
      </c>
      <c r="B52" t="s">
        <v>435</v>
      </c>
      <c r="C52" t="s">
        <v>890</v>
      </c>
      <c r="D52" s="13">
        <v>45985.404861111114</v>
      </c>
      <c r="E52" t="s">
        <v>251</v>
      </c>
      <c r="F52">
        <v>320</v>
      </c>
      <c r="G52" t="s">
        <v>1168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827</v>
      </c>
      <c r="B53" t="s">
        <v>495</v>
      </c>
      <c r="C53" t="s">
        <v>893</v>
      </c>
      <c r="D53" s="13">
        <v>45985.40625</v>
      </c>
      <c r="E53" t="s">
        <v>634</v>
      </c>
      <c r="F53" t="s">
        <v>805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827</v>
      </c>
      <c r="B54" t="s">
        <v>387</v>
      </c>
      <c r="C54" t="s">
        <v>895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827</v>
      </c>
      <c r="B55" t="s">
        <v>387</v>
      </c>
      <c r="C55" t="s">
        <v>1084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792</v>
      </c>
      <c r="B56" t="s">
        <v>444</v>
      </c>
      <c r="C56" t="s">
        <v>1139</v>
      </c>
      <c r="D56" s="13">
        <v>45985.420138888891</v>
      </c>
      <c r="E56" t="s">
        <v>326</v>
      </c>
      <c r="F56" t="s">
        <v>819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792</v>
      </c>
      <c r="B57" t="s">
        <v>387</v>
      </c>
      <c r="C57" t="s">
        <v>971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792</v>
      </c>
      <c r="B58" t="s">
        <v>36</v>
      </c>
      <c r="C58" t="s">
        <v>1140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792</v>
      </c>
      <c r="B59" t="s">
        <v>495</v>
      </c>
      <c r="C59" t="s">
        <v>1089</v>
      </c>
      <c r="D59" s="13">
        <v>45985.427083333336</v>
      </c>
      <c r="E59" t="s">
        <v>167</v>
      </c>
      <c r="F59" t="s">
        <v>805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792</v>
      </c>
      <c r="B60" t="s">
        <v>264</v>
      </c>
      <c r="C60" t="s">
        <v>1128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792</v>
      </c>
      <c r="B61" t="s">
        <v>387</v>
      </c>
      <c r="C61" t="s">
        <v>809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792</v>
      </c>
      <c r="B62" t="s">
        <v>65</v>
      </c>
      <c r="C62" t="s">
        <v>799</v>
      </c>
      <c r="D62" s="13">
        <v>45985.444444444445</v>
      </c>
      <c r="E62" t="s">
        <v>119</v>
      </c>
      <c r="F62" t="s">
        <v>798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792</v>
      </c>
      <c r="B63" t="s">
        <v>435</v>
      </c>
      <c r="C63" t="s">
        <v>802</v>
      </c>
      <c r="D63" s="13">
        <v>45985.447222222225</v>
      </c>
      <c r="E63" t="s">
        <v>152</v>
      </c>
      <c r="F63">
        <v>320</v>
      </c>
      <c r="G63" t="s">
        <v>1168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792</v>
      </c>
      <c r="B64" t="s">
        <v>387</v>
      </c>
      <c r="C64" t="s">
        <v>1085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792</v>
      </c>
      <c r="B65" t="s">
        <v>435</v>
      </c>
      <c r="C65" t="s">
        <v>1106</v>
      </c>
      <c r="D65" s="13">
        <v>45985.461805555555</v>
      </c>
      <c r="E65" t="s">
        <v>76</v>
      </c>
      <c r="F65" t="s">
        <v>786</v>
      </c>
      <c r="G65" t="s">
        <v>1169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792</v>
      </c>
      <c r="B66" t="s">
        <v>36</v>
      </c>
      <c r="C66" t="s">
        <v>1117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827</v>
      </c>
      <c r="B67" t="s">
        <v>387</v>
      </c>
      <c r="C67" t="s">
        <v>810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827</v>
      </c>
      <c r="B68" t="s">
        <v>387</v>
      </c>
      <c r="C68" t="s">
        <v>1107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792</v>
      </c>
      <c r="B69" t="s">
        <v>36</v>
      </c>
      <c r="C69" t="s">
        <v>1143</v>
      </c>
      <c r="D69" s="13">
        <v>45985.486111111109</v>
      </c>
      <c r="E69" t="s">
        <v>705</v>
      </c>
      <c r="F69" t="s">
        <v>819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827</v>
      </c>
      <c r="B70" t="s">
        <v>65</v>
      </c>
      <c r="C70" t="s">
        <v>898</v>
      </c>
      <c r="D70" s="13">
        <v>45985.489583333336</v>
      </c>
      <c r="E70" t="s">
        <v>151</v>
      </c>
      <c r="F70" t="s">
        <v>833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827</v>
      </c>
      <c r="B71" t="s">
        <v>387</v>
      </c>
      <c r="C71" t="s">
        <v>814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827</v>
      </c>
      <c r="B72" t="s">
        <v>387</v>
      </c>
      <c r="C72" t="s">
        <v>965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792</v>
      </c>
      <c r="B73" t="s">
        <v>387</v>
      </c>
      <c r="C73" t="s">
        <v>810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792</v>
      </c>
      <c r="B74" t="s">
        <v>435</v>
      </c>
      <c r="C74" t="s">
        <v>1090</v>
      </c>
      <c r="D74" s="13">
        <v>45985.509722222225</v>
      </c>
      <c r="E74" t="s">
        <v>623</v>
      </c>
      <c r="F74" t="s">
        <v>786</v>
      </c>
      <c r="G74" t="s">
        <v>1169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792</v>
      </c>
      <c r="B75" t="s">
        <v>53</v>
      </c>
      <c r="C75" t="s">
        <v>1145</v>
      </c>
      <c r="D75" s="13">
        <v>45985.510416666664</v>
      </c>
      <c r="E75" t="s">
        <v>700</v>
      </c>
      <c r="F75" t="s">
        <v>1081</v>
      </c>
      <c r="G75" t="s">
        <v>1170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792</v>
      </c>
      <c r="B76" t="s">
        <v>65</v>
      </c>
      <c r="C76" t="s">
        <v>812</v>
      </c>
      <c r="D76" s="13">
        <v>45985.510416666664</v>
      </c>
      <c r="E76" t="s">
        <v>482</v>
      </c>
      <c r="F76" t="s">
        <v>798</v>
      </c>
      <c r="G76" t="s">
        <v>889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827</v>
      </c>
      <c r="B77" t="s">
        <v>387</v>
      </c>
      <c r="C77" t="s">
        <v>818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792</v>
      </c>
      <c r="B78" t="s">
        <v>387</v>
      </c>
      <c r="C78" t="s">
        <v>814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827</v>
      </c>
      <c r="B79" t="s">
        <v>387</v>
      </c>
      <c r="C79" t="s">
        <v>973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792</v>
      </c>
      <c r="B80" t="s">
        <v>387</v>
      </c>
      <c r="C80" t="s">
        <v>1144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827</v>
      </c>
      <c r="B81" t="s">
        <v>387</v>
      </c>
      <c r="C81" t="s">
        <v>815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792</v>
      </c>
      <c r="B82" t="s">
        <v>387</v>
      </c>
      <c r="C82" t="s">
        <v>965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827</v>
      </c>
      <c r="B83" t="s">
        <v>264</v>
      </c>
      <c r="C83" t="s">
        <v>1146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827</v>
      </c>
      <c r="B84" t="s">
        <v>387</v>
      </c>
      <c r="C84" t="s">
        <v>972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827</v>
      </c>
      <c r="B85" t="s">
        <v>254</v>
      </c>
      <c r="C85" t="s">
        <v>883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792</v>
      </c>
      <c r="B86" t="s">
        <v>387</v>
      </c>
      <c r="C86" t="s">
        <v>818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827</v>
      </c>
      <c r="B87" t="s">
        <v>387</v>
      </c>
      <c r="C87" t="s">
        <v>816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827</v>
      </c>
      <c r="B88" t="s">
        <v>387</v>
      </c>
      <c r="C88" t="s">
        <v>1109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792</v>
      </c>
      <c r="B89" t="s">
        <v>387</v>
      </c>
      <c r="C89" t="s">
        <v>815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792</v>
      </c>
      <c r="B90" t="s">
        <v>254</v>
      </c>
      <c r="C90" t="s">
        <v>1108</v>
      </c>
      <c r="D90" s="13">
        <v>45985.552083333336</v>
      </c>
      <c r="E90" t="s">
        <v>381</v>
      </c>
      <c r="F90">
        <v>332</v>
      </c>
      <c r="G90" t="s">
        <v>1179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827</v>
      </c>
      <c r="B91" t="s">
        <v>65</v>
      </c>
      <c r="C91" t="s">
        <v>899</v>
      </c>
      <c r="D91" s="13">
        <v>45985.565972222219</v>
      </c>
      <c r="E91" t="s">
        <v>717</v>
      </c>
      <c r="F91" t="s">
        <v>798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792</v>
      </c>
      <c r="B92" t="s">
        <v>65</v>
      </c>
      <c r="C92" t="s">
        <v>813</v>
      </c>
      <c r="D92" s="13">
        <v>45985.565972222219</v>
      </c>
      <c r="E92" t="s">
        <v>152</v>
      </c>
      <c r="F92">
        <v>738</v>
      </c>
      <c r="G92" t="s">
        <v>1180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792</v>
      </c>
      <c r="B93" t="s">
        <v>387</v>
      </c>
      <c r="C93" t="s">
        <v>816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792</v>
      </c>
      <c r="B94" t="s">
        <v>387</v>
      </c>
      <c r="C94" t="s">
        <v>1091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827</v>
      </c>
      <c r="B95" t="s">
        <v>65</v>
      </c>
      <c r="C95" t="s">
        <v>897</v>
      </c>
      <c r="D95" s="13">
        <v>45985.572916666664</v>
      </c>
      <c r="E95" t="s">
        <v>117</v>
      </c>
      <c r="F95" t="s">
        <v>798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792</v>
      </c>
      <c r="B96" t="s">
        <v>53</v>
      </c>
      <c r="C96" t="s">
        <v>1145</v>
      </c>
      <c r="D96" s="13">
        <v>45985.572916666664</v>
      </c>
      <c r="E96" t="s">
        <v>190</v>
      </c>
      <c r="F96" t="s">
        <v>1081</v>
      </c>
      <c r="G96" t="s">
        <v>1170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827</v>
      </c>
      <c r="B97" t="s">
        <v>387</v>
      </c>
      <c r="C97" t="s">
        <v>953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827</v>
      </c>
      <c r="B98" t="s">
        <v>387</v>
      </c>
      <c r="C98" t="s">
        <v>901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792</v>
      </c>
      <c r="B99" t="s">
        <v>264</v>
      </c>
      <c r="C99" t="s">
        <v>1115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792</v>
      </c>
      <c r="B100" t="s">
        <v>387</v>
      </c>
      <c r="C100" t="s">
        <v>988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792</v>
      </c>
      <c r="B101" t="s">
        <v>65</v>
      </c>
      <c r="C101" t="s">
        <v>817</v>
      </c>
      <c r="D101" s="13">
        <v>45985.597222222219</v>
      </c>
      <c r="E101" t="s">
        <v>571</v>
      </c>
      <c r="F101" t="s">
        <v>798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792</v>
      </c>
      <c r="B102" t="s">
        <v>387</v>
      </c>
      <c r="C102" t="s">
        <v>1086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827</v>
      </c>
      <c r="B103" t="s">
        <v>495</v>
      </c>
      <c r="C103" t="s">
        <v>1093</v>
      </c>
      <c r="D103" s="13">
        <v>45985.600694444445</v>
      </c>
      <c r="E103" t="s">
        <v>165</v>
      </c>
      <c r="F103" t="s">
        <v>805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827</v>
      </c>
      <c r="B104" t="s">
        <v>274</v>
      </c>
      <c r="C104" t="s">
        <v>1147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792</v>
      </c>
      <c r="B105" t="s">
        <v>65</v>
      </c>
      <c r="C105" t="s">
        <v>831</v>
      </c>
      <c r="D105" s="13">
        <v>45985.604166666664</v>
      </c>
      <c r="E105" t="s">
        <v>195</v>
      </c>
      <c r="F105" t="s">
        <v>798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827</v>
      </c>
      <c r="B106" t="s">
        <v>387</v>
      </c>
      <c r="C106" t="s">
        <v>1110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792</v>
      </c>
      <c r="B107" t="s">
        <v>387</v>
      </c>
      <c r="C107" t="s">
        <v>1092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792</v>
      </c>
      <c r="B108" t="s">
        <v>495</v>
      </c>
      <c r="C108" t="s">
        <v>806</v>
      </c>
      <c r="D108" s="13">
        <v>45985.625</v>
      </c>
      <c r="E108" t="s">
        <v>635</v>
      </c>
      <c r="F108" t="s">
        <v>805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827</v>
      </c>
      <c r="B109" t="s">
        <v>387</v>
      </c>
      <c r="C109" t="s">
        <v>975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792</v>
      </c>
      <c r="B110" t="s">
        <v>264</v>
      </c>
      <c r="C110" t="s">
        <v>1142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792</v>
      </c>
      <c r="B111" t="s">
        <v>387</v>
      </c>
      <c r="C111" t="s">
        <v>975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792</v>
      </c>
      <c r="B112" t="s">
        <v>387</v>
      </c>
      <c r="C112" t="s">
        <v>1099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792</v>
      </c>
      <c r="B113" t="s">
        <v>387</v>
      </c>
      <c r="C113" t="s">
        <v>1094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827</v>
      </c>
      <c r="B114" t="s">
        <v>387</v>
      </c>
      <c r="C114" t="s">
        <v>822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827</v>
      </c>
      <c r="B115" t="s">
        <v>435</v>
      </c>
      <c r="C115" t="s">
        <v>900</v>
      </c>
      <c r="D115" s="13">
        <v>45985.680555555555</v>
      </c>
      <c r="E115" t="s">
        <v>151</v>
      </c>
      <c r="F115" t="s">
        <v>786</v>
      </c>
      <c r="G115" t="s">
        <v>1171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827</v>
      </c>
      <c r="B116" t="s">
        <v>387</v>
      </c>
      <c r="C116" t="s">
        <v>904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792</v>
      </c>
      <c r="B117" t="s">
        <v>387</v>
      </c>
      <c r="C117" t="s">
        <v>822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827</v>
      </c>
      <c r="B118" t="s">
        <v>65</v>
      </c>
      <c r="C118" t="s">
        <v>902</v>
      </c>
      <c r="D118" s="13">
        <v>45985.697916666664</v>
      </c>
      <c r="E118" t="s">
        <v>481</v>
      </c>
      <c r="F118" t="s">
        <v>798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827</v>
      </c>
      <c r="B119" t="s">
        <v>435</v>
      </c>
      <c r="C119" t="s">
        <v>1111</v>
      </c>
      <c r="D119" s="13">
        <v>45985.711111111108</v>
      </c>
      <c r="E119" t="s">
        <v>622</v>
      </c>
      <c r="F119" t="s">
        <v>786</v>
      </c>
      <c r="G119" t="s">
        <v>1169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827</v>
      </c>
      <c r="B120" t="s">
        <v>65</v>
      </c>
      <c r="C120" t="s">
        <v>888</v>
      </c>
      <c r="D120" s="13">
        <v>45985.711805555555</v>
      </c>
      <c r="E120" t="s">
        <v>193</v>
      </c>
      <c r="F120" t="s">
        <v>798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827</v>
      </c>
      <c r="B121" t="s">
        <v>111</v>
      </c>
      <c r="C121" t="s">
        <v>1150</v>
      </c>
      <c r="D121" s="13">
        <v>45985.711805555555</v>
      </c>
      <c r="E121" t="s">
        <v>32</v>
      </c>
      <c r="F121" t="s">
        <v>956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827</v>
      </c>
      <c r="B122" t="s">
        <v>387</v>
      </c>
      <c r="C122" t="s">
        <v>967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827</v>
      </c>
      <c r="B123" t="s">
        <v>387</v>
      </c>
      <c r="C123" t="s">
        <v>964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792</v>
      </c>
      <c r="B124" t="s">
        <v>435</v>
      </c>
      <c r="C124" t="s">
        <v>829</v>
      </c>
      <c r="D124" s="13">
        <v>45985.71875</v>
      </c>
      <c r="E124" t="s">
        <v>253</v>
      </c>
      <c r="F124" t="s">
        <v>786</v>
      </c>
      <c r="G124" t="s">
        <v>1171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827</v>
      </c>
      <c r="B125" t="s">
        <v>264</v>
      </c>
      <c r="C125" t="s">
        <v>1153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827</v>
      </c>
      <c r="B126" t="s">
        <v>387</v>
      </c>
      <c r="C126" t="s">
        <v>1151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792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827</v>
      </c>
      <c r="B128" t="s">
        <v>387</v>
      </c>
      <c r="C128" t="s">
        <v>1095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827</v>
      </c>
      <c r="B129" t="s">
        <v>387</v>
      </c>
      <c r="C129" t="s">
        <v>990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792</v>
      </c>
      <c r="B130" t="s">
        <v>65</v>
      </c>
      <c r="C130" t="s">
        <v>824</v>
      </c>
      <c r="D130" s="13">
        <v>45985.736805555556</v>
      </c>
      <c r="E130" t="s">
        <v>678</v>
      </c>
      <c r="F130" t="s">
        <v>798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792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1169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827</v>
      </c>
      <c r="B132" t="s">
        <v>387</v>
      </c>
      <c r="C132" t="s">
        <v>1087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792</v>
      </c>
      <c r="B133" t="s">
        <v>387</v>
      </c>
      <c r="C133" t="s">
        <v>964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827</v>
      </c>
      <c r="B134" t="s">
        <v>387</v>
      </c>
      <c r="C134" t="s">
        <v>1155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792</v>
      </c>
      <c r="B135" t="s">
        <v>387</v>
      </c>
      <c r="C135" t="s">
        <v>968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792</v>
      </c>
      <c r="B136" t="s">
        <v>274</v>
      </c>
      <c r="C136" t="s">
        <v>1148</v>
      </c>
      <c r="D136" s="13">
        <v>45985.746527777781</v>
      </c>
      <c r="E136" t="s">
        <v>1149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792</v>
      </c>
      <c r="B137" t="s">
        <v>387</v>
      </c>
      <c r="C137" t="s">
        <v>1152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827</v>
      </c>
      <c r="B138" t="s">
        <v>65</v>
      </c>
      <c r="C138" t="s">
        <v>903</v>
      </c>
      <c r="D138" s="13">
        <v>45985.757638888892</v>
      </c>
      <c r="E138" t="s">
        <v>569</v>
      </c>
      <c r="F138" t="s">
        <v>798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827</v>
      </c>
      <c r="B139" t="s">
        <v>387</v>
      </c>
      <c r="C139" t="s">
        <v>1101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792</v>
      </c>
      <c r="B140" t="s">
        <v>387</v>
      </c>
      <c r="C140" t="s">
        <v>977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827</v>
      </c>
      <c r="B141" t="s">
        <v>387</v>
      </c>
      <c r="C141" t="s">
        <v>820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827</v>
      </c>
      <c r="B142" t="s">
        <v>387</v>
      </c>
      <c r="C142" t="s">
        <v>979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792</v>
      </c>
      <c r="B143" t="s">
        <v>65</v>
      </c>
      <c r="C143" t="s">
        <v>823</v>
      </c>
      <c r="D143" s="13">
        <v>45985.767361111109</v>
      </c>
      <c r="E143" t="s">
        <v>528</v>
      </c>
      <c r="F143" t="s">
        <v>798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792</v>
      </c>
      <c r="B144" t="s">
        <v>387</v>
      </c>
      <c r="C144" t="s">
        <v>978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827</v>
      </c>
      <c r="B145" t="s">
        <v>387</v>
      </c>
      <c r="C145" t="s">
        <v>976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827</v>
      </c>
      <c r="B146" t="s">
        <v>387</v>
      </c>
      <c r="C146" t="s">
        <v>1118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792</v>
      </c>
      <c r="B147" t="s">
        <v>264</v>
      </c>
      <c r="C147" t="s">
        <v>1154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792</v>
      </c>
      <c r="B148" t="s">
        <v>387</v>
      </c>
      <c r="C148" t="s">
        <v>1100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827</v>
      </c>
      <c r="B149" t="s">
        <v>264</v>
      </c>
      <c r="C149" t="s">
        <v>1120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792</v>
      </c>
      <c r="B150" t="s">
        <v>387</v>
      </c>
      <c r="C150" t="s">
        <v>821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792</v>
      </c>
      <c r="B151" t="s">
        <v>65</v>
      </c>
      <c r="C151" t="s">
        <v>832</v>
      </c>
      <c r="D151" s="13">
        <v>45985.785416666666</v>
      </c>
      <c r="E151" t="s">
        <v>253</v>
      </c>
      <c r="F151" t="s">
        <v>798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792</v>
      </c>
      <c r="B152" t="s">
        <v>387</v>
      </c>
      <c r="C152" t="s">
        <v>979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792</v>
      </c>
      <c r="B153" t="s">
        <v>387</v>
      </c>
      <c r="C153" t="s">
        <v>820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792</v>
      </c>
      <c r="B154" t="s">
        <v>387</v>
      </c>
      <c r="C154" t="s">
        <v>976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792</v>
      </c>
      <c r="B155" t="s">
        <v>387</v>
      </c>
      <c r="C155" t="s">
        <v>989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792</v>
      </c>
      <c r="B156" t="s">
        <v>387</v>
      </c>
      <c r="C156" t="s">
        <v>1119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827</v>
      </c>
      <c r="B157" t="s">
        <v>387</v>
      </c>
      <c r="C157" t="s">
        <v>1096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792</v>
      </c>
      <c r="B158" t="s">
        <v>264</v>
      </c>
      <c r="C158" t="s">
        <v>826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827</v>
      </c>
      <c r="B159" t="s">
        <v>264</v>
      </c>
      <c r="C159" t="s">
        <v>1156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792</v>
      </c>
      <c r="B160" t="s">
        <v>107</v>
      </c>
      <c r="C160" t="s">
        <v>1158</v>
      </c>
      <c r="D160" s="13">
        <v>45985.829861111109</v>
      </c>
      <c r="E160" t="s">
        <v>32</v>
      </c>
      <c r="F160" t="s">
        <v>819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827</v>
      </c>
      <c r="B161" t="s">
        <v>65</v>
      </c>
      <c r="C161" t="s">
        <v>905</v>
      </c>
      <c r="D161" s="13">
        <v>45985.829861111109</v>
      </c>
      <c r="E161" t="s">
        <v>499</v>
      </c>
      <c r="F161" t="s">
        <v>798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792</v>
      </c>
      <c r="B162" t="s">
        <v>111</v>
      </c>
      <c r="C162" t="s">
        <v>784</v>
      </c>
      <c r="D162" s="13">
        <v>45985.836805555555</v>
      </c>
      <c r="E162" t="s">
        <v>939</v>
      </c>
      <c r="F162" t="s">
        <v>956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827</v>
      </c>
      <c r="B163" t="s">
        <v>435</v>
      </c>
      <c r="C163" t="s">
        <v>984</v>
      </c>
      <c r="D163" s="13">
        <v>45985.852777777778</v>
      </c>
      <c r="E163" t="s">
        <v>251</v>
      </c>
      <c r="F163" t="s">
        <v>786</v>
      </c>
      <c r="G163" t="s">
        <v>1172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827</v>
      </c>
      <c r="B164" t="s">
        <v>30</v>
      </c>
      <c r="C164" t="s">
        <v>795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827</v>
      </c>
      <c r="B165" t="s">
        <v>65</v>
      </c>
      <c r="C165" t="s">
        <v>830</v>
      </c>
      <c r="D165" s="13">
        <v>45985.857638888891</v>
      </c>
      <c r="E165" t="s">
        <v>501</v>
      </c>
      <c r="F165" t="s">
        <v>798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827</v>
      </c>
      <c r="B166" t="s">
        <v>65</v>
      </c>
      <c r="C166" t="s">
        <v>906</v>
      </c>
      <c r="D166" s="13">
        <v>45985.85833333333</v>
      </c>
      <c r="E166" t="s">
        <v>526</v>
      </c>
      <c r="F166" t="s">
        <v>798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827</v>
      </c>
      <c r="B167" t="s">
        <v>229</v>
      </c>
      <c r="C167" t="s">
        <v>1159</v>
      </c>
      <c r="D167" s="13">
        <v>45985.861111111109</v>
      </c>
      <c r="E167" t="s">
        <v>246</v>
      </c>
      <c r="F167" t="s">
        <v>956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827</v>
      </c>
      <c r="B168" t="s">
        <v>416</v>
      </c>
      <c r="C168" t="s">
        <v>1098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827</v>
      </c>
      <c r="B169" t="s">
        <v>411</v>
      </c>
      <c r="C169" t="s">
        <v>804</v>
      </c>
      <c r="D169" s="13">
        <v>45985.875</v>
      </c>
      <c r="E169" t="s">
        <v>162</v>
      </c>
      <c r="F169" t="s">
        <v>1081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827</v>
      </c>
      <c r="B170" t="s">
        <v>387</v>
      </c>
      <c r="C170" t="s">
        <v>896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827</v>
      </c>
      <c r="B171" t="s">
        <v>65</v>
      </c>
      <c r="C171" t="s">
        <v>907</v>
      </c>
      <c r="D171" s="13">
        <v>45985.888888888891</v>
      </c>
      <c r="E171" t="s">
        <v>676</v>
      </c>
      <c r="F171" t="s">
        <v>798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827</v>
      </c>
      <c r="B172" t="s">
        <v>103</v>
      </c>
      <c r="C172" t="s">
        <v>1121</v>
      </c>
      <c r="D172" s="13">
        <v>45985.888888888891</v>
      </c>
      <c r="E172" t="s">
        <v>427</v>
      </c>
      <c r="F172" t="s">
        <v>819</v>
      </c>
      <c r="G172" t="s">
        <v>1173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827</v>
      </c>
      <c r="B173" t="s">
        <v>387</v>
      </c>
      <c r="C173" t="s">
        <v>986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827</v>
      </c>
      <c r="B174" t="s">
        <v>387</v>
      </c>
      <c r="C174" t="s">
        <v>825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827</v>
      </c>
      <c r="B175" t="s">
        <v>435</v>
      </c>
      <c r="C175" t="s">
        <v>983</v>
      </c>
      <c r="D175" s="13">
        <v>45985.911805555559</v>
      </c>
      <c r="E175" t="s">
        <v>481</v>
      </c>
      <c r="F175" t="s">
        <v>786</v>
      </c>
      <c r="G175" t="s">
        <v>1169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827</v>
      </c>
      <c r="B176" t="s">
        <v>107</v>
      </c>
      <c r="C176" t="s">
        <v>1114</v>
      </c>
      <c r="D176" s="13">
        <v>45985.913194444445</v>
      </c>
      <c r="E176" t="s">
        <v>253</v>
      </c>
      <c r="F176" t="s">
        <v>819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827</v>
      </c>
      <c r="B177" t="s">
        <v>387</v>
      </c>
      <c r="C177" t="s">
        <v>980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827</v>
      </c>
      <c r="B178" t="s">
        <v>387</v>
      </c>
      <c r="C178" t="s">
        <v>834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827</v>
      </c>
      <c r="B179" t="s">
        <v>387</v>
      </c>
      <c r="C179" t="s">
        <v>991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827</v>
      </c>
      <c r="B180" t="s">
        <v>264</v>
      </c>
      <c r="C180" t="s">
        <v>1161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827</v>
      </c>
      <c r="B181" t="s">
        <v>387</v>
      </c>
      <c r="C181" t="s">
        <v>980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827</v>
      </c>
      <c r="B182" t="s">
        <v>229</v>
      </c>
      <c r="C182" t="s">
        <v>1160</v>
      </c>
      <c r="D182" s="13">
        <v>45985.940972222219</v>
      </c>
      <c r="E182" t="s">
        <v>253</v>
      </c>
      <c r="F182" t="s">
        <v>956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827</v>
      </c>
      <c r="B183" t="s">
        <v>435</v>
      </c>
      <c r="C183" t="s">
        <v>882</v>
      </c>
      <c r="D183" s="13">
        <v>45985.942361111112</v>
      </c>
      <c r="E183" t="s">
        <v>653</v>
      </c>
      <c r="F183" t="s">
        <v>788</v>
      </c>
      <c r="G183" t="s">
        <v>1174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827</v>
      </c>
      <c r="B184" t="s">
        <v>120</v>
      </c>
      <c r="C184" t="s">
        <v>1162</v>
      </c>
      <c r="D184" s="13">
        <v>45985.947222222225</v>
      </c>
      <c r="E184" t="s">
        <v>605</v>
      </c>
      <c r="F184" t="s">
        <v>807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827</v>
      </c>
      <c r="B185" t="s">
        <v>387</v>
      </c>
      <c r="C185" t="s">
        <v>834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827</v>
      </c>
      <c r="B186" t="s">
        <v>387</v>
      </c>
      <c r="C186" t="s">
        <v>992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827</v>
      </c>
      <c r="B187" t="s">
        <v>387</v>
      </c>
      <c r="C187" t="s">
        <v>981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792</v>
      </c>
      <c r="B188" t="s">
        <v>435</v>
      </c>
      <c r="C188" t="s">
        <v>791</v>
      </c>
      <c r="D188" s="13">
        <v>45985.97152777778</v>
      </c>
      <c r="E188" t="s">
        <v>655</v>
      </c>
      <c r="F188" t="s">
        <v>788</v>
      </c>
      <c r="G188" t="s">
        <v>1174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827</v>
      </c>
      <c r="B189" t="s">
        <v>387</v>
      </c>
      <c r="C189" t="s">
        <v>908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827</v>
      </c>
      <c r="B190" t="s">
        <v>120</v>
      </c>
      <c r="C190" t="s">
        <v>1163</v>
      </c>
      <c r="D190" s="13">
        <v>45985.988888888889</v>
      </c>
      <c r="E190" t="s">
        <v>607</v>
      </c>
      <c r="F190" t="s">
        <v>807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827</v>
      </c>
      <c r="B191" t="s">
        <v>103</v>
      </c>
      <c r="C191" t="s">
        <v>1122</v>
      </c>
      <c r="D191" s="13">
        <v>45985.993055555555</v>
      </c>
      <c r="E191" t="s">
        <v>253</v>
      </c>
      <c r="F191" t="s">
        <v>819</v>
      </c>
      <c r="G191" t="s">
        <v>1173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827</v>
      </c>
      <c r="B192" t="s">
        <v>387</v>
      </c>
      <c r="C192" t="s">
        <v>982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A7" sqref="A7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Flight activated</v>
      </c>
      <c r="B2" s="23" t="str">
        <f>VLOOKUP(Hoja1!B2,Data!$A$1:$B$504,2,0)</f>
        <v>Viva</v>
      </c>
      <c r="C2" s="23">
        <f>Hoja1!C2</f>
        <v>320</v>
      </c>
      <c r="D2" t="str">
        <f>Hoja1!D2</f>
        <v>VB 7379</v>
      </c>
      <c r="E2" s="24">
        <f>IF(Hoja1!M2=1,Hoja1!E2,0)</f>
        <v>45986.614583333336</v>
      </c>
      <c r="F2" s="23" t="str">
        <f>VLOOKUP(Hoja1!F2,Data!$D$1:$E$504,2,0)</f>
        <v>Monterrey</v>
      </c>
      <c r="G2" s="23">
        <f>Hoja1!G2</f>
        <v>1</v>
      </c>
      <c r="H2" s="23" t="str">
        <f>Hoja1!H2</f>
        <v>106A</v>
      </c>
      <c r="I2" t="str">
        <f>Hoja1!I2</f>
        <v>VB 9400</v>
      </c>
      <c r="J2" t="str">
        <f>VLOOKUP(Hoja1!J2,Data!$G$1:$H$505,2,0)</f>
        <v>Monterrey</v>
      </c>
      <c r="K2" s="18">
        <f>IF(Hoja1!M2=1,Hoja1!K2,0)</f>
        <v>45987.25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Last bag</v>
      </c>
      <c r="B3" s="23" t="str">
        <f>VLOOKUP(Hoja1!B3,Data!$A$1:$B$504,2,0)</f>
        <v>Mexicana de Aviación</v>
      </c>
      <c r="C3" s="23" t="str">
        <f>Hoja1!C3</f>
        <v>E95</v>
      </c>
      <c r="D3" t="str">
        <f>Hoja1!D3</f>
        <v>XN 1923</v>
      </c>
      <c r="E3" s="24">
        <f>IF(Hoja1!M3=1,Hoja1!E3,0)</f>
        <v>45986.663194444445</v>
      </c>
      <c r="F3" s="23" t="str">
        <f>VLOOKUP(Hoja1!F3,Data!$D$1:$E$504,2,0)</f>
        <v>Palenque</v>
      </c>
      <c r="G3" s="23">
        <f>Hoja1!G3</f>
        <v>3</v>
      </c>
      <c r="H3" s="23" t="str">
        <f>Hoja1!H3</f>
        <v>108B</v>
      </c>
      <c r="I3" t="str">
        <f>Hoja1!I3</f>
        <v>XN 1700</v>
      </c>
      <c r="J3" t="str">
        <f>VLOOKUP(Hoja1!J3,Data!$G$1:$H$505,2,0)</f>
        <v>Campeche</v>
      </c>
      <c r="K3" s="18">
        <f>IF(Hoja1!M3=1,Hoja1!K3,0)</f>
        <v>45987.3125</v>
      </c>
      <c r="L3" t="str">
        <f>IF(Hoja1!M3=1,Hoja1!L3:$N4,0)</f>
        <v>J</v>
      </c>
      <c r="M3">
        <f t="shared" ref="M3:M7" si="0">IF(A3&gt;0,1,0)</f>
        <v>1</v>
      </c>
      <c r="N3">
        <f t="shared" ref="N3:N7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Flight activated</v>
      </c>
      <c r="B4" s="23" t="str">
        <f>VLOOKUP(Hoja1!B4,Data!$A$1:$B$504,2,0)</f>
        <v>Aeromexico</v>
      </c>
      <c r="C4" s="23" t="str">
        <f>Hoja1!C4</f>
        <v>E90</v>
      </c>
      <c r="D4" t="str">
        <f>Hoja1!D4</f>
        <v>AM 2469</v>
      </c>
      <c r="E4" s="24">
        <f>IF(Hoja1!M4=1,Hoja1!E4,0)</f>
        <v>45986.711805555555</v>
      </c>
      <c r="F4" s="23" t="str">
        <f>VLOOKUP(Hoja1!F4,Data!$D$1:$E$504,2,0)</f>
        <v>Durango</v>
      </c>
      <c r="G4" s="23">
        <f>Hoja1!G4</f>
        <v>3</v>
      </c>
      <c r="H4" s="23" t="str">
        <f>Hoja1!H4</f>
        <v>111B</v>
      </c>
      <c r="I4" t="str">
        <f>Hoja1!I4</f>
        <v>AM 592</v>
      </c>
      <c r="J4" t="str">
        <f>VLOOKUP(Hoja1!J4,Data!$G$1:$H$505,2,0)</f>
        <v>Tulum</v>
      </c>
      <c r="K4" s="18">
        <f>IF(Hoja1!M4=1,Hoja1!K4,0)</f>
        <v>45987.354861111111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 t="str">
        <f>IF(Hoja1!M5=1,Hoja1!A5,0)</f>
        <v>In block</v>
      </c>
      <c r="B5" s="23" t="str">
        <f>VLOOKUP(Hoja1!B5,Data!$A$1:$B$504,2,0)</f>
        <v>Mexicana de Aviación</v>
      </c>
      <c r="C5" s="23" t="str">
        <f>Hoja1!C5</f>
        <v>E95</v>
      </c>
      <c r="D5" t="str">
        <f>Hoja1!D5</f>
        <v>XN 1763</v>
      </c>
      <c r="E5" s="24">
        <f>IF(Hoja1!M5=1,Hoja1!E5,0)</f>
        <v>45986.829861111109</v>
      </c>
      <c r="F5" s="23" t="str">
        <f>VLOOKUP(Hoja1!F5,Data!$D$1:$E$504,2,0)</f>
        <v>Mérida</v>
      </c>
      <c r="G5" s="23">
        <f>Hoja1!G5</f>
        <v>3</v>
      </c>
      <c r="H5" s="23" t="str">
        <f>Hoja1!H5</f>
        <v>108B</v>
      </c>
      <c r="I5" t="str">
        <f>Hoja1!I5</f>
        <v>XN 1990</v>
      </c>
      <c r="J5" t="str">
        <f>VLOOKUP(Hoja1!J5,Data!$G$1:$H$505,2,0)</f>
        <v>Ixtepec</v>
      </c>
      <c r="K5" s="18">
        <f>IF(Hoja1!M5=1,Hoja1!K5,0)</f>
        <v>45987.263888888891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4</v>
      </c>
    </row>
    <row r="6" spans="1:15" x14ac:dyDescent="0.25">
      <c r="A6" t="str">
        <f>IF(Hoja1!M6=1,Hoja1!A6,0)</f>
        <v>Flight activated</v>
      </c>
      <c r="B6" s="23" t="str">
        <f>VLOOKUP(Hoja1!B6,Data!$A$1:$B$504,2,0)</f>
        <v>Volaris</v>
      </c>
      <c r="C6" s="23" t="str">
        <f>Hoja1!C6</f>
        <v>32N</v>
      </c>
      <c r="D6" t="str">
        <f>Hoja1!D6</f>
        <v>Y4 7171</v>
      </c>
      <c r="E6" s="24">
        <f>IF(Hoja1!M6=1,Hoja1!E6,0)</f>
        <v>45986.849305555559</v>
      </c>
      <c r="F6" s="23" t="str">
        <f>VLOOKUP(Hoja1!F6,Data!$D$1:$E$504,2,0)</f>
        <v>La Paz</v>
      </c>
      <c r="G6" s="23">
        <f>Hoja1!G6</f>
        <v>2</v>
      </c>
      <c r="H6" s="23" t="str">
        <f>Hoja1!H6</f>
        <v>112A</v>
      </c>
      <c r="I6" t="str">
        <f>Hoja1!I6</f>
        <v>Y4 3960</v>
      </c>
      <c r="J6" t="str">
        <f>VLOOKUP(Hoja1!J6,Data!$G$1:$H$505,2,0)</f>
        <v>Bogotá</v>
      </c>
      <c r="K6" s="18">
        <f>IF(Hoja1!M6=1,Hoja1!K6,0)</f>
        <v>45987.03125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5</v>
      </c>
    </row>
    <row r="7" spans="1:15" x14ac:dyDescent="0.25">
      <c r="A7" t="str">
        <f>IF(Hoja1!M7=1,Hoja1!A7,0)</f>
        <v>Flight activated</v>
      </c>
      <c r="B7" s="23" t="str">
        <f>VLOOKUP(Hoja1!B7,Data!$A$1:$B$504,2,0)</f>
        <v>Volaris</v>
      </c>
      <c r="C7" s="23">
        <f>Hoja1!C7</f>
        <v>320</v>
      </c>
      <c r="D7" t="str">
        <f>Hoja1!D7</f>
        <v>Y4 1292</v>
      </c>
      <c r="E7" s="24">
        <f>IF(Hoja1!M7=1,Hoja1!E7,0)</f>
        <v>45986.852777777778</v>
      </c>
      <c r="F7" s="23" t="str">
        <f>VLOOKUP(Hoja1!F7,Data!$D$1:$E$504,2,0)</f>
        <v>Guadalajara</v>
      </c>
      <c r="G7" s="23">
        <f>Hoja1!G7</f>
        <v>1</v>
      </c>
      <c r="H7" s="23" t="str">
        <f>Hoja1!H7</f>
        <v>109B</v>
      </c>
      <c r="I7" t="str">
        <f>Hoja1!I7</f>
        <v>Y4 1291</v>
      </c>
      <c r="J7" t="str">
        <f>VLOOKUP(Hoja1!J7,Data!$G$1:$H$505,2,0)</f>
        <v>Guadalajara</v>
      </c>
      <c r="K7" s="18">
        <f>IF(Hoja1!M7=1,Hoja1!K7,0)</f>
        <v>45987.270833333336</v>
      </c>
      <c r="L7" t="str">
        <f>IF(Hoja1!M7=1,Hoja1!L7:$N8,0)</f>
        <v>J</v>
      </c>
      <c r="M7">
        <f t="shared" si="0"/>
        <v>1</v>
      </c>
      <c r="N7">
        <f t="shared" si="1"/>
        <v>1</v>
      </c>
      <c r="O7">
        <f>IF(N7="","",MAX(O$1:O6)+1)</f>
        <v>6</v>
      </c>
    </row>
    <row r="8" spans="1:15" x14ac:dyDescent="0.25">
      <c r="A8" t="str">
        <f>IF(Hoja1!M8=1,Hoja1!A8,0)</f>
        <v>Flight activated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2041</v>
      </c>
      <c r="E8" s="24">
        <f>IF(Hoja1!M8=1,Hoja1!E8,0)</f>
        <v>45986.85833333333</v>
      </c>
      <c r="F8" s="23" t="str">
        <f>VLOOKUP(Hoja1!F8,Data!$D$1:$E$504,2,0)</f>
        <v>Oaxaca</v>
      </c>
      <c r="G8" s="23">
        <f>Hoja1!G8</f>
        <v>3</v>
      </c>
      <c r="H8" s="23" t="str">
        <f>Hoja1!H8</f>
        <v>111A</v>
      </c>
      <c r="I8" t="str">
        <f>Hoja1!I8</f>
        <v>AM 878</v>
      </c>
      <c r="J8" t="str">
        <f>VLOOKUP(Hoja1!J8,Data!$G$1:$H$505,2,0)</f>
        <v>Mérida</v>
      </c>
      <c r="K8" s="18">
        <f>IF(Hoja1!M8=1,Hoja1!K8,0)</f>
        <v>45987.510416666664</v>
      </c>
      <c r="L8" t="str">
        <f>IF(Hoja1!M8=1,Hoja1!L8:$N9,0)</f>
        <v>J</v>
      </c>
      <c r="M8">
        <f t="shared" ref="M8:M71" si="2">IF(A8&gt;0,1,0)</f>
        <v>1</v>
      </c>
      <c r="N8">
        <f t="shared" ref="N8:N71" si="3">IF(M8=0,"",M8)</f>
        <v>1</v>
      </c>
      <c r="O8">
        <f>IF(N8="","",MAX(O$1:O7)+1)</f>
        <v>7</v>
      </c>
    </row>
    <row r="9" spans="1:15" x14ac:dyDescent="0.25">
      <c r="A9">
        <f>IF(Hoja1!M9=1,Hoja1!A9,0)</f>
        <v>0</v>
      </c>
      <c r="B9" s="23" t="str">
        <f>VLOOKUP(Hoja1!B9,Data!$A$1:$B$504,2,0)</f>
        <v>TSM Airline</v>
      </c>
      <c r="C9" s="23" t="str">
        <f>Hoja1!C9</f>
        <v>DC9</v>
      </c>
      <c r="D9" t="str">
        <f>Hoja1!D9</f>
        <v>SM 462</v>
      </c>
      <c r="E9" s="24">
        <f>IF(Hoja1!M9=1,Hoja1!E9,0)</f>
        <v>0</v>
      </c>
      <c r="F9" s="23" t="str">
        <f>VLOOKUP(Hoja1!F9,Data!$D$1:$E$504,2,0)</f>
        <v>Saltillo</v>
      </c>
      <c r="G9" s="23" t="str">
        <f>Hoja1!G9</f>
        <v>---</v>
      </c>
      <c r="H9" s="23" t="str">
        <f>Hoja1!H9</f>
        <v>601B</v>
      </c>
      <c r="I9" t="str">
        <f>Hoja1!I9</f>
        <v>SM 462</v>
      </c>
      <c r="J9" t="str">
        <f>VLOOKUP(Hoja1!J9,Data!$G$1:$H$505,2,0)</f>
        <v>Laredo</v>
      </c>
      <c r="K9" s="18">
        <f>IF(Hoja1!M9=1,Hoja1!K9,0)</f>
        <v>0</v>
      </c>
      <c r="L9">
        <f>IF(Hoja1!M9=1,Hoja1!L9:$N10,0)</f>
        <v>0</v>
      </c>
      <c r="M9">
        <f t="shared" si="2"/>
        <v>0</v>
      </c>
      <c r="N9" t="str">
        <f t="shared" si="3"/>
        <v/>
      </c>
      <c r="O9" t="str">
        <f>IF(N9="","",MAX(O$1:O8)+1)</f>
        <v/>
      </c>
    </row>
    <row r="10" spans="1:15" x14ac:dyDescent="0.25">
      <c r="A10" t="str">
        <f>IF(Hoja1!M10=1,Hoja1!A10,0)</f>
        <v>Departed from previous airport</v>
      </c>
      <c r="B10" s="23" t="str">
        <f>VLOOKUP(Hoja1!B10,Data!$A$1:$B$504,2,0)</f>
        <v>Viva</v>
      </c>
      <c r="C10" s="23" t="str">
        <f>Hoja1!C10</f>
        <v>32Q</v>
      </c>
      <c r="D10" t="str">
        <f>Hoja1!D10</f>
        <v>VB 9523</v>
      </c>
      <c r="E10" s="24">
        <f>IF(Hoja1!M10=1,Hoja1!E10,0)</f>
        <v>45986.934027777781</v>
      </c>
      <c r="F10" s="23" t="str">
        <f>VLOOKUP(Hoja1!F10,Data!$D$1:$E$504,2,0)</f>
        <v>Guadalajara</v>
      </c>
      <c r="G10" s="23">
        <f>Hoja1!G10</f>
        <v>2</v>
      </c>
      <c r="H10" s="23">
        <f>Hoja1!H10</f>
        <v>502</v>
      </c>
      <c r="I10" t="str">
        <f>Hoja1!I10</f>
        <v>VB 5069</v>
      </c>
      <c r="J10" t="str">
        <f>VLOOKUP(Hoja1!J10,Data!$G$1:$H$505,2,0)</f>
        <v>Tijuana</v>
      </c>
      <c r="K10" s="18">
        <f>IF(Hoja1!M10=1,Hoja1!K10,0)</f>
        <v>45987.260416666664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8</v>
      </c>
    </row>
    <row r="11" spans="1:15" x14ac:dyDescent="0.25">
      <c r="A11">
        <f>IF(Hoja1!M11=1,Hoja1!A11,0)</f>
        <v>0</v>
      </c>
      <c r="B11" s="23" t="str">
        <f>VLOOKUP(Hoja1!B11,Data!$A$1:$B$504,2,0)</f>
        <v>TSM Airline</v>
      </c>
      <c r="C11" s="23" t="str">
        <f>Hoja1!C11</f>
        <v>CR2</v>
      </c>
      <c r="D11" t="str">
        <f>Hoja1!D11</f>
        <v>SM 599</v>
      </c>
      <c r="E11" s="24">
        <f>IF(Hoja1!M11=1,Hoja1!E11,0)</f>
        <v>0</v>
      </c>
      <c r="F11" s="23" t="str">
        <f>VLOOKUP(Hoja1!F11,Data!$D$1:$E$504,2,0)</f>
        <v>Saltillo</v>
      </c>
      <c r="G11" s="23">
        <f>Hoja1!G11</f>
        <v>2</v>
      </c>
      <c r="H11" s="23" t="str">
        <f>Hoja1!H11</f>
        <v>601A</v>
      </c>
      <c r="I11" t="str">
        <f>Hoja1!I11</f>
        <v>SM 599</v>
      </c>
      <c r="J11" t="str">
        <f>VLOOKUP(Hoja1!J11,Data!$G$1:$H$505,2,0)</f>
        <v>Saltillo</v>
      </c>
      <c r="K11" s="18">
        <f>IF(Hoja1!M11=1,Hoja1!K11,0)</f>
        <v>0</v>
      </c>
      <c r="L11">
        <f>IF(Hoja1!M11=1,Hoja1!L11:$N12,0)</f>
        <v>0</v>
      </c>
      <c r="M11">
        <f t="shared" si="2"/>
        <v>0</v>
      </c>
      <c r="N11" t="str">
        <f t="shared" si="3"/>
        <v/>
      </c>
      <c r="O11" t="str">
        <f>IF(N11="","",MAX(O$1:O10)+1)</f>
        <v/>
      </c>
    </row>
    <row r="12" spans="1:15" x14ac:dyDescent="0.25">
      <c r="A12" t="str">
        <f>IF(Hoja1!M12=1,Hoja1!A12,0)</f>
        <v>Departed from previous airport</v>
      </c>
      <c r="B12" s="23" t="str">
        <f>VLOOKUP(Hoja1!B12,Data!$A$1:$B$504,2,0)</f>
        <v>Viva</v>
      </c>
      <c r="C12" s="23" t="str">
        <f>Hoja1!C12</f>
        <v>32N</v>
      </c>
      <c r="D12" t="str">
        <f>Hoja1!D12</f>
        <v>VB 9497</v>
      </c>
      <c r="E12" s="24">
        <f>IF(Hoja1!M12=1,Hoja1!E12,0)</f>
        <v>45986.965277777781</v>
      </c>
      <c r="F12" s="23" t="str">
        <f>VLOOKUP(Hoja1!F12,Data!$D$1:$E$504,2,0)</f>
        <v>Los Cabos</v>
      </c>
      <c r="G12" s="23">
        <f>Hoja1!G12</f>
        <v>1</v>
      </c>
      <c r="H12" s="23">
        <f>Hoja1!H12</f>
        <v>505</v>
      </c>
      <c r="I12" t="str">
        <f>Hoja1!I12</f>
        <v>VB 9520</v>
      </c>
      <c r="J12" t="str">
        <f>VLOOKUP(Hoja1!J12,Data!$G$1:$H$505,2,0)</f>
        <v>Guadalajara</v>
      </c>
      <c r="K12" s="18">
        <f>IF(Hoja1!M12=1,Hoja1!K12,0)</f>
        <v>45987.25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9</v>
      </c>
    </row>
    <row r="13" spans="1:15" x14ac:dyDescent="0.25">
      <c r="A13" t="str">
        <f>IF(Hoja1!M13=1,Hoja1!A13,0)</f>
        <v>Flight scheduled</v>
      </c>
      <c r="B13" s="23" t="str">
        <f>VLOOKUP(Hoja1!B13,Data!$A$1:$B$504,2,0)</f>
        <v>Viva</v>
      </c>
      <c r="C13" s="23">
        <f>Hoja1!C13</f>
        <v>321</v>
      </c>
      <c r="D13" t="str">
        <f>Hoja1!D13</f>
        <v>VB 9411</v>
      </c>
      <c r="E13" s="24">
        <f>IF(Hoja1!M13=1,Hoja1!E13,0)</f>
        <v>45986.975694444445</v>
      </c>
      <c r="F13" s="23" t="str">
        <f>VLOOKUP(Hoja1!F13,Data!$D$1:$E$504,2,0)</f>
        <v>Mérida</v>
      </c>
      <c r="G13" s="23">
        <f>Hoja1!G13</f>
        <v>1</v>
      </c>
      <c r="H13" s="23" t="str">
        <f>Hoja1!H13</f>
        <v>106B</v>
      </c>
      <c r="I13" t="str">
        <f>Hoja1!I13</f>
        <v>VB 9222</v>
      </c>
      <c r="J13" t="str">
        <f>VLOOKUP(Hoja1!J13,Data!$G$1:$H$505,2,0)</f>
        <v>Puerto Escondido</v>
      </c>
      <c r="K13" s="18">
        <f>IF(Hoja1!M13=1,Hoja1!K13,0)</f>
        <v>45987.277777777781</v>
      </c>
      <c r="L13" t="str">
        <f>IF(Hoja1!M13=1,Hoja1!L13:$N14,0)</f>
        <v>J</v>
      </c>
      <c r="M13">
        <f t="shared" si="2"/>
        <v>1</v>
      </c>
      <c r="N13">
        <f t="shared" si="3"/>
        <v>1</v>
      </c>
      <c r="O13">
        <f>IF(N13="","",MAX(O$1:O12)+1)</f>
        <v>10</v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2288</v>
      </c>
      <c r="E14" s="24">
        <f>IF(Hoja1!M14=1,Hoja1!E14,0)</f>
        <v>45986.979166666664</v>
      </c>
      <c r="F14" s="23" t="str">
        <f>VLOOKUP(Hoja1!F14,Data!$D$1:$E$504,2,0)</f>
        <v>Cancún</v>
      </c>
      <c r="G14" s="23">
        <f>Hoja1!G14</f>
        <v>1</v>
      </c>
      <c r="H14" s="23" t="str">
        <f>Hoja1!H14</f>
        <v>107A</v>
      </c>
      <c r="I14" t="str">
        <f>Hoja1!I14</f>
        <v>VB 2281</v>
      </c>
      <c r="J14" t="str">
        <f>VLOOKUP(Hoja1!J14,Data!$G$1:$H$505,2,0)</f>
        <v>Cancún</v>
      </c>
      <c r="K14" s="18">
        <f>IF(Hoja1!M14=1,Hoja1!K14,0)</f>
        <v>45987.263888888891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11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9305</v>
      </c>
      <c r="E15" s="24">
        <f>IF(Hoja1!M15=1,Hoja1!E15,0)</f>
        <v>45986.996527777781</v>
      </c>
      <c r="F15" s="23" t="str">
        <f>VLOOKUP(Hoja1!F15,Data!$D$1:$E$504,2,0)</f>
        <v>Hermosillo</v>
      </c>
      <c r="G15" s="23">
        <f>Hoja1!G15</f>
        <v>3</v>
      </c>
      <c r="H15" s="23" t="str">
        <f>Hoja1!H15</f>
        <v>107B</v>
      </c>
      <c r="I15" t="str">
        <f>Hoja1!I15</f>
        <v>VB 9480</v>
      </c>
      <c r="J15" t="str">
        <f>VLOOKUP(Hoja1!J15,Data!$G$1:$H$505,2,0)</f>
        <v>Ciudad Obregón</v>
      </c>
      <c r="K15" s="18">
        <f>IF(Hoja1!M15=1,Hoja1!K15,0)</f>
        <v>45987.270833333336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12</v>
      </c>
    </row>
    <row r="16" spans="1:15" x14ac:dyDescent="0.25">
      <c r="A16">
        <f>IF(Hoja1!M16=1,Hoja1!A16,0)</f>
        <v>0</v>
      </c>
      <c r="B16" s="23" t="str">
        <f>VLOOKUP(Hoja1!B16,Data!$A$1:$B$504,2,0)</f>
        <v>MasAir</v>
      </c>
      <c r="C16" s="23">
        <f>Hoja1!C16</f>
        <v>333</v>
      </c>
      <c r="D16" t="str">
        <f>Hoja1!D16</f>
        <v>M7 8722</v>
      </c>
      <c r="E16" s="24">
        <f>IF(Hoja1!M16=1,Hoja1!E16,0)</f>
        <v>0</v>
      </c>
      <c r="F16" s="23" t="str">
        <f>VLOOKUP(Hoja1!F16,Data!$D$1:$E$504,2,0)</f>
        <v>Quito</v>
      </c>
      <c r="G16" s="23" t="str">
        <f>Hoja1!G16</f>
        <v>---</v>
      </c>
      <c r="H16" s="23">
        <f>Hoja1!H16</f>
        <v>602</v>
      </c>
      <c r="I16" t="str">
        <f>Hoja1!I16</f>
        <v>M7 6824</v>
      </c>
      <c r="J16" t="str">
        <f>VLOOKUP(Hoja1!J16,Data!$G$1:$H$505,2,0)</f>
        <v>Los Angeles</v>
      </c>
      <c r="K16" s="18">
        <f>IF(Hoja1!M16=1,Hoja1!K16,0)</f>
        <v>0</v>
      </c>
      <c r="L16">
        <f>IF(Hoja1!M16=1,Hoja1!L16:$N17,0)</f>
        <v>0</v>
      </c>
      <c r="M16">
        <f t="shared" si="2"/>
        <v>0</v>
      </c>
      <c r="N16" t="str">
        <f t="shared" si="3"/>
        <v/>
      </c>
      <c r="O16" t="str">
        <f>IF(N16="","",MAX(O$1:O15)+1)</f>
        <v/>
      </c>
    </row>
    <row r="17" spans="1:15" x14ac:dyDescent="0.25">
      <c r="A17">
        <f>IF(Hoja1!M17=1,Hoja1!A17,0)</f>
        <v>0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E7 610</v>
      </c>
      <c r="E17" s="24">
        <f>IF(Hoja1!M17=1,Hoja1!E17,0)</f>
        <v>0</v>
      </c>
      <c r="F17" s="23" t="str">
        <f>VLOOKUP(Hoja1!F17,Data!$D$1:$E$504,2,0)</f>
        <v>Mérida</v>
      </c>
      <c r="G17" s="23" t="str">
        <f>Hoja1!G17</f>
        <v>---</v>
      </c>
      <c r="H17" s="23" t="str">
        <f>Hoja1!H17</f>
        <v>601B</v>
      </c>
      <c r="I17" t="str">
        <f>Hoja1!I17</f>
        <v>E7 610</v>
      </c>
      <c r="J17" t="str">
        <f>VLOOKUP(Hoja1!J17,Data!$G$1:$H$505,2,0)</f>
        <v>Mérida</v>
      </c>
      <c r="K17" s="18">
        <f>IF(Hoja1!M17=1,Hoja1!K17,0)</f>
        <v>0</v>
      </c>
      <c r="L17">
        <f>IF(Hoja1!M17=1,Hoja1!L17:$N18,0)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3" t="str">
        <f>VLOOKUP(Hoja1!B18,Data!$A$1:$B$504,2,0)</f>
        <v>Kalitta Air</v>
      </c>
      <c r="C18" s="23" t="str">
        <f>Hoja1!C18</f>
        <v>744/74Y</v>
      </c>
      <c r="D18" t="str">
        <f>Hoja1!D18</f>
        <v>K4 819</v>
      </c>
      <c r="E18" s="24">
        <f>IF(Hoja1!M18=1,Hoja1!E18,0)</f>
        <v>0</v>
      </c>
      <c r="F18" s="23" t="str">
        <f>VLOOKUP(Hoja1!F18,Data!$D$1:$E$504,2,0)</f>
        <v>Anchorage</v>
      </c>
      <c r="G18" s="23" t="str">
        <f>Hoja1!G18</f>
        <v>---</v>
      </c>
      <c r="H18" s="23">
        <f>Hoja1!H18</f>
        <v>604</v>
      </c>
      <c r="I18" t="str">
        <f>Hoja1!I18</f>
        <v>K4 9970</v>
      </c>
      <c r="J18" t="str">
        <f>VLOOKUP(Hoja1!J18,Data!$G$1:$H$505,2,0)</f>
        <v>Los Angeles</v>
      </c>
      <c r="K18" s="18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Kalitta Air</v>
      </c>
      <c r="C19" s="23">
        <f>Hoja1!C19</f>
        <v>744</v>
      </c>
      <c r="D19" t="str">
        <f>Hoja1!D19</f>
        <v>K4 535</v>
      </c>
      <c r="E19" s="24">
        <f>IF(Hoja1!M19=1,Hoja1!E19,0)</f>
        <v>0</v>
      </c>
      <c r="F19" s="23" t="str">
        <f>VLOOKUP(Hoja1!F19,Data!$D$1:$E$504,2,0)</f>
        <v>Anchorage</v>
      </c>
      <c r="G19" s="23" t="str">
        <f>Hoja1!G19</f>
        <v>---</v>
      </c>
      <c r="H19" s="23">
        <f>Hoja1!H19</f>
        <v>603</v>
      </c>
      <c r="I19" t="str">
        <f>Hoja1!I19</f>
        <v>K4 532</v>
      </c>
      <c r="J19" t="str">
        <f>VLOOKUP(Hoja1!J19,Data!$G$1:$H$505,2,0)</f>
        <v>Anchorage</v>
      </c>
      <c r="K19" s="18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>
        <f>IF(Hoja1!M20=1,Hoja1!A20,0)</f>
        <v>0</v>
      </c>
      <c r="B20" s="23" t="str">
        <f>VLOOKUP(Hoja1!B20,Data!$A$1:$B$504,2,0)</f>
        <v>Qatar Airways</v>
      </c>
      <c r="C20" s="23" t="str">
        <f>Hoja1!C20</f>
        <v>77X</v>
      </c>
      <c r="D20" t="str">
        <f>Hoja1!D20</f>
        <v>QR 8172</v>
      </c>
      <c r="E20" s="24">
        <f>IF(Hoja1!M20=1,Hoja1!E20,0)</f>
        <v>0</v>
      </c>
      <c r="F20" s="23" t="str">
        <f>VLOOKUP(Hoja1!F20,Data!$D$1:$E$504,2,0)</f>
        <v>Liege</v>
      </c>
      <c r="G20" s="23" t="str">
        <f>Hoja1!G20</f>
        <v>---</v>
      </c>
      <c r="H20" s="23">
        <f>Hoja1!H20</f>
        <v>601</v>
      </c>
      <c r="I20" t="str">
        <f>Hoja1!I20</f>
        <v>QR 8172</v>
      </c>
      <c r="J20" t="str">
        <f>VLOOKUP(Hoja1!J20,Data!$G$1:$H$505,2,0)</f>
        <v>Quito</v>
      </c>
      <c r="K20" s="18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 t="str">
        <f>IF(Hoja1!M21=1,Hoja1!A21,0)</f>
        <v>Flight scheduled</v>
      </c>
      <c r="B21" s="23" t="str">
        <f>VLOOKUP(Hoja1!B21,Data!$A$1:$B$504,2,0)</f>
        <v>Mexicana de Aviación</v>
      </c>
      <c r="C21" s="23">
        <f>Hoja1!C21</f>
        <v>738</v>
      </c>
      <c r="D21" t="str">
        <f>Hoja1!D21</f>
        <v>XN 1205</v>
      </c>
      <c r="E21" s="24">
        <f>IF(Hoja1!M21=1,Hoja1!E21,0)</f>
        <v>45987.134722222225</v>
      </c>
      <c r="F21" s="23" t="str">
        <f>VLOOKUP(Hoja1!F21,Data!$D$1:$E$504,2,0)</f>
        <v>Tijuana</v>
      </c>
      <c r="G21" s="23">
        <f>Hoja1!G21</f>
        <v>3</v>
      </c>
      <c r="H21" s="23" t="str">
        <f>Hoja1!H21</f>
        <v>108A</v>
      </c>
      <c r="I21" t="str">
        <f>Hoja1!I21</f>
        <v>XN 1780</v>
      </c>
      <c r="J21" t="str">
        <f>VLOOKUP(Hoja1!J21,Data!$G$1:$H$505,2,0)</f>
        <v>Tulum</v>
      </c>
      <c r="K21" s="18">
        <f>IF(Hoja1!M21=1,Hoja1!K21,0)</f>
        <v>45987.416666666664</v>
      </c>
      <c r="L21" t="str">
        <f>IF(Hoja1!M21=1,Hoja1!L21:$N22,0)</f>
        <v>J</v>
      </c>
      <c r="M21">
        <f t="shared" si="2"/>
        <v>1</v>
      </c>
      <c r="N21">
        <f t="shared" si="3"/>
        <v>1</v>
      </c>
      <c r="O21">
        <f>IF(N21="","",MAX(O$1:O20)+1)</f>
        <v>13</v>
      </c>
    </row>
    <row r="22" spans="1:15" x14ac:dyDescent="0.25">
      <c r="A22">
        <f>IF(Hoja1!M22=1,Hoja1!A22,0)</f>
        <v>0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7246</v>
      </c>
      <c r="E22" s="24">
        <f>IF(Hoja1!M22=1,Hoja1!E22,0)</f>
        <v>0</v>
      </c>
      <c r="F22" s="23" t="str">
        <f>VLOOKUP(Hoja1!F22,Data!$D$1:$E$504,2,0)</f>
        <v>Toronto</v>
      </c>
      <c r="G22" s="23" t="str">
        <f>Hoja1!G22</f>
        <v>---</v>
      </c>
      <c r="H22" s="23" t="str">
        <f>Hoja1!H22</f>
        <v>602A</v>
      </c>
      <c r="I22" t="str">
        <f>Hoja1!I22</f>
        <v>AC 7246</v>
      </c>
      <c r="J22" t="str">
        <f>VLOOKUP(Hoja1!J22,Data!$G$1:$H$505,2,0)</f>
        <v>Guadalajara</v>
      </c>
      <c r="K22" s="18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>
        <f>IF(Hoja1!M23=1,Hoja1!A23,0)</f>
        <v>0</v>
      </c>
      <c r="B23" s="23" t="str">
        <f>VLOOKUP(Hoja1!B23,Data!$A$1:$B$504,2,0)</f>
        <v>AeroUnión</v>
      </c>
      <c r="C23" s="23">
        <f>Hoja1!C23</f>
        <v>333</v>
      </c>
      <c r="D23" t="str">
        <f>Hoja1!D23</f>
        <v>6R 7087</v>
      </c>
      <c r="E23" s="24">
        <f>IF(Hoja1!M23=1,Hoja1!E23,0)</f>
        <v>0</v>
      </c>
      <c r="F23" s="23" t="str">
        <f>VLOOKUP(Hoja1!F23,Data!$D$1:$E$504,2,0)</f>
        <v>Guadalajara</v>
      </c>
      <c r="G23" s="23" t="str">
        <f>Hoja1!G23</f>
        <v>---</v>
      </c>
      <c r="H23" s="23">
        <f>Hoja1!H23</f>
        <v>604</v>
      </c>
      <c r="I23" t="str">
        <f>Hoja1!I23</f>
        <v>6R 7087</v>
      </c>
      <c r="J23" t="str">
        <f>VLOOKUP(Hoja1!J23,Data!$G$1:$H$505,2,0)</f>
        <v>Bogotá</v>
      </c>
      <c r="K23" s="18">
        <f>IF(Hoja1!M23=1,Hoja1!K23,0)</f>
        <v>0</v>
      </c>
      <c r="L23">
        <f>IF(Hoja1!M23=1,Hoja1!L23:$N24,0)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>
        <f>IF(Hoja1!M24=1,Hoja1!A24,0)</f>
        <v>0</v>
      </c>
      <c r="B24" s="23" t="str">
        <f>VLOOKUP(Hoja1!B24,Data!$A$1:$B$504,2,0)</f>
        <v>Cargolux</v>
      </c>
      <c r="C24" s="23" t="str">
        <f>Hoja1!C24</f>
        <v>74N</v>
      </c>
      <c r="D24" t="str">
        <f>Hoja1!D24</f>
        <v>CV 5933</v>
      </c>
      <c r="E24" s="24">
        <f>IF(Hoja1!M24=1,Hoja1!E24,0)</f>
        <v>0</v>
      </c>
      <c r="F24" s="23" t="str">
        <f>VLOOKUP(Hoja1!F24,Data!$D$1:$E$504,2,0)</f>
        <v>Guadalajara</v>
      </c>
      <c r="G24" s="23" t="str">
        <f>Hoja1!G24</f>
        <v>---</v>
      </c>
      <c r="H24" s="23" t="str">
        <f>Hoja1!H24</f>
        <v>605A</v>
      </c>
      <c r="I24" t="str">
        <f>Hoja1!I24</f>
        <v>CV 5933</v>
      </c>
      <c r="J24" t="str">
        <f>VLOOKUP(Hoja1!J24,Data!$G$1:$H$505,2,0)</f>
        <v>Luxembourg</v>
      </c>
      <c r="K24" s="18">
        <f>IF(Hoja1!M24=1,Hoja1!K24,0)</f>
        <v>0</v>
      </c>
      <c r="L24">
        <f>IF(Hoja1!M24=1,Hoja1!L24:$N25,0)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>
        <f>IF(Hoja1!M25=1,Hoja1!A25,0)</f>
        <v>0</v>
      </c>
      <c r="B25" s="23" t="str">
        <f>VLOOKUP(Hoja1!B25,Data!$A$1:$B$504,2,0)</f>
        <v>Air France</v>
      </c>
      <c r="C25" s="23" t="str">
        <f>Hoja1!C25</f>
        <v>77F</v>
      </c>
      <c r="D25" t="str">
        <f>Hoja1!D25</f>
        <v>AF 6720</v>
      </c>
      <c r="E25" s="24">
        <f>IF(Hoja1!M25=1,Hoja1!E25,0)</f>
        <v>0</v>
      </c>
      <c r="F25" s="23" t="str">
        <f>VLOOKUP(Hoja1!F25,Data!$D$1:$E$504,2,0)</f>
        <v>París</v>
      </c>
      <c r="G25" s="23" t="str">
        <f>Hoja1!G25</f>
        <v>---</v>
      </c>
      <c r="H25" s="23">
        <f>Hoja1!H25</f>
        <v>603</v>
      </c>
      <c r="I25" t="str">
        <f>Hoja1!I25</f>
        <v>AF 6721</v>
      </c>
      <c r="J25" t="str">
        <f>VLOOKUP(Hoja1!J25,Data!$G$1:$H$505,2,0)</f>
        <v>Guadalajara</v>
      </c>
      <c r="K25" s="18">
        <f>IF(Hoja1!M25=1,Hoja1!K25,0)</f>
        <v>0</v>
      </c>
      <c r="L25">
        <f>IF(Hoja1!M25=1,Hoja1!L25:$N26,0)</f>
        <v>0</v>
      </c>
      <c r="M25">
        <f t="shared" si="2"/>
        <v>0</v>
      </c>
      <c r="N25" t="str">
        <f t="shared" si="3"/>
        <v/>
      </c>
      <c r="O25" t="str">
        <f>IF(N25="","",MAX(O$1:O24)+1)</f>
        <v/>
      </c>
    </row>
    <row r="26" spans="1:15" x14ac:dyDescent="0.25">
      <c r="A26" t="str">
        <f>IF(Hoja1!M26=1,Hoja1!A26,0)</f>
        <v>Flight scheduled</v>
      </c>
      <c r="B26" s="23" t="str">
        <f>VLOOKUP(Hoja1!B26,Data!$A$1:$B$504,2,0)</f>
        <v>Viva</v>
      </c>
      <c r="C26" s="23" t="str">
        <f>Hoja1!C26</f>
        <v>32A</v>
      </c>
      <c r="D26" t="str">
        <f>Hoja1!D26</f>
        <v>VB 771</v>
      </c>
      <c r="E26" s="24">
        <f>IF(Hoja1!M26=1,Hoja1!E26,0)</f>
        <v>45987.208333333336</v>
      </c>
      <c r="F26" s="23" t="str">
        <f>VLOOKUP(Hoja1!F26,Data!$D$1:$E$504,2,0)</f>
        <v>Bogotá</v>
      </c>
      <c r="G26" s="23">
        <f>Hoja1!G26</f>
        <v>6</v>
      </c>
      <c r="H26" s="23" t="str">
        <f>Hoja1!H26</f>
        <v>114A</v>
      </c>
      <c r="I26" t="str">
        <f>Hoja1!I26</f>
        <v>VB 9412</v>
      </c>
      <c r="J26" t="str">
        <f>VLOOKUP(Hoja1!J26,Data!$G$1:$H$505,2,0)</f>
        <v>Mérida</v>
      </c>
      <c r="K26" s="18">
        <f>IF(Hoja1!M26=1,Hoja1!K26,0)</f>
        <v>45987.25</v>
      </c>
      <c r="L26" t="str">
        <f>IF(Hoja1!M26=1,Hoja1!L26:$N27,0)</f>
        <v>J</v>
      </c>
      <c r="M26">
        <f t="shared" si="2"/>
        <v>1</v>
      </c>
      <c r="N26">
        <f t="shared" si="3"/>
        <v>1</v>
      </c>
      <c r="O26">
        <f>IF(N26="","",MAX(O$1:O25)+1)</f>
        <v>14</v>
      </c>
    </row>
    <row r="27" spans="1:15" x14ac:dyDescent="0.25">
      <c r="A27">
        <f>IF(Hoja1!M27=1,Hoja1!A27,0)</f>
        <v>0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E7 615</v>
      </c>
      <c r="E27" s="24">
        <f>IF(Hoja1!M27=1,Hoja1!E27,0)</f>
        <v>0</v>
      </c>
      <c r="F27" s="23" t="str">
        <f>VLOOKUP(Hoja1!F27,Data!$D$1:$E$504,2,0)</f>
        <v>San Luis Potosí</v>
      </c>
      <c r="G27" s="23" t="str">
        <f>Hoja1!G27</f>
        <v>---</v>
      </c>
      <c r="H27" s="23" t="str">
        <f>Hoja1!H27</f>
        <v>601A</v>
      </c>
      <c r="I27" t="str">
        <f>Hoja1!I27</f>
        <v>E7 615</v>
      </c>
      <c r="J27" t="str">
        <f>VLOOKUP(Hoja1!J27,Data!$G$1:$H$505,2,0)</f>
        <v>Villahermosa</v>
      </c>
      <c r="K27" s="18">
        <f>IF(Hoja1!M27=1,Hoja1!K27,0)</f>
        <v>0</v>
      </c>
      <c r="L27">
        <f>IF(Hoja1!M27=1,Hoja1!L27:$N28,0)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 t="str">
        <f>IF(Hoja1!M28=1,Hoja1!A28,0)</f>
        <v>Flight scheduled</v>
      </c>
      <c r="B28" s="23" t="str">
        <f>VLOOKUP(Hoja1!B28,Data!$A$1:$B$504,2,0)</f>
        <v>Viva</v>
      </c>
      <c r="C28" s="23" t="str">
        <f>Hoja1!C28</f>
        <v>32A</v>
      </c>
      <c r="D28" t="str">
        <f>Hoja1!D28</f>
        <v>VB 5068</v>
      </c>
      <c r="E28" s="24">
        <f>IF(Hoja1!M28=1,Hoja1!E28,0)</f>
        <v>45987.225694444445</v>
      </c>
      <c r="F28" s="23" t="str">
        <f>VLOOKUP(Hoja1!F28,Data!$D$1:$E$504,2,0)</f>
        <v>Tijuana</v>
      </c>
      <c r="G28" s="23">
        <f>Hoja1!G28</f>
        <v>1</v>
      </c>
      <c r="H28" s="23" t="str">
        <f>Hoja1!H28</f>
        <v>112B</v>
      </c>
      <c r="I28" t="str">
        <f>Hoja1!I28</f>
        <v>VB 9450</v>
      </c>
      <c r="J28" t="str">
        <f>VLOOKUP(Hoja1!J28,Data!$G$1:$H$505,2,0)</f>
        <v>Nuevo Laredo</v>
      </c>
      <c r="K28" s="18">
        <f>IF(Hoja1!M28=1,Hoja1!K28,0)</f>
        <v>45987.361111111109</v>
      </c>
      <c r="L28" t="str">
        <f>IF(Hoja1!M28=1,Hoja1!L28:$N29,0)</f>
        <v>J</v>
      </c>
      <c r="M28">
        <f t="shared" si="2"/>
        <v>1</v>
      </c>
      <c r="N28">
        <f t="shared" si="3"/>
        <v>1</v>
      </c>
      <c r="O28">
        <f>IF(N28="","",MAX(O$1:O27)+1)</f>
        <v>15</v>
      </c>
    </row>
    <row r="29" spans="1:15" x14ac:dyDescent="0.25">
      <c r="A29">
        <f>IF(Hoja1!M29=1,Hoja1!A29,0)</f>
        <v>0</v>
      </c>
      <c r="B29" s="23" t="str">
        <f>VLOOKUP(Hoja1!B29,Data!$A$1:$B$504,2,0)</f>
        <v>Estafeta</v>
      </c>
      <c r="C29" s="23">
        <f>Hoja1!C29</f>
        <v>734</v>
      </c>
      <c r="D29" t="str">
        <f>Hoja1!D29</f>
        <v>E7 711</v>
      </c>
      <c r="E29" s="24">
        <f>IF(Hoja1!M29=1,Hoja1!E29,0)</f>
        <v>0</v>
      </c>
      <c r="F29" s="23" t="str">
        <f>VLOOKUP(Hoja1!F29,Data!$D$1:$E$504,2,0)</f>
        <v>San Luis Potosí</v>
      </c>
      <c r="G29" s="23" t="str">
        <f>Hoja1!G29</f>
        <v>---</v>
      </c>
      <c r="H29" s="23" t="str">
        <f>Hoja1!H29</f>
        <v>601B</v>
      </c>
      <c r="I29" t="str">
        <f>Hoja1!I29</f>
        <v>E7 711</v>
      </c>
      <c r="J29" t="str">
        <f>VLOOKUP(Hoja1!J29,Data!$G$1:$H$505,2,0)</f>
        <v>Villahermosa</v>
      </c>
      <c r="K29" s="18">
        <f>IF(Hoja1!M29=1,Hoja1!K29,0)</f>
        <v>0</v>
      </c>
      <c r="L29">
        <f>IF(Hoja1!M29=1,Hoja1!L29:$N30,0)</f>
        <v>0</v>
      </c>
      <c r="M29">
        <f t="shared" si="2"/>
        <v>0</v>
      </c>
      <c r="N29" t="str">
        <f t="shared" si="3"/>
        <v/>
      </c>
      <c r="O29" t="str">
        <f>IF(N29="","",MAX(O$1:O28)+1)</f>
        <v/>
      </c>
    </row>
    <row r="30" spans="1:15" x14ac:dyDescent="0.25">
      <c r="A30">
        <f>IF(Hoja1!M30=1,Hoja1!A30,0)</f>
        <v>0</v>
      </c>
      <c r="B30" s="23" t="str">
        <f>VLOOKUP(Hoja1!B30,Data!$A$1:$B$504,2,0)</f>
        <v>National Airlines Cargo</v>
      </c>
      <c r="C30" s="23" t="str">
        <f>Hoja1!C30</f>
        <v>74Y</v>
      </c>
      <c r="D30" t="str">
        <f>Hoja1!D30</f>
        <v>N8 869</v>
      </c>
      <c r="E30" s="24">
        <f>IF(Hoja1!M30=1,Hoja1!E30,0)</f>
        <v>0</v>
      </c>
      <c r="F30" s="23" t="str">
        <f>VLOOKUP(Hoja1!F30,Data!$D$1:$E$504,2,0)</f>
        <v>Anchorage</v>
      </c>
      <c r="G30" s="23" t="str">
        <f>Hoja1!G30</f>
        <v>---</v>
      </c>
      <c r="H30" s="23">
        <f>Hoja1!H30</f>
        <v>604</v>
      </c>
      <c r="I30" t="str">
        <f>Hoja1!I30</f>
        <v>N8 533</v>
      </c>
      <c r="J30" t="str">
        <f>VLOOKUP(Hoja1!J30,Data!$G$1:$H$505,2,0)</f>
        <v>Anchorage</v>
      </c>
      <c r="K30" s="18">
        <f>IF(Hoja1!M30=1,Hoja1!K30,0)</f>
        <v>0</v>
      </c>
      <c r="L30">
        <f>IF(Hoja1!M30=1,Hoja1!L30:$N31,0)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>
        <f>IF(Hoja1!M31=1,Hoja1!A31,0)</f>
        <v>0</v>
      </c>
      <c r="B31" s="23" t="str">
        <f>VLOOKUP(Hoja1!B31,Data!$A$1:$B$504,2,0)</f>
        <v>Cargojet Airways</v>
      </c>
      <c r="C31" s="23" t="str">
        <f>Hoja1!C31</f>
        <v>75F</v>
      </c>
      <c r="D31" t="str">
        <f>Hoja1!D31</f>
        <v>W8 905I</v>
      </c>
      <c r="E31" s="24">
        <f>IF(Hoja1!M31=1,Hoja1!E31,0)</f>
        <v>0</v>
      </c>
      <c r="F31" s="23" t="str">
        <f>VLOOKUP(Hoja1!F31,Data!$D$1:$E$504,2,0)</f>
        <v>Cincinnati</v>
      </c>
      <c r="G31" s="23" t="str">
        <f>Hoja1!G31</f>
        <v>---</v>
      </c>
      <c r="H31" s="23" t="str">
        <f>Hoja1!H31</f>
        <v>601A</v>
      </c>
      <c r="I31" t="str">
        <f>Hoja1!I31</f>
        <v>W8 906I</v>
      </c>
      <c r="J31" t="str">
        <f>VLOOKUP(Hoja1!J31,Data!$G$1:$H$505,2,0)</f>
        <v>Cincinnati</v>
      </c>
      <c r="K31" s="18">
        <f>IF(Hoja1!M31=1,Hoja1!K31,0)</f>
        <v>0</v>
      </c>
      <c r="L31">
        <f>IF(Hoja1!M31=1,Hoja1!L31:$N32,0)</f>
        <v>0</v>
      </c>
      <c r="M31">
        <f t="shared" si="2"/>
        <v>0</v>
      </c>
      <c r="N31" t="str">
        <f t="shared" si="3"/>
        <v/>
      </c>
      <c r="O31" t="str">
        <f>IF(N31="","",MAX(O$1:O30)+1)</f>
        <v/>
      </c>
    </row>
    <row r="32" spans="1:15" x14ac:dyDescent="0.25">
      <c r="A32">
        <f>IF(Hoja1!M32=1,Hoja1!A32,0)</f>
        <v>0</v>
      </c>
      <c r="B32" s="23" t="str">
        <f>VLOOKUP(Hoja1!B32,Data!$A$1:$B$504,2,0)</f>
        <v>Atlas Air</v>
      </c>
      <c r="C32" s="23">
        <f>Hoja1!C32</f>
        <v>744</v>
      </c>
      <c r="D32" t="str">
        <f>Hoja1!D32</f>
        <v>5Y 8106</v>
      </c>
      <c r="E32" s="24">
        <f>IF(Hoja1!M32=1,Hoja1!E32,0)</f>
        <v>0</v>
      </c>
      <c r="F32" s="23" t="str">
        <f>VLOOKUP(Hoja1!F32,Data!$D$1:$E$504,2,0)</f>
        <v>Anchorage</v>
      </c>
      <c r="G32" s="23" t="str">
        <f>Hoja1!G32</f>
        <v>---</v>
      </c>
      <c r="H32" s="23" t="str">
        <f>Hoja1!H32</f>
        <v>605A</v>
      </c>
      <c r="I32" t="str">
        <f>Hoja1!I32</f>
        <v>5Y 8831</v>
      </c>
      <c r="J32" t="str">
        <f>VLOOKUP(Hoja1!J32,Data!$G$1:$H$505,2,0)</f>
        <v>Los Angeles</v>
      </c>
      <c r="K32" s="18">
        <f>IF(Hoja1!M32=1,Hoja1!K32,0)</f>
        <v>0</v>
      </c>
      <c r="L32">
        <f>IF(Hoja1!M32=1,Hoja1!L32:$N33,0)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>
        <f>IF(Hoja1!M33=1,Hoja1!A33,0)</f>
        <v>0</v>
      </c>
      <c r="B33" s="23" t="str">
        <f>VLOOKUP(Hoja1!B33,Data!$A$1:$B$504,2,0)</f>
        <v>United Parcel Service</v>
      </c>
      <c r="C33" s="23">
        <f>Hoja1!C33</f>
        <v>763</v>
      </c>
      <c r="D33" t="str">
        <f>Hoja1!D33</f>
        <v>5X 320</v>
      </c>
      <c r="E33" s="24">
        <f>IF(Hoja1!M33=1,Hoja1!E33,0)</f>
        <v>0</v>
      </c>
      <c r="F33" s="23" t="str">
        <f>VLOOKUP(Hoja1!F33,Data!$D$1:$E$504,2,0)</f>
        <v>Louisville</v>
      </c>
      <c r="G33" s="23" t="str">
        <f>Hoja1!G33</f>
        <v>---</v>
      </c>
      <c r="H33" s="23" t="str">
        <f>Hoja1!H33</f>
        <v>601B</v>
      </c>
      <c r="I33" t="str">
        <f>Hoja1!I33</f>
        <v>5X 321</v>
      </c>
      <c r="J33" t="str">
        <f>VLOOKUP(Hoja1!J33,Data!$G$1:$H$505,2,0)</f>
        <v>Louisville</v>
      </c>
      <c r="K33" s="18">
        <f>IF(Hoja1!M33=1,Hoja1!K33,0)</f>
        <v>0</v>
      </c>
      <c r="L33">
        <f>IF(Hoja1!M33=1,Hoja1!L33:$N34,0)</f>
        <v>0</v>
      </c>
      <c r="M33">
        <f t="shared" si="2"/>
        <v>0</v>
      </c>
      <c r="N33" t="str">
        <f t="shared" si="3"/>
        <v/>
      </c>
      <c r="O33" t="str">
        <f>IF(N33="","",MAX(O$1:O32)+1)</f>
        <v/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7240</v>
      </c>
      <c r="E34" s="24">
        <f>IF(Hoja1!M34=1,Hoja1!E34,0)</f>
        <v>45987.302083333336</v>
      </c>
      <c r="F34" s="23" t="str">
        <f>VLOOKUP(Hoja1!F34,Data!$D$1:$E$504,2,0)</f>
        <v>Guadalajara</v>
      </c>
      <c r="G34" s="23">
        <f>Hoja1!G34</f>
        <v>1</v>
      </c>
      <c r="H34" s="23">
        <f>Hoja1!H34</f>
        <v>505</v>
      </c>
      <c r="I34" t="str">
        <f>Hoja1!I34</f>
        <v>VB 7240</v>
      </c>
      <c r="J34" t="str">
        <f>VLOOKUP(Hoja1!J34,Data!$G$1:$H$505,2,0)</f>
        <v>Tulum</v>
      </c>
      <c r="K34" s="18">
        <f>IF(Hoja1!M34=1,Hoja1!K34,0)</f>
        <v>45987.322916666664</v>
      </c>
      <c r="L34" t="str">
        <f>IF(Hoja1!M34=1,Hoja1!L34:$N35,0)</f>
        <v>J</v>
      </c>
      <c r="M34">
        <f t="shared" si="2"/>
        <v>1</v>
      </c>
      <c r="N34">
        <f t="shared" si="3"/>
        <v>1</v>
      </c>
      <c r="O34">
        <f>IF(N34="","",MAX(O$1:O33)+1)</f>
        <v>16</v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2272</v>
      </c>
      <c r="E35" s="24">
        <f>IF(Hoja1!M35=1,Hoja1!E35,0)</f>
        <v>45987.3125</v>
      </c>
      <c r="F35" s="23" t="str">
        <f>VLOOKUP(Hoja1!F35,Data!$D$1:$E$504,2,0)</f>
        <v>Cancún</v>
      </c>
      <c r="G35" s="23">
        <f>Hoja1!G35</f>
        <v>1</v>
      </c>
      <c r="H35" s="23" t="str">
        <f>Hoja1!H35</f>
        <v>107A</v>
      </c>
      <c r="I35" t="str">
        <f>Hoja1!I35</f>
        <v>VB 2273</v>
      </c>
      <c r="J35" t="str">
        <f>VLOOKUP(Hoja1!J35,Data!$G$1:$H$505,2,0)</f>
        <v>Cancún</v>
      </c>
      <c r="K35" s="18">
        <f>IF(Hoja1!M35=1,Hoja1!K35,0)</f>
        <v>45987.354166666664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17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>
        <f>Hoja1!C36</f>
        <v>320</v>
      </c>
      <c r="D36" t="str">
        <f>Hoja1!D36</f>
        <v>VB 7344</v>
      </c>
      <c r="E36" s="24">
        <f>IF(Hoja1!M36=1,Hoja1!E36,0)</f>
        <v>45987.3125</v>
      </c>
      <c r="F36" s="23" t="str">
        <f>VLOOKUP(Hoja1!F36,Data!$D$1:$E$504,2,0)</f>
        <v xml:space="preserve">Bajío </v>
      </c>
      <c r="G36" s="23">
        <f>Hoja1!G36</f>
        <v>1</v>
      </c>
      <c r="H36" s="23" t="str">
        <f>Hoja1!H36</f>
        <v>106B</v>
      </c>
      <c r="I36" t="str">
        <f>Hoja1!I36</f>
        <v>VB 7344</v>
      </c>
      <c r="J36" t="str">
        <f>VLOOKUP(Hoja1!J36,Data!$G$1:$H$505,2,0)</f>
        <v>Chihuahua</v>
      </c>
      <c r="K36" s="18">
        <f>IF(Hoja1!M36=1,Hoja1!K36,0)</f>
        <v>45987.333333333336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18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Viva</v>
      </c>
      <c r="C37" s="23" t="str">
        <f>Hoja1!C37</f>
        <v>32Q</v>
      </c>
      <c r="D37" t="str">
        <f>Hoja1!D37</f>
        <v>VB 7332</v>
      </c>
      <c r="E37" s="24">
        <f>IF(Hoja1!M37=1,Hoja1!E37,0)</f>
        <v>45987.315972222219</v>
      </c>
      <c r="F37" s="23" t="str">
        <f>VLOOKUP(Hoja1!F37,Data!$D$1:$E$504,2,0)</f>
        <v>Monterrey</v>
      </c>
      <c r="G37" s="23">
        <f>Hoja1!G37</f>
        <v>2</v>
      </c>
      <c r="H37" s="23">
        <f>Hoja1!H37</f>
        <v>502</v>
      </c>
      <c r="I37" t="str">
        <f>Hoja1!I37</f>
        <v>VB 7332</v>
      </c>
      <c r="J37" t="str">
        <f>VLOOKUP(Hoja1!J37,Data!$G$1:$H$505,2,0)</f>
        <v>Villahermosa</v>
      </c>
      <c r="K37" s="18">
        <f>IF(Hoja1!M37=1,Hoja1!K37,0)</f>
        <v>45987.336805555555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19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>
        <f>Hoja1!C38</f>
        <v>321</v>
      </c>
      <c r="D38" t="str">
        <f>Hoja1!D38</f>
        <v>VB 7350</v>
      </c>
      <c r="E38" s="24">
        <f>IF(Hoja1!M38=1,Hoja1!E38,0)</f>
        <v>45987.329861111109</v>
      </c>
      <c r="F38" s="23" t="str">
        <f>VLOOKUP(Hoja1!F38,Data!$D$1:$E$504,2,0)</f>
        <v>Mérida</v>
      </c>
      <c r="G38" s="23">
        <f>Hoja1!G38</f>
        <v>2</v>
      </c>
      <c r="H38" s="23" t="str">
        <f>Hoja1!H38</f>
        <v>106A</v>
      </c>
      <c r="I38" t="str">
        <f>Hoja1!I38</f>
        <v>VB 7350</v>
      </c>
      <c r="J38" t="str">
        <f>VLOOKUP(Hoja1!J38,Data!$G$1:$H$505,2,0)</f>
        <v>Puerto Vallarta</v>
      </c>
      <c r="K38" s="18">
        <f>IF(Hoja1!M38=1,Hoja1!K38,0)</f>
        <v>45987.357638888891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20</v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>Aeromexico</v>
      </c>
      <c r="C39" s="23" t="str">
        <f>Hoja1!C39</f>
        <v>E90</v>
      </c>
      <c r="D39" t="str">
        <f>Hoja1!D39</f>
        <v>AM 287</v>
      </c>
      <c r="E39" s="24">
        <f>IF(Hoja1!M39=1,Hoja1!E39,0)</f>
        <v>45987.371527777781</v>
      </c>
      <c r="F39" s="23" t="str">
        <f>VLOOKUP(Hoja1!F39,Data!$D$1:$E$504,2,0)</f>
        <v>Guadalajara</v>
      </c>
      <c r="G39" s="23">
        <f>Hoja1!G39</f>
        <v>3</v>
      </c>
      <c r="H39" s="23" t="str">
        <f>Hoja1!H39</f>
        <v>110A</v>
      </c>
      <c r="I39" t="str">
        <f>Hoja1!I39</f>
        <v>AM 2436</v>
      </c>
      <c r="J39" t="str">
        <f>VLOOKUP(Hoja1!J39,Data!$G$1:$H$505,2,0)</f>
        <v>Colima</v>
      </c>
      <c r="K39" s="18">
        <f>IF(Hoja1!M39=1,Hoja1!K39,0)</f>
        <v>45987.399305555555</v>
      </c>
      <c r="L39" t="str">
        <f>IF(Hoja1!M39=1,Hoja1!L39:$N40,0)</f>
        <v>J</v>
      </c>
      <c r="M39">
        <f t="shared" si="2"/>
        <v>1</v>
      </c>
      <c r="N39">
        <f t="shared" si="3"/>
        <v>1</v>
      </c>
      <c r="O39">
        <f>IF(N39="","",MAX(O$1:O38)+1)</f>
        <v>21</v>
      </c>
    </row>
    <row r="40" spans="1:15" x14ac:dyDescent="0.25">
      <c r="A40" t="str">
        <f>IF(Hoja1!M40=1,Hoja1!A40,0)</f>
        <v>Flight scheduled</v>
      </c>
      <c r="B40" s="23" t="str">
        <f>VLOOKUP(Hoja1!B40,Data!$A$1:$B$504,2,0)</f>
        <v>Viva</v>
      </c>
      <c r="C40" s="23" t="str">
        <f>Hoja1!C40</f>
        <v>32N</v>
      </c>
      <c r="D40" t="str">
        <f>Hoja1!D40</f>
        <v>VB 9521</v>
      </c>
      <c r="E40" s="24">
        <f>IF(Hoja1!M40=1,Hoja1!E40,0)</f>
        <v>45987.399305555555</v>
      </c>
      <c r="F40" s="23" t="str">
        <f>VLOOKUP(Hoja1!F40,Data!$D$1:$E$504,2,0)</f>
        <v>Guadalajara</v>
      </c>
      <c r="G40" s="23">
        <f>Hoja1!G40</f>
        <v>1</v>
      </c>
      <c r="H40" s="23">
        <f>Hoja1!H40</f>
        <v>505</v>
      </c>
      <c r="I40" t="str">
        <f>Hoja1!I40</f>
        <v>VB 9312</v>
      </c>
      <c r="J40" t="str">
        <f>VLOOKUP(Hoja1!J40,Data!$G$1:$H$505,2,0)</f>
        <v>Ixtapa Zihuatanejo</v>
      </c>
      <c r="K40" s="18">
        <f>IF(Hoja1!M40=1,Hoja1!K40,0)</f>
        <v>45987.420138888891</v>
      </c>
      <c r="L40" t="str">
        <f>IF(Hoja1!M40=1,Hoja1!L40:$N41,0)</f>
        <v>J</v>
      </c>
      <c r="M40">
        <f t="shared" si="2"/>
        <v>1</v>
      </c>
      <c r="N40">
        <f t="shared" si="3"/>
        <v>1</v>
      </c>
      <c r="O40">
        <f>IF(N40="","",MAX(O$1:O39)+1)</f>
        <v>22</v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>Mexicana de Aviación</v>
      </c>
      <c r="C41" s="23">
        <f>Hoja1!C41</f>
        <v>738</v>
      </c>
      <c r="D41" t="str">
        <f>Hoja1!D41</f>
        <v>XN 1991</v>
      </c>
      <c r="E41" s="24">
        <f>IF(Hoja1!M41=1,Hoja1!E41,0)</f>
        <v>45987.402777777781</v>
      </c>
      <c r="F41" s="23" t="str">
        <f>VLOOKUP(Hoja1!F41,Data!$D$1:$E$504,2,0)</f>
        <v>Ixtepec</v>
      </c>
      <c r="G41" s="23">
        <f>Hoja1!G41</f>
        <v>1</v>
      </c>
      <c r="H41" s="23" t="str">
        <f>Hoja1!H41</f>
        <v>109A</v>
      </c>
      <c r="I41" t="str">
        <f>Hoja1!I41</f>
        <v>XN 1140</v>
      </c>
      <c r="J41" t="str">
        <f>VLOOKUP(Hoja1!J41,Data!$G$1:$H$505,2,0)</f>
        <v>Ciudad Victoria</v>
      </c>
      <c r="K41" s="18">
        <f>IF(Hoja1!M41=1,Hoja1!K41,0)</f>
        <v>45988.333333333336</v>
      </c>
      <c r="L41" t="str">
        <f>IF(Hoja1!M41=1,Hoja1!L41:$N42,0)</f>
        <v>J</v>
      </c>
      <c r="M41">
        <f t="shared" si="2"/>
        <v>1</v>
      </c>
      <c r="N41">
        <f t="shared" si="3"/>
        <v>1</v>
      </c>
      <c r="O41">
        <f>IF(N41="","",MAX(O$1:O40)+1)</f>
        <v>23</v>
      </c>
    </row>
    <row r="42" spans="1:15" x14ac:dyDescent="0.25">
      <c r="A42" t="str">
        <f>IF(Hoja1!M42=1,Hoja1!A42,0)</f>
        <v>Flight activated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1290</v>
      </c>
      <c r="E42" s="24">
        <f>IF(Hoja1!M42=1,Hoja1!E42,0)</f>
        <v>45987.404861111114</v>
      </c>
      <c r="F42" s="23" t="str">
        <f>VLOOKUP(Hoja1!F42,Data!$D$1:$E$504,2,0)</f>
        <v>Guadalajara</v>
      </c>
      <c r="G42" s="23">
        <f>Hoja1!G42</f>
        <v>3</v>
      </c>
      <c r="H42" s="23" t="str">
        <f>Hoja1!H42</f>
        <v>109B</v>
      </c>
      <c r="I42" t="str">
        <f>Hoja1!I42</f>
        <v>Y4 3533</v>
      </c>
      <c r="J42" t="str">
        <f>VLOOKUP(Hoja1!J42,Data!$G$1:$H$505,2,0)</f>
        <v>Cancún</v>
      </c>
      <c r="K42" s="18">
        <f>IF(Hoja1!M42=1,Hoja1!K42,0)</f>
        <v>45987.447222222225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24</v>
      </c>
    </row>
    <row r="43" spans="1:15" x14ac:dyDescent="0.25">
      <c r="A43">
        <f>IF(Hoja1!M43=1,Hoja1!A43,0)</f>
        <v>0</v>
      </c>
      <c r="B43" s="23" t="str">
        <f>VLOOKUP(Hoja1!B43,Data!$A$1:$B$504,2,0)</f>
        <v>Cargojet Airways</v>
      </c>
      <c r="C43" s="23" t="str">
        <f>Hoja1!C43</f>
        <v>76Y</v>
      </c>
      <c r="D43" t="str">
        <f>Hoja1!D43</f>
        <v>W8 952</v>
      </c>
      <c r="E43" s="24">
        <f>IF(Hoja1!M43=1,Hoja1!E43,0)</f>
        <v>0</v>
      </c>
      <c r="F43" s="23" t="str">
        <f>VLOOKUP(Hoja1!F43,Data!$D$1:$E$504,2,0)</f>
        <v>Cincinnati</v>
      </c>
      <c r="G43" s="23" t="str">
        <f>Hoja1!G43</f>
        <v>---</v>
      </c>
      <c r="H43" s="23" t="str">
        <f>Hoja1!H43</f>
        <v>601A</v>
      </c>
      <c r="I43" t="str">
        <f>Hoja1!I43</f>
        <v>W8 951</v>
      </c>
      <c r="J43" t="str">
        <f>VLOOKUP(Hoja1!J43,Data!$G$1:$H$505,2,0)</f>
        <v>Cincinnati</v>
      </c>
      <c r="K43" s="18">
        <f>IF(Hoja1!M43=1,Hoja1!K43,0)</f>
        <v>0</v>
      </c>
      <c r="L43">
        <f>IF(Hoja1!M43=1,Hoja1!L43:$N44,0)</f>
        <v>0</v>
      </c>
      <c r="M43">
        <f t="shared" si="2"/>
        <v>0</v>
      </c>
      <c r="N43" t="str">
        <f t="shared" si="3"/>
        <v/>
      </c>
      <c r="O43" t="str">
        <f>IF(N43="","",MAX(O$1:O42)+1)</f>
        <v/>
      </c>
    </row>
    <row r="44" spans="1:15" x14ac:dyDescent="0.25">
      <c r="A44" t="str">
        <f>IF(Hoja1!M44=1,Hoja1!A44,0)</f>
        <v>Flight scheduled</v>
      </c>
      <c r="B44" s="23" t="str">
        <f>VLOOKUP(Hoja1!B44,Data!$A$1:$B$504,2,0)</f>
        <v>Aerus</v>
      </c>
      <c r="C44" s="23" t="str">
        <f>Hoja1!C44</f>
        <v>CNF</v>
      </c>
      <c r="D44" t="str">
        <f>Hoja1!D44</f>
        <v>ZV 341</v>
      </c>
      <c r="E44" s="24">
        <f>IF(Hoja1!M44=1,Hoja1!E44,0)</f>
        <v>45987.40625</v>
      </c>
      <c r="F44" s="23" t="str">
        <f>VLOOKUP(Hoja1!F44,Data!$D$1:$E$504,2,0)</f>
        <v>San Luis Potosí</v>
      </c>
      <c r="G44" s="23">
        <f>Hoja1!G44</f>
        <v>3</v>
      </c>
      <c r="H44" s="23">
        <f>Hoja1!H44</f>
        <v>501</v>
      </c>
      <c r="I44" t="str">
        <f>Hoja1!I44</f>
        <v>ZV 360</v>
      </c>
      <c r="J44" t="str">
        <f>VLOOKUP(Hoja1!J44,Data!$G$1:$H$505,2,0)</f>
        <v>Ciudad Victoria</v>
      </c>
      <c r="K44" s="18">
        <f>IF(Hoja1!M44=1,Hoja1!K44,0)</f>
        <v>45987.427083333336</v>
      </c>
      <c r="L44" t="str">
        <f>IF(Hoja1!M44=1,Hoja1!L44:$N45,0)</f>
        <v>J</v>
      </c>
      <c r="M44">
        <f t="shared" si="2"/>
        <v>1</v>
      </c>
      <c r="N44">
        <f t="shared" si="3"/>
        <v>1</v>
      </c>
      <c r="O44">
        <f>IF(N44="","",MAX(O$1:O43)+1)</f>
        <v>25</v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Viva</v>
      </c>
      <c r="C45" s="23">
        <f>Hoja1!C45</f>
        <v>321</v>
      </c>
      <c r="D45" t="str">
        <f>Hoja1!D45</f>
        <v>VB 9223</v>
      </c>
      <c r="E45" s="24">
        <f>IF(Hoja1!M45=1,Hoja1!E45,0)</f>
        <v>45987.409722222219</v>
      </c>
      <c r="F45" s="23" t="str">
        <f>VLOOKUP(Hoja1!F45,Data!$D$1:$E$504,2,0)</f>
        <v>Puerto Escondido</v>
      </c>
      <c r="G45" s="23">
        <f>Hoja1!G45</f>
        <v>2</v>
      </c>
      <c r="H45" s="23" t="str">
        <f>Hoja1!H45</f>
        <v>115B</v>
      </c>
      <c r="I45" t="str">
        <f>Hoja1!I45</f>
        <v>VB 9294</v>
      </c>
      <c r="J45" t="str">
        <f>VLOOKUP(Hoja1!J45,Data!$G$1:$H$505,2,0)</f>
        <v>Huatulco</v>
      </c>
      <c r="K45" s="18">
        <f>IF(Hoja1!M45=1,Hoja1!K45,0)</f>
        <v>45987.440972222219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26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320</v>
      </c>
      <c r="D46" t="str">
        <f>Hoja1!D46</f>
        <v>VB 9403</v>
      </c>
      <c r="E46" s="24">
        <f>IF(Hoja1!M46=1,Hoja1!E46,0)</f>
        <v>45987.409722222219</v>
      </c>
      <c r="F46" s="23" t="str">
        <f>VLOOKUP(Hoja1!F46,Data!$D$1:$E$504,2,0)</f>
        <v>Monterrey</v>
      </c>
      <c r="G46" s="23">
        <f>Hoja1!G46</f>
        <v>2</v>
      </c>
      <c r="H46" s="23" t="str">
        <f>Hoja1!H46</f>
        <v>107A</v>
      </c>
      <c r="I46" t="str">
        <f>Hoja1!I46</f>
        <v>VB 9386</v>
      </c>
      <c r="J46" t="str">
        <f>VLOOKUP(Hoja1!J46,Data!$G$1:$H$505,2,0)</f>
        <v>Reynosa</v>
      </c>
      <c r="K46" s="18">
        <f>IF(Hoja1!M46=1,Hoja1!K46,0)</f>
        <v>45987.434027777781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27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 t="str">
        <f>Hoja1!C47</f>
        <v>32N</v>
      </c>
      <c r="D47" t="str">
        <f>Hoja1!D47</f>
        <v>VB 9401</v>
      </c>
      <c r="E47" s="24">
        <f>IF(Hoja1!M47=1,Hoja1!E47,0)</f>
        <v>45987.420138888891</v>
      </c>
      <c r="F47" s="23" t="str">
        <f>VLOOKUP(Hoja1!F47,Data!$D$1:$E$504,2,0)</f>
        <v>Monterrey</v>
      </c>
      <c r="G47" s="23">
        <f>Hoja1!G47</f>
        <v>2</v>
      </c>
      <c r="H47" s="23" t="str">
        <f>Hoja1!H47</f>
        <v>112A</v>
      </c>
      <c r="I47" t="str">
        <f>Hoja1!I47</f>
        <v>VB 770</v>
      </c>
      <c r="J47" t="str">
        <f>VLOOKUP(Hoja1!J47,Data!$G$1:$H$505,2,0)</f>
        <v>Bogotá</v>
      </c>
      <c r="K47" s="18">
        <f>IF(Hoja1!M47=1,Hoja1!K47,0)</f>
        <v>45987.784722222219</v>
      </c>
      <c r="L47" t="str">
        <f>IF(Hoja1!M47=1,Hoja1!L47:$N48,0)</f>
        <v>J</v>
      </c>
      <c r="M47">
        <f t="shared" si="2"/>
        <v>1</v>
      </c>
      <c r="N47">
        <f t="shared" si="3"/>
        <v>1</v>
      </c>
      <c r="O47">
        <f>IF(N47="","",MAX(O$1:O46)+1)</f>
        <v>28</v>
      </c>
    </row>
    <row r="48" spans="1:15" x14ac:dyDescent="0.25">
      <c r="A48">
        <f>IF(Hoja1!M48=1,Hoja1!A48,0)</f>
        <v>0</v>
      </c>
      <c r="B48" s="23" t="str">
        <f>VLOOKUP(Hoja1!B48,Data!$A$1:$B$504,2,0)</f>
        <v>Atlas Air</v>
      </c>
      <c r="C48" s="23">
        <f>Hoja1!C48</f>
        <v>744</v>
      </c>
      <c r="D48" t="str">
        <f>Hoja1!D48</f>
        <v>5Y 8176</v>
      </c>
      <c r="E48" s="24">
        <f>IF(Hoja1!M48=1,Hoja1!E48,0)</f>
        <v>0</v>
      </c>
      <c r="F48" s="23" t="str">
        <f>VLOOKUP(Hoja1!F48,Data!$D$1:$E$504,2,0)</f>
        <v>Anchorage</v>
      </c>
      <c r="G48" s="23" t="str">
        <f>Hoja1!G48</f>
        <v>---</v>
      </c>
      <c r="H48" s="23">
        <f>Hoja1!H48</f>
        <v>602</v>
      </c>
      <c r="I48" t="str">
        <f>Hoja1!I48</f>
        <v>5Y 8176</v>
      </c>
      <c r="J48" t="str">
        <f>VLOOKUP(Hoja1!J48,Data!$G$1:$H$505,2,0)</f>
        <v>Memphis</v>
      </c>
      <c r="K48" s="18">
        <f>IF(Hoja1!M48=1,Hoja1!K48,0)</f>
        <v>0</v>
      </c>
      <c r="L48">
        <f>IF(Hoja1!M48=1,Hoja1!L48:$N49,0)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IF(Hoja1!M49=1,Hoja1!A49,0)</f>
        <v>0</v>
      </c>
      <c r="B49" s="23" t="str">
        <f>VLOOKUP(Hoja1!B49,Data!$A$1:$B$504,2,0)</f>
        <v>Kalitta Air</v>
      </c>
      <c r="C49" s="23">
        <f>Hoja1!C49</f>
        <v>744</v>
      </c>
      <c r="D49" t="str">
        <f>Hoja1!D49</f>
        <v>K4 819</v>
      </c>
      <c r="E49" s="24">
        <f>IF(Hoja1!M49=1,Hoja1!E49,0)</f>
        <v>0</v>
      </c>
      <c r="F49" s="23" t="str">
        <f>VLOOKUP(Hoja1!F49,Data!$D$1:$E$504,2,0)</f>
        <v>Anchorage</v>
      </c>
      <c r="G49" s="23" t="str">
        <f>Hoja1!G49</f>
        <v>---</v>
      </c>
      <c r="H49" s="23" t="str">
        <f>Hoja1!H49</f>
        <v>605A</v>
      </c>
      <c r="I49" t="str">
        <f>Hoja1!I49</f>
        <v>K4 810</v>
      </c>
      <c r="J49" t="str">
        <f>VLOOKUP(Hoja1!J49,Data!$G$1:$H$505,2,0)</f>
        <v>Anchorage</v>
      </c>
      <c r="K49" s="18">
        <f>IF(Hoja1!M49=1,Hoja1!K49,0)</f>
        <v>0</v>
      </c>
      <c r="L49">
        <f>IF(Hoja1!M49=1,Hoja1!L49:$N50,0)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 t="str">
        <f>IF(Hoja1!M50=1,Hoja1!A50,0)</f>
        <v>Flight activated</v>
      </c>
      <c r="B50" s="23" t="str">
        <f>VLOOKUP(Hoja1!B50,Data!$A$1:$B$504,2,0)</f>
        <v>Volaris</v>
      </c>
      <c r="C50" s="23" t="str">
        <f>Hoja1!C50</f>
        <v>32N</v>
      </c>
      <c r="D50" t="str">
        <f>Hoja1!D50</f>
        <v>Y4 3961</v>
      </c>
      <c r="E50" s="24">
        <f>IF(Hoja1!M50=1,Hoja1!E50,0)</f>
        <v>45987.461805555555</v>
      </c>
      <c r="F50" s="23" t="str">
        <f>VLOOKUP(Hoja1!F50,Data!$D$1:$E$504,2,0)</f>
        <v>Bogotá</v>
      </c>
      <c r="G50" s="23">
        <f>Hoja1!G50</f>
        <v>6</v>
      </c>
      <c r="H50" s="23" t="str">
        <f>Hoja1!H50</f>
        <v>114A</v>
      </c>
      <c r="I50" t="str">
        <f>Hoja1!I50</f>
        <v>Y4 7120</v>
      </c>
      <c r="J50" t="str">
        <f>VLOOKUP(Hoja1!J50,Data!$G$1:$H$505,2,0)</f>
        <v>Los Cabos</v>
      </c>
      <c r="K50" s="18">
        <f>IF(Hoja1!M50=1,Hoja1!K50,0)</f>
        <v>45987.509722222225</v>
      </c>
      <c r="L50" t="str">
        <f>IF(Hoja1!M50=1,Hoja1!L50:$N51,0)</f>
        <v>J</v>
      </c>
      <c r="M50">
        <f t="shared" si="2"/>
        <v>1</v>
      </c>
      <c r="N50">
        <f t="shared" si="3"/>
        <v>1</v>
      </c>
      <c r="O50">
        <f>IF(N50="","",MAX(O$1:O49)+1)</f>
        <v>29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Viva</v>
      </c>
      <c r="C51" s="23">
        <f>Hoja1!C51</f>
        <v>321</v>
      </c>
      <c r="D51" t="str">
        <f>Hoja1!D51</f>
        <v>VB 7428</v>
      </c>
      <c r="E51" s="24">
        <f>IF(Hoja1!M51=1,Hoja1!E51,0)</f>
        <v>45987.46875</v>
      </c>
      <c r="F51" s="23" t="str">
        <f>VLOOKUP(Hoja1!F51,Data!$D$1:$E$504,2,0)</f>
        <v>Tijuana</v>
      </c>
      <c r="G51" s="23">
        <f>Hoja1!G51</f>
        <v>1</v>
      </c>
      <c r="H51" s="23" t="str">
        <f>Hoja1!H51</f>
        <v>106B</v>
      </c>
      <c r="I51" t="str">
        <f>Hoja1!I51</f>
        <v>VB 7428</v>
      </c>
      <c r="J51" t="str">
        <f>VLOOKUP(Hoja1!J51,Data!$G$1:$H$505,2,0)</f>
        <v>Tuxtla Gutiérrez</v>
      </c>
      <c r="K51" s="18">
        <f>IF(Hoja1!M51=1,Hoja1!K51,0)</f>
        <v>45987.496527777781</v>
      </c>
      <c r="L51" t="str">
        <f>IF(Hoja1!M51=1,Hoja1!L51:$N52,0)</f>
        <v>J</v>
      </c>
      <c r="M51">
        <f t="shared" si="2"/>
        <v>1</v>
      </c>
      <c r="N51">
        <f t="shared" si="3"/>
        <v>1</v>
      </c>
      <c r="O51">
        <f>IF(N51="","",MAX(O$1:O50)+1)</f>
        <v>30</v>
      </c>
    </row>
    <row r="52" spans="1:15" x14ac:dyDescent="0.25">
      <c r="A52">
        <f>IF(Hoja1!M52=1,Hoja1!A52,0)</f>
        <v>0</v>
      </c>
      <c r="B52" s="23" t="str">
        <f>VLOOKUP(Hoja1!B52,Data!$A$1:$B$504,2,0)</f>
        <v>MasAir</v>
      </c>
      <c r="C52" s="23">
        <f>Hoja1!C52</f>
        <v>332</v>
      </c>
      <c r="D52" t="str">
        <f>Hoja1!D52</f>
        <v>M7 3228</v>
      </c>
      <c r="E52" s="24">
        <f>IF(Hoja1!M52=1,Hoja1!E52,0)</f>
        <v>0</v>
      </c>
      <c r="F52" s="23" t="str">
        <f>VLOOKUP(Hoja1!F52,Data!$D$1:$E$504,2,0)</f>
        <v>Anchorage</v>
      </c>
      <c r="G52" s="23" t="str">
        <f>Hoja1!G52</f>
        <v>---</v>
      </c>
      <c r="H52" s="23">
        <f>Hoja1!H52</f>
        <v>603</v>
      </c>
      <c r="I52" t="str">
        <f>Hoja1!I52</f>
        <v>M7 3114</v>
      </c>
      <c r="J52" t="str">
        <f>VLOOKUP(Hoja1!J52,Data!$G$1:$H$505,2,0)</f>
        <v>Los Angeles</v>
      </c>
      <c r="K52" s="18">
        <f>IF(Hoja1!M52=1,Hoja1!K52,0)</f>
        <v>0</v>
      </c>
      <c r="L52">
        <f>IF(Hoja1!M52=1,Hoja1!L52:$N53,0)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9481</v>
      </c>
      <c r="E53" s="24">
        <f>IF(Hoja1!M53=1,Hoja1!E53,0)</f>
        <v>45987.486111111109</v>
      </c>
      <c r="F53" s="23" t="str">
        <f>VLOOKUP(Hoja1!F53,Data!$D$1:$E$504,2,0)</f>
        <v>Ciudad Obregón</v>
      </c>
      <c r="G53" s="23">
        <f>Hoja1!G53</f>
        <v>1</v>
      </c>
      <c r="H53" s="23" t="str">
        <f>Hoja1!H53</f>
        <v>115B</v>
      </c>
      <c r="I53" t="str">
        <f>Hoja1!I53</f>
        <v>VB 2283</v>
      </c>
      <c r="J53" t="str">
        <f>VLOOKUP(Hoja1!J53,Data!$G$1:$H$505,2,0)</f>
        <v>Cancún</v>
      </c>
      <c r="K53" s="18">
        <f>IF(Hoja1!M53=1,Hoja1!K53,0)</f>
        <v>45987.520833333336</v>
      </c>
      <c r="L53" t="str">
        <f>IF(Hoja1!M53=1,Hoja1!L53:$N54,0)</f>
        <v>J</v>
      </c>
      <c r="M53">
        <f t="shared" si="2"/>
        <v>1</v>
      </c>
      <c r="N53">
        <f t="shared" si="3"/>
        <v>1</v>
      </c>
      <c r="O53">
        <f>IF(N53="","",MAX(O$1:O52)+1)</f>
        <v>31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Mexicana de Aviación</v>
      </c>
      <c r="C54" s="23">
        <f>Hoja1!C54</f>
        <v>738</v>
      </c>
      <c r="D54" t="str">
        <f>Hoja1!D54</f>
        <v>XN 1701</v>
      </c>
      <c r="E54" s="24">
        <f>IF(Hoja1!M54=1,Hoja1!E54,0)</f>
        <v>45987.486111111109</v>
      </c>
      <c r="F54" s="23" t="str">
        <f>VLOOKUP(Hoja1!F54,Data!$D$1:$E$504,2,0)</f>
        <v>Campeche</v>
      </c>
      <c r="G54" s="23">
        <f>Hoja1!G54</f>
        <v>3</v>
      </c>
      <c r="H54" s="23" t="str">
        <f>Hoja1!H54</f>
        <v>109A</v>
      </c>
      <c r="I54" t="str">
        <f>Hoja1!I54</f>
        <v>XN 1952</v>
      </c>
      <c r="J54" t="str">
        <f>VLOOKUP(Hoja1!J54,Data!$G$1:$H$505,2,0)</f>
        <v>Ixtapa Zihuatanejo</v>
      </c>
      <c r="K54" s="18">
        <f>IF(Hoja1!M54=1,Hoja1!K54,0)</f>
        <v>45987.611111111109</v>
      </c>
      <c r="L54" t="str">
        <f>IF(Hoja1!M54=1,Hoja1!L54:$N55,0)</f>
        <v>J</v>
      </c>
      <c r="M54">
        <f t="shared" si="2"/>
        <v>1</v>
      </c>
      <c r="N54">
        <f t="shared" si="3"/>
        <v>1</v>
      </c>
      <c r="O54">
        <f>IF(N54="","",MAX(O$1:O53)+1)</f>
        <v>32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Aeromexico</v>
      </c>
      <c r="C55" s="23" t="str">
        <f>Hoja1!C55</f>
        <v>7S8</v>
      </c>
      <c r="D55" t="str">
        <f>Hoja1!D55</f>
        <v>AM 591</v>
      </c>
      <c r="E55" s="24">
        <f>IF(Hoja1!M55=1,Hoja1!E55,0)</f>
        <v>45987.489583333336</v>
      </c>
      <c r="F55" s="23" t="str">
        <f>VLOOKUP(Hoja1!F55,Data!$D$1:$E$504,2,0)</f>
        <v>Cancún</v>
      </c>
      <c r="G55" s="23">
        <f>Hoja1!G55</f>
        <v>3</v>
      </c>
      <c r="H55" s="23" t="str">
        <f>Hoja1!H55</f>
        <v>110A</v>
      </c>
      <c r="I55" t="str">
        <f>Hoja1!I55</f>
        <v>AM 596</v>
      </c>
      <c r="J55" t="str">
        <f>VLOOKUP(Hoja1!J55,Data!$G$1:$H$505,2,0)</f>
        <v>Cancún</v>
      </c>
      <c r="K55" s="18">
        <f>IF(Hoja1!M55=1,Hoja1!K55,0)</f>
        <v>45987.565972222219</v>
      </c>
      <c r="L55" t="str">
        <f>IF(Hoja1!M55=1,Hoja1!L55:$N56,0)</f>
        <v>J</v>
      </c>
      <c r="M55">
        <f t="shared" si="2"/>
        <v>1</v>
      </c>
      <c r="N55">
        <f t="shared" si="3"/>
        <v>1</v>
      </c>
      <c r="O55">
        <f>IF(N55="","",MAX(O$1:O54)+1)</f>
        <v>33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7333</v>
      </c>
      <c r="E56" s="24">
        <f>IF(Hoja1!M56=1,Hoja1!E56,0)</f>
        <v>45987.493055555555</v>
      </c>
      <c r="F56" s="23" t="str">
        <f>VLOOKUP(Hoja1!F56,Data!$D$1:$E$504,2,0)</f>
        <v>Villahermosa</v>
      </c>
      <c r="G56" s="23">
        <f>Hoja1!G56</f>
        <v>2</v>
      </c>
      <c r="H56" s="23" t="str">
        <f>Hoja1!H56</f>
        <v>107B</v>
      </c>
      <c r="I56" t="str">
        <f>Hoja1!I56</f>
        <v>VB 7333</v>
      </c>
      <c r="J56" t="str">
        <f>VLOOKUP(Hoja1!J56,Data!$G$1:$H$505,2,0)</f>
        <v>Monterrey</v>
      </c>
      <c r="K56" s="18">
        <f>IF(Hoja1!M56=1,Hoja1!K56,0)</f>
        <v>45987.513888888891</v>
      </c>
      <c r="L56" t="str">
        <f>IF(Hoja1!M56=1,Hoja1!L56:$N57,0)</f>
        <v>J</v>
      </c>
      <c r="M56">
        <f t="shared" si="2"/>
        <v>1</v>
      </c>
      <c r="N56">
        <f t="shared" si="3"/>
        <v>1</v>
      </c>
      <c r="O56">
        <f>IF(N56="","",MAX(O$1:O55)+1)</f>
        <v>34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321</v>
      </c>
      <c r="D57" t="str">
        <f>Hoja1!D57</f>
        <v>VB 7416</v>
      </c>
      <c r="E57" s="24">
        <f>IF(Hoja1!M57=1,Hoja1!E57,0)</f>
        <v>45987.496527777781</v>
      </c>
      <c r="F57" s="23" t="str">
        <f>VLOOKUP(Hoja1!F57,Data!$D$1:$E$504,2,0)</f>
        <v>Cancún</v>
      </c>
      <c r="G57" s="23">
        <f>Hoja1!G57</f>
        <v>2</v>
      </c>
      <c r="H57" s="23" t="str">
        <f>Hoja1!H57</f>
        <v>106A</v>
      </c>
      <c r="I57" t="str">
        <f>Hoja1!I57</f>
        <v>VB 7416</v>
      </c>
      <c r="J57" t="str">
        <f>VLOOKUP(Hoja1!J57,Data!$G$1:$H$505,2,0)</f>
        <v>Culiacán</v>
      </c>
      <c r="K57" s="18">
        <f>IF(Hoja1!M57=1,Hoja1!K57,0)</f>
        <v>45987.527777777781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35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Viva</v>
      </c>
      <c r="C58" s="23">
        <f>Hoja1!C58</f>
        <v>321</v>
      </c>
      <c r="D58" t="str">
        <f>Hoja1!D58</f>
        <v>VB 7351</v>
      </c>
      <c r="E58" s="24">
        <f>IF(Hoja1!M58=1,Hoja1!E58,0)</f>
        <v>45987.513888888891</v>
      </c>
      <c r="F58" s="23" t="str">
        <f>VLOOKUP(Hoja1!F58,Data!$D$1:$E$504,2,0)</f>
        <v>Puerto Vallarta</v>
      </c>
      <c r="G58" s="23">
        <f>Hoja1!G58</f>
        <v>1</v>
      </c>
      <c r="H58" s="23" t="str">
        <f>Hoja1!H58</f>
        <v>107A</v>
      </c>
      <c r="I58" t="str">
        <f>Hoja1!I58</f>
        <v>VB 7351</v>
      </c>
      <c r="J58" t="str">
        <f>VLOOKUP(Hoja1!J58,Data!$G$1:$H$505,2,0)</f>
        <v>Mérida</v>
      </c>
      <c r="K58" s="18">
        <f>IF(Hoja1!M58=1,Hoja1!K58,0)</f>
        <v>45987.541666666664</v>
      </c>
      <c r="L58" t="str">
        <f>IF(Hoja1!M58=1,Hoja1!L58:$N59,0)</f>
        <v>J</v>
      </c>
      <c r="M58">
        <f t="shared" si="2"/>
        <v>1</v>
      </c>
      <c r="N58">
        <f t="shared" si="3"/>
        <v>1</v>
      </c>
      <c r="O58">
        <f>IF(N58="","",MAX(O$1:O57)+1)</f>
        <v>36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9451</v>
      </c>
      <c r="E59" s="24">
        <f>IF(Hoja1!M59=1,Hoja1!E59,0)</f>
        <v>45987.520833333336</v>
      </c>
      <c r="F59" s="23" t="str">
        <f>VLOOKUP(Hoja1!F59,Data!$D$1:$E$504,2,0)</f>
        <v>Nuevo Laredo</v>
      </c>
      <c r="G59" s="23">
        <f>Hoja1!G59</f>
        <v>1</v>
      </c>
      <c r="H59" s="23" t="str">
        <f>Hoja1!H59</f>
        <v>106B</v>
      </c>
      <c r="I59" t="str">
        <f>Hoja1!I59</f>
        <v>VB 9394</v>
      </c>
      <c r="J59" t="str">
        <f>VLOOKUP(Hoja1!J59,Data!$G$1:$H$505,2,0)</f>
        <v>Saltillo</v>
      </c>
      <c r="K59" s="18">
        <f>IF(Hoja1!M59=1,Hoja1!K59,0)</f>
        <v>45987.583333333336</v>
      </c>
      <c r="L59" t="str">
        <f>IF(Hoja1!M59=1,Hoja1!L59:$N60,0)</f>
        <v>J</v>
      </c>
      <c r="M59">
        <f t="shared" si="2"/>
        <v>1</v>
      </c>
      <c r="N59">
        <f t="shared" si="3"/>
        <v>1</v>
      </c>
      <c r="O59">
        <f>IF(N59="","",MAX(O$1:O58)+1)</f>
        <v>37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7241</v>
      </c>
      <c r="E60" s="24">
        <f>IF(Hoja1!M60=1,Hoja1!E60,0)</f>
        <v>45987.527777777781</v>
      </c>
      <c r="F60" s="23" t="str">
        <f>VLOOKUP(Hoja1!F60,Data!$D$1:$E$504,2,0)</f>
        <v>Tulum</v>
      </c>
      <c r="G60" s="23">
        <f>Hoja1!G60</f>
        <v>1</v>
      </c>
      <c r="H60" s="23">
        <f>Hoja1!H60</f>
        <v>502</v>
      </c>
      <c r="I60" t="str">
        <f>Hoja1!I60</f>
        <v>VB 7241</v>
      </c>
      <c r="J60" t="str">
        <f>VLOOKUP(Hoja1!J60,Data!$G$1:$H$505,2,0)</f>
        <v>Guadalajara</v>
      </c>
      <c r="K60" s="18">
        <f>IF(Hoja1!M60=1,Hoja1!K60,0)</f>
        <v>45987.548611111109</v>
      </c>
      <c r="L60" t="str">
        <f>IF(Hoja1!M60=1,Hoja1!L60:$N61,0)</f>
        <v>J</v>
      </c>
      <c r="M60">
        <f t="shared" si="2"/>
        <v>1</v>
      </c>
      <c r="N60">
        <f t="shared" si="3"/>
        <v>1</v>
      </c>
      <c r="O60">
        <f>IF(N60="","",MAX(O$1:O59)+1)</f>
        <v>38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 t="str">
        <f>Hoja1!C61</f>
        <v>32N</v>
      </c>
      <c r="D61" t="str">
        <f>Hoja1!D61</f>
        <v>VB 9313</v>
      </c>
      <c r="E61" s="24">
        <f>IF(Hoja1!M61=1,Hoja1!E61,0)</f>
        <v>45987.534722222219</v>
      </c>
      <c r="F61" s="23" t="str">
        <f>VLOOKUP(Hoja1!F61,Data!$D$1:$E$504,2,0)</f>
        <v>Ixtapa Zihuatanejo</v>
      </c>
      <c r="G61" s="23">
        <f>Hoja1!G61</f>
        <v>2</v>
      </c>
      <c r="H61" s="23" t="str">
        <f>Hoja1!H61</f>
        <v>112B</v>
      </c>
      <c r="I61" t="str">
        <f>Hoja1!I61</f>
        <v>VB 9432</v>
      </c>
      <c r="J61" t="str">
        <f>VLOOKUP(Hoja1!J61,Data!$G$1:$H$505,2,0)</f>
        <v>Tampico</v>
      </c>
      <c r="K61" s="18">
        <f>IF(Hoja1!M61=1,Hoja1!K61,0)</f>
        <v>45987.652777777781</v>
      </c>
      <c r="L61" t="str">
        <f>IF(Hoja1!M61=1,Hoja1!L61:$N62,0)</f>
        <v>J</v>
      </c>
      <c r="M61">
        <f t="shared" si="2"/>
        <v>1</v>
      </c>
      <c r="N61">
        <f t="shared" si="3"/>
        <v>1</v>
      </c>
      <c r="O61">
        <f>IF(N61="","",MAX(O$1:O60)+1)</f>
        <v>39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2437</v>
      </c>
      <c r="E62" s="24">
        <f>IF(Hoja1!M62=1,Hoja1!E62,0)</f>
        <v>45987.534722222219</v>
      </c>
      <c r="F62" s="23" t="str">
        <f>VLOOKUP(Hoja1!F62,Data!$D$1:$E$504,2,0)</f>
        <v>Colima</v>
      </c>
      <c r="G62" s="23">
        <f>Hoja1!G62</f>
        <v>3</v>
      </c>
      <c r="H62" s="23" t="str">
        <f>Hoja1!H62</f>
        <v>111B</v>
      </c>
      <c r="I62" t="str">
        <f>Hoja1!I62</f>
        <v>AM 2600</v>
      </c>
      <c r="J62" t="str">
        <f>VLOOKUP(Hoja1!J62,Data!$G$1:$H$505,2,0)</f>
        <v>Durango</v>
      </c>
      <c r="K62" s="18">
        <f>IF(Hoja1!M62=1,Hoja1!K62,0)</f>
        <v>45987.559027777781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40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7345</v>
      </c>
      <c r="E63" s="24">
        <f>IF(Hoja1!M63=1,Hoja1!E63,0)</f>
        <v>45987.545138888891</v>
      </c>
      <c r="F63" s="23" t="str">
        <f>VLOOKUP(Hoja1!F63,Data!$D$1:$E$504,2,0)</f>
        <v>Chihuahua</v>
      </c>
      <c r="G63" s="23">
        <f>Hoja1!G63</f>
        <v>2</v>
      </c>
      <c r="H63" s="23">
        <f>Hoja1!H63</f>
        <v>505</v>
      </c>
      <c r="I63" t="str">
        <f>Hoja1!I63</f>
        <v>VB 7345</v>
      </c>
      <c r="J63" t="str">
        <f>VLOOKUP(Hoja1!J63,Data!$G$1:$H$505,2,0)</f>
        <v xml:space="preserve">Bajío </v>
      </c>
      <c r="K63" s="18">
        <f>IF(Hoja1!M63=1,Hoja1!K63,0)</f>
        <v>45987.565972222219</v>
      </c>
      <c r="L63" t="str">
        <f>IF(Hoja1!M63=1,Hoja1!L63:$N64,0)</f>
        <v>J</v>
      </c>
      <c r="M63">
        <f t="shared" si="2"/>
        <v>1</v>
      </c>
      <c r="N63">
        <f t="shared" si="3"/>
        <v>1</v>
      </c>
      <c r="O63">
        <f>IF(N63="","",MAX(O$1:O62)+1)</f>
        <v>41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593</v>
      </c>
      <c r="E64" s="24">
        <f>IF(Hoja1!M64=1,Hoja1!E64,0)</f>
        <v>45987.565972222219</v>
      </c>
      <c r="F64" s="23" t="str">
        <f>VLOOKUP(Hoja1!F64,Data!$D$1:$E$504,2,0)</f>
        <v>Tulum</v>
      </c>
      <c r="G64" s="23">
        <f>Hoja1!G64</f>
        <v>3</v>
      </c>
      <c r="H64" s="23" t="str">
        <f>Hoja1!H64</f>
        <v>111A</v>
      </c>
      <c r="I64" t="str">
        <f>Hoja1!I64</f>
        <v>AM 880</v>
      </c>
      <c r="J64" t="str">
        <f>VLOOKUP(Hoja1!J64,Data!$G$1:$H$505,2,0)</f>
        <v>Puerto Vallarta</v>
      </c>
      <c r="K64" s="18">
        <f>IF(Hoja1!M64=1,Hoja1!K64,0)</f>
        <v>45987.597222222219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42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IF(Hoja1!M65=1,Hoja1!E65,0)</f>
        <v>45987.576388888891</v>
      </c>
      <c r="F65" s="23" t="str">
        <f>VLOOKUP(Hoja1!F65,Data!$D$1:$E$504,2,0)</f>
        <v>Tijuana</v>
      </c>
      <c r="G65" s="23">
        <f>Hoja1!G65</f>
        <v>1</v>
      </c>
      <c r="H65" s="23" t="str">
        <f>Hoja1!H65</f>
        <v>106A</v>
      </c>
      <c r="I65" t="str">
        <f>Hoja1!I65</f>
        <v>VB 9362</v>
      </c>
      <c r="J65" t="str">
        <f>VLOOKUP(Hoja1!J65,Data!$G$1:$H$505,2,0)</f>
        <v>Tulum</v>
      </c>
      <c r="K65" s="18">
        <f>IF(Hoja1!M65=1,Hoja1!K65,0)</f>
        <v>45987.614583333336</v>
      </c>
      <c r="L65" t="str">
        <f>IF(Hoja1!M65=1,Hoja1!L65:$N66,0)</f>
        <v>J</v>
      </c>
      <c r="M65">
        <f t="shared" si="2"/>
        <v>1</v>
      </c>
      <c r="N65">
        <f t="shared" si="3"/>
        <v>1</v>
      </c>
      <c r="O65">
        <f>IF(N65="","",MAX(O$1:O64)+1)</f>
        <v>43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Viva</v>
      </c>
      <c r="C66" s="23">
        <f>Hoja1!C66</f>
        <v>320</v>
      </c>
      <c r="D66" t="str">
        <f>Hoja1!D66</f>
        <v>VB 9387</v>
      </c>
      <c r="E66" s="24">
        <f>IF(Hoja1!M66=1,Hoja1!E66,0)</f>
        <v>45987.576388888891</v>
      </c>
      <c r="F66" s="23" t="str">
        <f>VLOOKUP(Hoja1!F66,Data!$D$1:$E$504,2,0)</f>
        <v>Reynosa</v>
      </c>
      <c r="G66" s="23">
        <f>Hoja1!G66</f>
        <v>1</v>
      </c>
      <c r="H66" s="23" t="str">
        <f>Hoja1!H66</f>
        <v>107A</v>
      </c>
      <c r="I66" t="str">
        <f>Hoja1!I66</f>
        <v>VB 7820</v>
      </c>
      <c r="J66" t="str">
        <f>VLOOKUP(Hoja1!J66,Data!$G$1:$H$505,2,0)</f>
        <v>Monterrey</v>
      </c>
      <c r="K66" s="18">
        <f>IF(Hoja1!M66=1,Hoja1!K66,0)</f>
        <v>45987.663194444445</v>
      </c>
      <c r="L66" t="str">
        <f>IF(Hoja1!M66=1,Hoja1!L66:$N67,0)</f>
        <v>J</v>
      </c>
      <c r="M66">
        <f t="shared" si="2"/>
        <v>1</v>
      </c>
      <c r="N66">
        <f t="shared" si="3"/>
        <v>1</v>
      </c>
      <c r="O66">
        <f>IF(N66="","",MAX(O$1:O65)+1)</f>
        <v>44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9295</v>
      </c>
      <c r="E67" s="24">
        <f>IF(Hoja1!M67=1,Hoja1!E67,0)</f>
        <v>45987.579861111109</v>
      </c>
      <c r="F67" s="23" t="str">
        <f>VLOOKUP(Hoja1!F67,Data!$D$1:$E$504,2,0)</f>
        <v>Huatulco</v>
      </c>
      <c r="G67" s="23">
        <f>Hoja1!G67</f>
        <v>2</v>
      </c>
      <c r="H67" s="23" t="str">
        <f>Hoja1!H67</f>
        <v>115B</v>
      </c>
      <c r="I67" t="str">
        <f>Hoja1!I67</f>
        <v>VB 9428</v>
      </c>
      <c r="J67" t="str">
        <f>VLOOKUP(Hoja1!J67,Data!$G$1:$H$505,2,0)</f>
        <v>Tepic</v>
      </c>
      <c r="K67" s="18">
        <f>IF(Hoja1!M67=1,Hoja1!K67,0)</f>
        <v>45988.350694444445</v>
      </c>
      <c r="L67" t="str">
        <f>IF(Hoja1!M67=1,Hoja1!L67:$N68,0)</f>
        <v>J</v>
      </c>
      <c r="M67">
        <f t="shared" si="2"/>
        <v>1</v>
      </c>
      <c r="N67">
        <f t="shared" si="3"/>
        <v>1</v>
      </c>
      <c r="O67">
        <f>IF(N67="","",MAX(O$1:O66)+1)</f>
        <v>45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Aerus</v>
      </c>
      <c r="C68" s="23" t="str">
        <f>Hoja1!C68</f>
        <v>CNF</v>
      </c>
      <c r="D68" t="str">
        <f>Hoja1!D68</f>
        <v>ZV 361</v>
      </c>
      <c r="E68" s="24">
        <f>IF(Hoja1!M68=1,Hoja1!E68,0)</f>
        <v>45987.600694444445</v>
      </c>
      <c r="F68" s="23" t="str">
        <f>VLOOKUP(Hoja1!F68,Data!$D$1:$E$504,2,0)</f>
        <v>Ciudad Victoria</v>
      </c>
      <c r="G68" s="23">
        <f>Hoja1!G68</f>
        <v>2</v>
      </c>
      <c r="H68" s="23">
        <f>Hoja1!H68</f>
        <v>501</v>
      </c>
      <c r="I68" t="str">
        <f>Hoja1!I68</f>
        <v>ZV 340</v>
      </c>
      <c r="J68" t="str">
        <f>VLOOKUP(Hoja1!J68,Data!$G$1:$H$505,2,0)</f>
        <v>San Luis Potosí</v>
      </c>
      <c r="K68" s="18">
        <f>IF(Hoja1!M68=1,Hoja1!K68,0)</f>
        <v>45987.625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46</v>
      </c>
    </row>
    <row r="69" spans="1:15" x14ac:dyDescent="0.25">
      <c r="A69">
        <f>IF(Hoja1!M69=1,Hoja1!A69,0)</f>
        <v>0</v>
      </c>
      <c r="B69" s="23" t="str">
        <f>VLOOKUP(Hoja1!B69,Data!$A$1:$B$504,2,0)</f>
        <v>MasAir</v>
      </c>
      <c r="C69" s="23">
        <f>Hoja1!C69</f>
        <v>333</v>
      </c>
      <c r="D69" t="str">
        <f>Hoja1!D69</f>
        <v>M7 6813</v>
      </c>
      <c r="E69" s="24">
        <f>IF(Hoja1!M69=1,Hoja1!E69,0)</f>
        <v>0</v>
      </c>
      <c r="F69" s="23" t="str">
        <f>VLOOKUP(Hoja1!F69,Data!$D$1:$E$504,2,0)</f>
        <v>Guadalajara</v>
      </c>
      <c r="G69" s="23" t="str">
        <f>Hoja1!G69</f>
        <v>---</v>
      </c>
      <c r="H69" s="23">
        <f>Hoja1!H69</f>
        <v>602</v>
      </c>
      <c r="I69" t="str">
        <f>Hoja1!I69</f>
        <v>M7 6333</v>
      </c>
      <c r="J69" t="str">
        <f>VLOOKUP(Hoja1!J69,Data!$G$1:$H$505,2,0)</f>
        <v>Bogotá</v>
      </c>
      <c r="K69" s="18">
        <f>IF(Hoja1!M69=1,Hoja1!K69,0)</f>
        <v>0</v>
      </c>
      <c r="L69">
        <f>IF(Hoja1!M69=1,Hoja1!L69:$N70,0)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Mexicana de Aviación</v>
      </c>
      <c r="C70" s="23">
        <f>Hoja1!C70</f>
        <v>738</v>
      </c>
      <c r="D70" t="str">
        <f>Hoja1!D70</f>
        <v>XN 1781</v>
      </c>
      <c r="E70" s="24">
        <f>IF(Hoja1!M70=1,Hoja1!E70,0)</f>
        <v>45987.614583333336</v>
      </c>
      <c r="F70" s="23" t="str">
        <f>VLOOKUP(Hoja1!F70,Data!$D$1:$E$504,2,0)</f>
        <v>Tulum</v>
      </c>
      <c r="G70" s="23">
        <f>Hoja1!G70</f>
        <v>1</v>
      </c>
      <c r="H70" s="23" t="str">
        <f>Hoja1!H70</f>
        <v>108A</v>
      </c>
      <c r="I70" t="str">
        <f>Hoja1!I70</f>
        <v>XN 1204</v>
      </c>
      <c r="J70" t="str">
        <f>VLOOKUP(Hoja1!J70,Data!$G$1:$H$505,2,0)</f>
        <v>Tijuana</v>
      </c>
      <c r="K70" s="18">
        <f>IF(Hoja1!M70=1,Hoja1!K70,0)</f>
        <v>45987.819444444445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47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7008</v>
      </c>
      <c r="E71" s="24">
        <f>IF(Hoja1!M71=1,Hoja1!E71,0)</f>
        <v>45987.628472222219</v>
      </c>
      <c r="F71" s="23" t="str">
        <f>VLOOKUP(Hoja1!F71,Data!$D$1:$E$504,2,0)</f>
        <v>Cancún</v>
      </c>
      <c r="G71" s="23">
        <f>Hoja1!G71</f>
        <v>1</v>
      </c>
      <c r="H71" s="23">
        <f>Hoja1!H71</f>
        <v>505</v>
      </c>
      <c r="I71" t="str">
        <f>Hoja1!I71</f>
        <v>VB 7008</v>
      </c>
      <c r="J71" t="str">
        <f>VLOOKUP(Hoja1!J71,Data!$G$1:$H$505,2,0)</f>
        <v>Oaxaca</v>
      </c>
      <c r="K71" s="18">
        <f>IF(Hoja1!M71=1,Hoja1!K71,0)</f>
        <v>45987.652777777781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48</v>
      </c>
    </row>
    <row r="72" spans="1:15" x14ac:dyDescent="0.25">
      <c r="A72">
        <f>IF(Hoja1!M72=1,Hoja1!A72,0)</f>
        <v>0</v>
      </c>
      <c r="B72" s="23" t="str">
        <f>VLOOKUP(Hoja1!B72,Data!$A$1:$B$504,2,0)</f>
        <v>Turkish Airlines</v>
      </c>
      <c r="C72" s="23" t="str">
        <f>Hoja1!C72</f>
        <v>77F</v>
      </c>
      <c r="D72" t="str">
        <f>Hoja1!D72</f>
        <v>TK 6033</v>
      </c>
      <c r="E72" s="24">
        <f>IF(Hoja1!M72=1,Hoja1!E72,0)</f>
        <v>0</v>
      </c>
      <c r="F72" s="23" t="str">
        <f>VLOOKUP(Hoja1!F72,Data!$D$1:$E$504,2,0)</f>
        <v>Liege</v>
      </c>
      <c r="G72" s="23" t="str">
        <f>Hoja1!G72</f>
        <v>---</v>
      </c>
      <c r="H72" s="23">
        <f>Hoja1!H72</f>
        <v>603</v>
      </c>
      <c r="I72" t="str">
        <f>Hoja1!I72</f>
        <v>TK 6034</v>
      </c>
      <c r="J72" t="str">
        <f>VLOOKUP(Hoja1!J72,Data!$G$1:$H$505,2,0)</f>
        <v>Houston</v>
      </c>
      <c r="K72" s="18">
        <f>IF(Hoja1!M72=1,Hoja1!K72,0)</f>
        <v>0</v>
      </c>
      <c r="L72">
        <f>IF(Hoja1!M72=1,Hoja1!L72:$N73,0)</f>
        <v>0</v>
      </c>
      <c r="M72">
        <f t="shared" ref="M72:M135" si="4">IF(A72&gt;0,1,0)</f>
        <v>0</v>
      </c>
      <c r="N72" t="str">
        <f t="shared" ref="N72:N135" si="5">IF(M72=0,"",M72)</f>
        <v/>
      </c>
      <c r="O72" t="str">
        <f>IF(N72="","",MAX(O$1:O71)+1)</f>
        <v/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Viva</v>
      </c>
      <c r="C73" s="23">
        <f>Hoja1!C73</f>
        <v>321</v>
      </c>
      <c r="D73" t="str">
        <f>Hoja1!D73</f>
        <v>VB 7429</v>
      </c>
      <c r="E73" s="24">
        <f>IF(Hoja1!M73=1,Hoja1!E73,0)</f>
        <v>45987.666666666664</v>
      </c>
      <c r="F73" s="23" t="str">
        <f>VLOOKUP(Hoja1!F73,Data!$D$1:$E$504,2,0)</f>
        <v>Tuxtla Gutiérrez</v>
      </c>
      <c r="G73" s="23">
        <f>Hoja1!G73</f>
        <v>1</v>
      </c>
      <c r="H73" s="23">
        <f>Hoja1!H73</f>
        <v>502</v>
      </c>
      <c r="I73" t="str">
        <f>Hoja1!I73</f>
        <v>VB 7429</v>
      </c>
      <c r="J73" t="str">
        <f>VLOOKUP(Hoja1!J73,Data!$G$1:$H$505,2,0)</f>
        <v>Tijuana</v>
      </c>
      <c r="K73" s="18">
        <f>IF(Hoja1!M73=1,Hoja1!K73,0)</f>
        <v>45987.694444444445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49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9413</v>
      </c>
      <c r="E74" s="24">
        <f>IF(Hoja1!M74=1,Hoja1!E74,0)</f>
        <v>45987.670138888891</v>
      </c>
      <c r="F74" s="23" t="str">
        <f>VLOOKUP(Hoja1!F74,Data!$D$1:$E$504,2,0)</f>
        <v>Mérida</v>
      </c>
      <c r="G74" s="23">
        <f>Hoja1!G74</f>
        <v>2</v>
      </c>
      <c r="H74" s="23" t="str">
        <f>Hoja1!H74</f>
        <v>106B</v>
      </c>
      <c r="I74" t="str">
        <f>Hoja1!I74</f>
        <v>VB 9234</v>
      </c>
      <c r="J74" t="str">
        <f>VLOOKUP(Hoja1!J74,Data!$G$1:$H$505,2,0)</f>
        <v>Mazatlán</v>
      </c>
      <c r="K74" s="18">
        <f>IF(Hoja1!M74=1,Hoja1!K74,0)</f>
        <v>45987.704861111109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50</v>
      </c>
    </row>
    <row r="75" spans="1:15" x14ac:dyDescent="0.25">
      <c r="A75">
        <f>IF(Hoja1!M75=1,Hoja1!A75,0)</f>
        <v>0</v>
      </c>
      <c r="B75" s="23" t="str">
        <f>VLOOKUP(Hoja1!B75,Data!$A$1:$B$504,2,0)</f>
        <v>Lufthansa</v>
      </c>
      <c r="C75" s="23" t="str">
        <f>Hoja1!C75</f>
        <v>77X</v>
      </c>
      <c r="D75" t="str">
        <f>Hoja1!D75</f>
        <v>LH 8224</v>
      </c>
      <c r="E75" s="24">
        <f>IF(Hoja1!M75=1,Hoja1!E75,0)</f>
        <v>0</v>
      </c>
      <c r="F75" s="23" t="str">
        <f>VLOOKUP(Hoja1!F75,Data!$D$1:$E$504,2,0)</f>
        <v>Frankfurt</v>
      </c>
      <c r="G75" s="23" t="str">
        <f>Hoja1!G75</f>
        <v>---</v>
      </c>
      <c r="H75" s="23" t="str">
        <f>Hoja1!H75</f>
        <v>605A</v>
      </c>
      <c r="I75" t="str">
        <f>Hoja1!I75</f>
        <v>LH 8225</v>
      </c>
      <c r="J75" t="str">
        <f>VLOOKUP(Hoja1!J75,Data!$G$1:$H$505,2,0)</f>
        <v>Guadalajara</v>
      </c>
      <c r="K75" s="18">
        <f>IF(Hoja1!M75=1,Hoja1!K75,0)</f>
        <v>0</v>
      </c>
      <c r="L75">
        <f>IF(Hoja1!M75=1,Hoja1!L75:$N76,0)</f>
        <v>0</v>
      </c>
      <c r="M75">
        <f t="shared" si="4"/>
        <v>0</v>
      </c>
      <c r="N75" t="str">
        <f t="shared" si="5"/>
        <v/>
      </c>
      <c r="O75" t="str">
        <f>IF(N75="","",MAX(O$1:O74)+1)</f>
        <v/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Volaris</v>
      </c>
      <c r="C76" s="23">
        <f>Hoja1!C76</f>
        <v>320</v>
      </c>
      <c r="D76" t="str">
        <f>Hoja1!D76</f>
        <v>Y4 3532</v>
      </c>
      <c r="E76" s="24">
        <f>IF(Hoja1!M76=1,Hoja1!E76,0)</f>
        <v>45987.680555555555</v>
      </c>
      <c r="F76" s="23" t="str">
        <f>VLOOKUP(Hoja1!F76,Data!$D$1:$E$504,2,0)</f>
        <v>Cancún</v>
      </c>
      <c r="G76" s="23">
        <f>Hoja1!G76</f>
        <v>1</v>
      </c>
      <c r="H76" s="23" t="str">
        <f>Hoja1!H76</f>
        <v>109A</v>
      </c>
      <c r="I76" t="str">
        <f>Hoja1!I76</f>
        <v>Y4 1293</v>
      </c>
      <c r="J76" t="str">
        <f>VLOOKUP(Hoja1!J76,Data!$G$1:$H$505,2,0)</f>
        <v>Guadalajara</v>
      </c>
      <c r="K76" s="18">
        <f>IF(Hoja1!M76=1,Hoja1!K76,0)</f>
        <v>45987.71875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51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3286</v>
      </c>
      <c r="E77" s="24">
        <f>IF(Hoja1!M77=1,Hoja1!E77,0)</f>
        <v>45987.690972222219</v>
      </c>
      <c r="F77" s="23" t="str">
        <f>VLOOKUP(Hoja1!F77,Data!$D$1:$E$504,2,0)</f>
        <v>Guadalajara</v>
      </c>
      <c r="G77" s="23">
        <f>Hoja1!G77</f>
        <v>2</v>
      </c>
      <c r="H77" s="23" t="str">
        <f>Hoja1!H77</f>
        <v>107B</v>
      </c>
      <c r="I77" t="str">
        <f>Hoja1!I77</f>
        <v>VB 9532</v>
      </c>
      <c r="J77" t="str">
        <f>VLOOKUP(Hoja1!J77,Data!$G$1:$H$505,2,0)</f>
        <v>Matamoros</v>
      </c>
      <c r="K77" s="18">
        <f>IF(Hoja1!M77=1,Hoja1!K77,0)</f>
        <v>45987.732638888891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52</v>
      </c>
    </row>
    <row r="78" spans="1:15" x14ac:dyDescent="0.25">
      <c r="A78" t="str">
        <f>IF(Hoja1!M78=1,Hoja1!A78,0)</f>
        <v>Flight scheduled</v>
      </c>
      <c r="B78" s="23" t="str">
        <f>VLOOKUP(Hoja1!B78,Data!$A$1:$B$504,2,0)</f>
        <v>Aeromexico</v>
      </c>
      <c r="C78" s="23" t="str">
        <f>Hoja1!C78</f>
        <v>E90</v>
      </c>
      <c r="D78" t="str">
        <f>Hoja1!D78</f>
        <v>AM 875</v>
      </c>
      <c r="E78" s="24">
        <f>IF(Hoja1!M78=1,Hoja1!E78,0)</f>
        <v>45987.697916666664</v>
      </c>
      <c r="F78" s="23" t="str">
        <f>VLOOKUP(Hoja1!F78,Data!$D$1:$E$504,2,0)</f>
        <v>Mérida</v>
      </c>
      <c r="G78" s="23">
        <f>Hoja1!G78</f>
        <v>3</v>
      </c>
      <c r="H78" s="23" t="str">
        <f>Hoja1!H78</f>
        <v>111B</v>
      </c>
      <c r="I78" t="str">
        <f>Hoja1!I78</f>
        <v>AM 2042</v>
      </c>
      <c r="J78" t="str">
        <f>VLOOKUP(Hoja1!J78,Data!$G$1:$H$505,2,0)</f>
        <v>Oaxaca</v>
      </c>
      <c r="K78" s="18">
        <f>IF(Hoja1!M78=1,Hoja1!K78,0)</f>
        <v>45987.760416666664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53</v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Volaris</v>
      </c>
      <c r="C79" s="23" t="str">
        <f>Hoja1!C79</f>
        <v>32N</v>
      </c>
      <c r="D79" t="str">
        <f>Hoja1!D79</f>
        <v>Y4 7121</v>
      </c>
      <c r="E79" s="24">
        <f>IF(Hoja1!M79=1,Hoja1!E79,0)</f>
        <v>45987.711111111108</v>
      </c>
      <c r="F79" s="23" t="str">
        <f>VLOOKUP(Hoja1!F79,Data!$D$1:$E$504,2,0)</f>
        <v>Los Cabos</v>
      </c>
      <c r="G79" s="23">
        <f>Hoja1!G79</f>
        <v>2</v>
      </c>
      <c r="H79" s="23" t="str">
        <f>Hoja1!H79</f>
        <v>110A</v>
      </c>
      <c r="I79" t="str">
        <f>Hoja1!I79</f>
        <v>Y4 7110</v>
      </c>
      <c r="J79" t="str">
        <f>VLOOKUP(Hoja1!J79,Data!$G$1:$H$505,2,0)</f>
        <v>Mérida</v>
      </c>
      <c r="K79" s="18">
        <f>IF(Hoja1!M79=1,Hoja1!K79,0)</f>
        <v>45987.738194444442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54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7417</v>
      </c>
      <c r="E80" s="24">
        <f>IF(Hoja1!M80=1,Hoja1!E80,0)</f>
        <v>45987.711805555555</v>
      </c>
      <c r="F80" s="23" t="str">
        <f>VLOOKUP(Hoja1!F80,Data!$D$1:$E$504,2,0)</f>
        <v>Culiacán</v>
      </c>
      <c r="G80" s="23">
        <f>Hoja1!G80</f>
        <v>2</v>
      </c>
      <c r="H80" s="23" t="str">
        <f>Hoja1!H80</f>
        <v>107A</v>
      </c>
      <c r="I80" t="str">
        <f>Hoja1!I80</f>
        <v>VB 7417</v>
      </c>
      <c r="J80" t="str">
        <f>VLOOKUP(Hoja1!J80,Data!$G$1:$H$505,2,0)</f>
        <v>Cancún</v>
      </c>
      <c r="K80" s="18">
        <f>IF(Hoja1!M80=1,Hoja1!K80,0)</f>
        <v>45987.743055555555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55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7370</v>
      </c>
      <c r="E81" s="24">
        <f>IF(Hoja1!M81=1,Hoja1!E81,0)</f>
        <v>45987.711805555555</v>
      </c>
      <c r="F81" s="23" t="str">
        <f>VLOOKUP(Hoja1!F81,Data!$D$1:$E$504,2,0)</f>
        <v>La Paz</v>
      </c>
      <c r="G81" s="23">
        <f>Hoja1!G81</f>
        <v>1</v>
      </c>
      <c r="H81" s="23" t="str">
        <f>Hoja1!H81</f>
        <v>106A</v>
      </c>
      <c r="I81" t="str">
        <f>Hoja1!I81</f>
        <v>VB 7371</v>
      </c>
      <c r="J81" t="str">
        <f>VLOOKUP(Hoja1!J81,Data!$G$1:$H$505,2,0)</f>
        <v>La Paz</v>
      </c>
      <c r="K81" s="18">
        <f>IF(Hoja1!M81=1,Hoja1!K81,0)</f>
        <v>45987.746527777781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56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IF(Hoja1!M82=1,Hoja1!E82,0)</f>
        <v>45987.711805555555</v>
      </c>
      <c r="F82" s="23" t="str">
        <f>VLOOKUP(Hoja1!F82,Data!$D$1:$E$504,2,0)</f>
        <v>Durango</v>
      </c>
      <c r="G82" s="23">
        <f>Hoja1!G82</f>
        <v>3</v>
      </c>
      <c r="H82" s="23" t="str">
        <f>Hoja1!H82</f>
        <v>111A</v>
      </c>
      <c r="I82" t="str">
        <f>Hoja1!I82</f>
        <v>AM 872</v>
      </c>
      <c r="J82" t="str">
        <f>VLOOKUP(Hoja1!J82,Data!$G$1:$H$505,2,0)</f>
        <v>Veracruz</v>
      </c>
      <c r="K82" s="18">
        <f>IF(Hoja1!M82=1,Hoja1!K82,0)</f>
        <v>45987.736805555556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57</v>
      </c>
    </row>
    <row r="83" spans="1:15" x14ac:dyDescent="0.25">
      <c r="A83">
        <f>IF(Hoja1!M83=1,Hoja1!A83,0)</f>
        <v>0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2521</v>
      </c>
      <c r="E83" s="24">
        <f>IF(Hoja1!M83=1,Hoja1!E83,0)</f>
        <v>0</v>
      </c>
      <c r="F83" s="23" t="str">
        <f>VLOOKUP(Hoja1!F83,Data!$D$1:$E$504,2,0)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2586</v>
      </c>
      <c r="J83" t="str">
        <f>VLOOKUP(Hoja1!J83,Data!$G$1:$H$505,2,0)</f>
        <v>Los Angeles</v>
      </c>
      <c r="K83" s="18">
        <f>IF(Hoja1!M83=1,Hoja1!K83,0)</f>
        <v>0</v>
      </c>
      <c r="L83">
        <f>IF(Hoja1!M83=1,Hoja1!L83:$N84,0)</f>
        <v>0</v>
      </c>
      <c r="M83">
        <f t="shared" si="4"/>
        <v>0</v>
      </c>
      <c r="N83" t="str">
        <f t="shared" si="5"/>
        <v/>
      </c>
      <c r="O83" t="str">
        <f>IF(N83="","",MAX(O$1:O82)+1)</f>
        <v/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7016</v>
      </c>
      <c r="E84" s="24">
        <f>IF(Hoja1!M84=1,Hoja1!E84,0)</f>
        <v>45987.722222222219</v>
      </c>
      <c r="F84" s="23" t="str">
        <f>VLOOKUP(Hoja1!F84,Data!$D$1:$E$504,2,0)</f>
        <v>Monterrey</v>
      </c>
      <c r="G84" s="23">
        <f>Hoja1!G84</f>
        <v>1</v>
      </c>
      <c r="H84" s="23">
        <f>Hoja1!H84</f>
        <v>505</v>
      </c>
      <c r="I84" t="str">
        <f>Hoja1!I84</f>
        <v>VB 7016</v>
      </c>
      <c r="J84" t="str">
        <f>VLOOKUP(Hoja1!J84,Data!$G$1:$H$505,2,0)</f>
        <v>Acapulco</v>
      </c>
      <c r="K84" s="18">
        <f>IF(Hoja1!M84=1,Hoja1!K84,0)</f>
        <v>45987.743055555555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58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 xml:space="preserve">Arajet </v>
      </c>
      <c r="C85" s="23" t="str">
        <f>Hoja1!C85</f>
        <v>7M8</v>
      </c>
      <c r="D85" t="str">
        <f>Hoja1!D85</f>
        <v>DM 7100</v>
      </c>
      <c r="E85" s="24">
        <f>IF(Hoja1!M85=1,Hoja1!E85,0)</f>
        <v>45987.726388888892</v>
      </c>
      <c r="F85" s="23" t="str">
        <f>VLOOKUP(Hoja1!F85,Data!$D$1:$E$504,2,0)</f>
        <v>Punta Cana</v>
      </c>
      <c r="G85" s="23">
        <f>Hoja1!G85</f>
        <v>6</v>
      </c>
      <c r="H85" s="23" t="str">
        <f>Hoja1!H85</f>
        <v>114A</v>
      </c>
      <c r="I85" t="str">
        <f>Hoja1!I85</f>
        <v>DM 7101</v>
      </c>
      <c r="J85" t="str">
        <f>VLOOKUP(Hoja1!J85,Data!$G$1:$H$505,2,0)</f>
        <v>Punta Cana</v>
      </c>
      <c r="K85" s="18">
        <f>IF(Hoja1!M85=1,Hoja1!K85,0)</f>
        <v>45987.768055555556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59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9395</v>
      </c>
      <c r="E86" s="24">
        <f>IF(Hoja1!M86=1,Hoja1!E86,0)</f>
        <v>45987.736111111109</v>
      </c>
      <c r="F86" s="23" t="str">
        <f>VLOOKUP(Hoja1!F86,Data!$D$1:$E$504,2,0)</f>
        <v>Saltillo</v>
      </c>
      <c r="G86" s="23">
        <f>Hoja1!G86</f>
        <v>1</v>
      </c>
      <c r="H86" s="23">
        <f>Hoja1!H86</f>
        <v>503</v>
      </c>
      <c r="I86" t="str">
        <f>Hoja1!I86</f>
        <v>VB 9304</v>
      </c>
      <c r="J86" t="str">
        <f>VLOOKUP(Hoja1!J86,Data!$G$1:$H$505,2,0)</f>
        <v>Hermosillo</v>
      </c>
      <c r="K86" s="18">
        <f>IF(Hoja1!M86=1,Hoja1!K86,0)</f>
        <v>45987.760416666664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60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1953</v>
      </c>
      <c r="E87" s="24">
        <f>IF(Hoja1!M87=1,Hoja1!E87,0)</f>
        <v>45987.739583333336</v>
      </c>
      <c r="F87" s="23" t="str">
        <f>VLOOKUP(Hoja1!F87,Data!$D$1:$E$504,2,0)</f>
        <v>Ixtapa Zihuatanejo</v>
      </c>
      <c r="G87" s="23">
        <f>Hoja1!G87</f>
        <v>3</v>
      </c>
      <c r="H87" s="23" t="str">
        <f>Hoja1!H87</f>
        <v>109B</v>
      </c>
      <c r="I87" t="str">
        <f>Hoja1!I87</f>
        <v>XN 1104</v>
      </c>
      <c r="J87" t="str">
        <f>VLOOKUP(Hoja1!J87,Data!$G$1:$H$505,2,0)</f>
        <v>Monterrey</v>
      </c>
      <c r="K87" s="18">
        <f>IF(Hoja1!M87=1,Hoja1!K87,0)</f>
        <v>45987.777777777781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61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2284</v>
      </c>
      <c r="E88" s="24">
        <f>IF(Hoja1!M88=1,Hoja1!E88,0)</f>
        <v>45987.746527777781</v>
      </c>
      <c r="F88" s="23" t="str">
        <f>VLOOKUP(Hoja1!F88,Data!$D$1:$E$504,2,0)</f>
        <v>Cancún</v>
      </c>
      <c r="G88" s="23">
        <f>Hoja1!G88</f>
        <v>1</v>
      </c>
      <c r="H88" s="23" t="str">
        <f>Hoja1!H88</f>
        <v>109A</v>
      </c>
      <c r="I88" t="str">
        <f>Hoja1!I88</f>
        <v>VB 9496</v>
      </c>
      <c r="J88" t="str">
        <f>VLOOKUP(Hoja1!J88,Data!$G$1:$H$505,2,0)</f>
        <v>Los Cabos</v>
      </c>
      <c r="K88" s="18">
        <f>IF(Hoja1!M88=1,Hoja1!K88,0)</f>
        <v>45987.784722222219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62</v>
      </c>
    </row>
    <row r="89" spans="1:15" x14ac:dyDescent="0.25">
      <c r="A89">
        <f>IF(Hoja1!M89=1,Hoja1!A89,0)</f>
        <v>0</v>
      </c>
      <c r="B89" s="23" t="str">
        <f>VLOOKUP(Hoja1!B89,Data!$A$1:$B$504,2,0)</f>
        <v>Amerijet International</v>
      </c>
      <c r="C89" s="23" t="str">
        <f>Hoja1!C89</f>
        <v>76Y</v>
      </c>
      <c r="D89" t="str">
        <f>Hoja1!D89</f>
        <v>M6 723</v>
      </c>
      <c r="E89" s="24">
        <f>IF(Hoja1!M89=1,Hoja1!E89,0)</f>
        <v>0</v>
      </c>
      <c r="F89" s="23" t="str">
        <f>VLOOKUP(Hoja1!F89,Data!$D$1:$E$504,2,0)</f>
        <v>Miami</v>
      </c>
      <c r="G89" s="23" t="str">
        <f>Hoja1!G89</f>
        <v>---</v>
      </c>
      <c r="H89" s="23" t="str">
        <f>Hoja1!H89</f>
        <v>602B</v>
      </c>
      <c r="I89" t="str">
        <f>Hoja1!I89</f>
        <v>M6 722</v>
      </c>
      <c r="J89" t="str">
        <f>VLOOKUP(Hoja1!J89,Data!$G$1:$H$505,2,0)</f>
        <v>Miami</v>
      </c>
      <c r="K89" s="18">
        <f>IF(Hoja1!M89=1,Hoja1!K89,0)</f>
        <v>0</v>
      </c>
      <c r="L89">
        <f>IF(Hoja1!M89=1,Hoja1!L89:$N90,0)</f>
        <v>0</v>
      </c>
      <c r="M89">
        <f t="shared" si="4"/>
        <v>0</v>
      </c>
      <c r="N89" t="str">
        <f t="shared" si="5"/>
        <v/>
      </c>
      <c r="O89" t="str">
        <f>IF(N89="","",MAX(O$1:O88)+1)</f>
        <v/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Aeromexico</v>
      </c>
      <c r="C90" s="23" t="str">
        <f>Hoja1!C90</f>
        <v>E90</v>
      </c>
      <c r="D90" t="str">
        <f>Hoja1!D90</f>
        <v>AM 881</v>
      </c>
      <c r="E90" s="24">
        <f>IF(Hoja1!M90=1,Hoja1!E90,0)</f>
        <v>45987.757638888892</v>
      </c>
      <c r="F90" s="23" t="str">
        <f>VLOOKUP(Hoja1!F90,Data!$D$1:$E$504,2,0)</f>
        <v>Puerto Vallarta</v>
      </c>
      <c r="G90" s="23">
        <f>Hoja1!G90</f>
        <v>3</v>
      </c>
      <c r="H90" s="23" t="str">
        <f>Hoja1!H90</f>
        <v>111A</v>
      </c>
      <c r="I90" t="str">
        <f>Hoja1!I90</f>
        <v>AM 284</v>
      </c>
      <c r="J90" t="str">
        <f>VLOOKUP(Hoja1!J90,Data!$G$1:$H$505,2,0)</f>
        <v>Guadalajara</v>
      </c>
      <c r="K90" s="18">
        <f>IF(Hoja1!M90=1,Hoja1!K90,0)</f>
        <v>45987.785416666666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63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9433</v>
      </c>
      <c r="E91" s="24">
        <f>IF(Hoja1!M91=1,Hoja1!E91,0)</f>
        <v>45987.760416666664</v>
      </c>
      <c r="F91" s="23" t="str">
        <f>VLOOKUP(Hoja1!F91,Data!$D$1:$E$504,2,0)</f>
        <v>Tampico</v>
      </c>
      <c r="G91" s="23">
        <f>Hoja1!G91</f>
        <v>1</v>
      </c>
      <c r="H91" s="23" t="str">
        <f>Hoja1!H91</f>
        <v>112B</v>
      </c>
      <c r="I91" t="str">
        <f>Hoja1!I91</f>
        <v>VB 9522</v>
      </c>
      <c r="J91" t="str">
        <f>VLOOKUP(Hoja1!J91,Data!$G$1:$H$505,2,0)</f>
        <v>Guadalajara</v>
      </c>
      <c r="K91" s="18">
        <f>IF(Hoja1!M91=1,Hoja1!K91,0)</f>
        <v>45987.791666666664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64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Viva</v>
      </c>
      <c r="C92" s="23">
        <f>Hoja1!C92</f>
        <v>321</v>
      </c>
      <c r="D92" t="str">
        <f>Hoja1!D92</f>
        <v>VB 7282</v>
      </c>
      <c r="E92" s="24">
        <f>IF(Hoja1!M92=1,Hoja1!E92,0)</f>
        <v>45987.763888888891</v>
      </c>
      <c r="F92" s="23" t="str">
        <f>VLOOKUP(Hoja1!F92,Data!$D$1:$E$504,2,0)</f>
        <v>Mérida</v>
      </c>
      <c r="G92" s="23">
        <f>Hoja1!G92</f>
        <v>3</v>
      </c>
      <c r="H92" s="23" t="str">
        <f>Hoja1!H92</f>
        <v>106B</v>
      </c>
      <c r="I92" t="str">
        <f>Hoja1!I92</f>
        <v>VB 7282</v>
      </c>
      <c r="J92" t="str">
        <f>VLOOKUP(Hoja1!J92,Data!$G$1:$H$505,2,0)</f>
        <v>Puerto Escondido</v>
      </c>
      <c r="K92" s="18">
        <f>IF(Hoja1!M92=1,Hoja1!K92,0)</f>
        <v>45987.791666666664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65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>
        <f>Hoja1!C93</f>
        <v>320</v>
      </c>
      <c r="D93" t="str">
        <f>Hoja1!D93</f>
        <v>VB 7009</v>
      </c>
      <c r="E93" s="24">
        <f>IF(Hoja1!M93=1,Hoja1!E93,0)</f>
        <v>45987.767361111109</v>
      </c>
      <c r="F93" s="23" t="str">
        <f>VLOOKUP(Hoja1!F93,Data!$D$1:$E$504,2,0)</f>
        <v>Oaxaca</v>
      </c>
      <c r="G93" s="23">
        <f>Hoja1!G93</f>
        <v>2</v>
      </c>
      <c r="H93" s="23">
        <f>Hoja1!H93</f>
        <v>505</v>
      </c>
      <c r="I93" t="str">
        <f>Hoja1!I93</f>
        <v>VB 7009</v>
      </c>
      <c r="J93" t="str">
        <f>VLOOKUP(Hoja1!J93,Data!$G$1:$H$505,2,0)</f>
        <v>Cancún</v>
      </c>
      <c r="K93" s="18">
        <f>IF(Hoja1!M93=1,Hoja1!K93,0)</f>
        <v>45987.791666666664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66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7434</v>
      </c>
      <c r="E94" s="24">
        <f>IF(Hoja1!M94=1,Hoja1!E94,0)</f>
        <v>45987.770833333336</v>
      </c>
      <c r="F94" s="23" t="str">
        <f>VLOOKUP(Hoja1!F94,Data!$D$1:$E$504,2,0)</f>
        <v>Ciudad Juárez</v>
      </c>
      <c r="G94" s="23">
        <f>Hoja1!G94</f>
        <v>2</v>
      </c>
      <c r="H94" s="23">
        <f>Hoja1!H94</f>
        <v>502</v>
      </c>
      <c r="I94" t="str">
        <f>Hoja1!I94</f>
        <v>VB 7434</v>
      </c>
      <c r="J94" t="str">
        <f>VLOOKUP(Hoja1!J94,Data!$G$1:$H$505,2,0)</f>
        <v>Veracruz</v>
      </c>
      <c r="K94" s="18">
        <f>IF(Hoja1!M94=1,Hoja1!K94,0)</f>
        <v>45987.791666666664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67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 t="str">
        <f>Hoja1!C95</f>
        <v>32A</v>
      </c>
      <c r="D95" t="str">
        <f>Hoja1!D95</f>
        <v>VB 4412</v>
      </c>
      <c r="E95" s="24">
        <f>IF(Hoja1!M95=1,Hoja1!E95,0)</f>
        <v>45987.774305555555</v>
      </c>
      <c r="F95" s="23" t="str">
        <f>VLOOKUP(Hoja1!F95,Data!$D$1:$E$504,2,0)</f>
        <v>Monterrey</v>
      </c>
      <c r="G95" s="23">
        <f>Hoja1!G95</f>
        <v>2</v>
      </c>
      <c r="H95" s="23" t="str">
        <f>Hoja1!H95</f>
        <v>107A</v>
      </c>
      <c r="I95" t="str">
        <f>Hoja1!I95</f>
        <v>VB 4413</v>
      </c>
      <c r="J95" t="str">
        <f>VLOOKUP(Hoja1!J95,Data!$G$1:$H$505,2,0)</f>
        <v>Monterrey</v>
      </c>
      <c r="K95" s="18">
        <f>IF(Hoja1!M95=1,Hoja1!K95,0)</f>
        <v>45987.805555555555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68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9363</v>
      </c>
      <c r="E96" s="24">
        <f>IF(Hoja1!M96=1,Hoja1!E96,0)</f>
        <v>45987.819444444445</v>
      </c>
      <c r="F96" s="23" t="str">
        <f>VLOOKUP(Hoja1!F96,Data!$D$1:$E$504,2,0)</f>
        <v>Tulum</v>
      </c>
      <c r="G96" s="23">
        <f>Hoja1!G96</f>
        <v>1</v>
      </c>
      <c r="H96" s="23" t="str">
        <f>Hoja1!H96</f>
        <v>109A</v>
      </c>
      <c r="I96" t="str">
        <f>Hoja1!I96</f>
        <v>VB 5067</v>
      </c>
      <c r="J96" t="str">
        <f>VLOOKUP(Hoja1!J96,Data!$G$1:$H$505,2,0)</f>
        <v>Tijuana</v>
      </c>
      <c r="K96" s="18">
        <f>IF(Hoja1!M96=1,Hoja1!K96,0)</f>
        <v>45987.895833333336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69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995</v>
      </c>
      <c r="E97" s="24">
        <f>IF(Hoja1!M97=1,Hoja1!E97,0)</f>
        <v>45987.829861111109</v>
      </c>
      <c r="F97" s="23" t="str">
        <f>VLOOKUP(Hoja1!F97,Data!$D$1:$E$504,2,0)</f>
        <v>Monterrey</v>
      </c>
      <c r="G97" s="23">
        <f>Hoja1!G97</f>
        <v>3</v>
      </c>
      <c r="H97" s="23" t="str">
        <f>Hoja1!H97</f>
        <v>111A</v>
      </c>
      <c r="I97" t="str">
        <f>Hoja1!I97</f>
        <v>AM 998</v>
      </c>
      <c r="J97" t="str">
        <f>VLOOKUP(Hoja1!J97,Data!$G$1:$H$505,2,0)</f>
        <v>Monterrey</v>
      </c>
      <c r="K97" s="18">
        <f>IF(Hoja1!M97=1,Hoja1!K97,0)</f>
        <v>45987.857638888891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70</v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Volaris</v>
      </c>
      <c r="C98" s="23">
        <f>Hoja1!C98</f>
        <v>320</v>
      </c>
      <c r="D98" t="str">
        <f>Hoja1!D98</f>
        <v>Y4 1292</v>
      </c>
      <c r="E98" s="24">
        <f>IF(Hoja1!M98=1,Hoja1!E98,0)</f>
        <v>45987.852777777778</v>
      </c>
      <c r="F98" s="23" t="str">
        <f>VLOOKUP(Hoja1!F98,Data!$D$1:$E$504,2,0)</f>
        <v>Guadalajara</v>
      </c>
      <c r="G98" s="23">
        <f>Hoja1!G98</f>
        <v>1</v>
      </c>
      <c r="H98" s="23" t="str">
        <f>Hoja1!H98</f>
        <v>110A</v>
      </c>
      <c r="I98" t="str">
        <f>Hoja1!I98</f>
        <v>Y4 1291</v>
      </c>
      <c r="J98" t="str">
        <f>VLOOKUP(Hoja1!J98,Data!$G$1:$H$505,2,0)</f>
        <v>Guadalajara</v>
      </c>
      <c r="K98" s="18">
        <f>IF(Hoja1!M98=1,Hoja1!K98,0)</f>
        <v>45988.270833333336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71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Aeromexico</v>
      </c>
      <c r="C99" s="23" t="str">
        <f>Hoja1!C99</f>
        <v>E90</v>
      </c>
      <c r="D99" t="str">
        <f>Hoja1!D99</f>
        <v>AM 2041</v>
      </c>
      <c r="E99" s="24">
        <f>IF(Hoja1!M99=1,Hoja1!E99,0)</f>
        <v>45987.85833333333</v>
      </c>
      <c r="F99" s="23" t="str">
        <f>VLOOKUP(Hoja1!F99,Data!$D$1:$E$504,2,0)</f>
        <v>Oaxaca</v>
      </c>
      <c r="G99" s="23">
        <f>Hoja1!G99</f>
        <v>3</v>
      </c>
      <c r="H99" s="23" t="str">
        <f>Hoja1!H99</f>
        <v>111B</v>
      </c>
      <c r="I99" t="str">
        <f>Hoja1!I99</f>
        <v>AM 878</v>
      </c>
      <c r="J99" t="str">
        <f>VLOOKUP(Hoja1!J99,Data!$G$1:$H$505,2,0)</f>
        <v>Mérida</v>
      </c>
      <c r="K99" s="18">
        <f>IF(Hoja1!M99=1,Hoja1!K99,0)</f>
        <v>45988.510416666664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72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Viva</v>
      </c>
      <c r="C100" s="23" t="str">
        <f>Hoja1!C100</f>
        <v>32Q</v>
      </c>
      <c r="D100" t="str">
        <f>Hoja1!D100</f>
        <v>VB 9233</v>
      </c>
      <c r="E100" s="24">
        <f>IF(Hoja1!M100=1,Hoja1!E100,0)</f>
        <v>45987.861111111109</v>
      </c>
      <c r="F100" s="23" t="str">
        <f>VLOOKUP(Hoja1!F100,Data!$D$1:$E$504,2,0)</f>
        <v>Mazatlán</v>
      </c>
      <c r="G100" s="23">
        <f>Hoja1!G100</f>
        <v>1</v>
      </c>
      <c r="H100" s="23" t="str">
        <f>Hoja1!H100</f>
        <v>106A</v>
      </c>
      <c r="I100" t="str">
        <f>Hoja1!I100</f>
        <v>VB 7378</v>
      </c>
      <c r="J100" t="str">
        <f>VLOOKUP(Hoja1!J100,Data!$G$1:$H$505,2,0)</f>
        <v>Monterrey</v>
      </c>
      <c r="K100" s="18">
        <f>IF(Hoja1!M100=1,Hoja1!K100,0)</f>
        <v>45988.25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73</v>
      </c>
    </row>
    <row r="101" spans="1:15" x14ac:dyDescent="0.25">
      <c r="A101">
        <f>IF(Hoja1!M101=1,Hoja1!A101,0)</f>
        <v>0</v>
      </c>
      <c r="B101" s="23" t="str">
        <f>VLOOKUP(Hoja1!B101,Data!$A$1:$B$504,2,0)</f>
        <v>Cathay Pacific</v>
      </c>
      <c r="C101" s="23" t="str">
        <f>Hoja1!C101</f>
        <v>74N</v>
      </c>
      <c r="D101" t="str">
        <f>Hoja1!D101</f>
        <v>CX 076</v>
      </c>
      <c r="E101" s="24">
        <f>IF(Hoja1!M101=1,Hoja1!E101,0)</f>
        <v>0</v>
      </c>
      <c r="F101" s="23" t="str">
        <f>VLOOKUP(Hoja1!F101,Data!$D$1:$E$504,2,0)</f>
        <v>Anchorage</v>
      </c>
      <c r="G101" s="23" t="str">
        <f>Hoja1!G101</f>
        <v>---</v>
      </c>
      <c r="H101" s="23" t="str">
        <f>Hoja1!H101</f>
        <v>605A</v>
      </c>
      <c r="I101" t="str">
        <f>Hoja1!I101</f>
        <v>CX 077</v>
      </c>
      <c r="J101" t="str">
        <f>VLOOKUP(Hoja1!J101,Data!$G$1:$H$505,2,0)</f>
        <v>Guadalajara</v>
      </c>
      <c r="K101" s="18">
        <f>IF(Hoja1!M101=1,Hoja1!K101,0)</f>
        <v>0</v>
      </c>
      <c r="L101">
        <f>IF(Hoja1!M101=1,Hoja1!L101:$N102,0)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7017</v>
      </c>
      <c r="E102" s="24">
        <f>IF(Hoja1!M102=1,Hoja1!E102,0)</f>
        <v>45987.868055555555</v>
      </c>
      <c r="F102" s="23" t="str">
        <f>VLOOKUP(Hoja1!F102,Data!$D$1:$E$504,2,0)</f>
        <v>Acapulco</v>
      </c>
      <c r="G102" s="23">
        <f>Hoja1!G102</f>
        <v>2</v>
      </c>
      <c r="H102" s="23">
        <f>Hoja1!H102</f>
        <v>502</v>
      </c>
      <c r="I102" t="str">
        <f>Hoja1!I102</f>
        <v>VB 7017</v>
      </c>
      <c r="J102" t="str">
        <f>VLOOKUP(Hoja1!J102,Data!$G$1:$H$505,2,0)</f>
        <v>Monterrey</v>
      </c>
      <c r="K102" s="18">
        <f>IF(Hoja1!M102=1,Hoja1!K102,0)</f>
        <v>45987.888888888891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74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Viva</v>
      </c>
      <c r="C103" s="23">
        <f>Hoja1!C103</f>
        <v>320</v>
      </c>
      <c r="D103" t="str">
        <f>Hoja1!D103</f>
        <v>VB 9533</v>
      </c>
      <c r="E103" s="24">
        <f>IF(Hoja1!M103=1,Hoja1!E103,0)</f>
        <v>45987.881944444445</v>
      </c>
      <c r="F103" s="23" t="str">
        <f>VLOOKUP(Hoja1!F103,Data!$D$1:$E$504,2,0)</f>
        <v>Matamoros</v>
      </c>
      <c r="G103" s="23">
        <f>Hoja1!G103</f>
        <v>2</v>
      </c>
      <c r="H103" s="23">
        <f>Hoja1!H103</f>
        <v>505</v>
      </c>
      <c r="I103" t="str">
        <f>Hoja1!I103</f>
        <v>VB 3287</v>
      </c>
      <c r="J103" t="str">
        <f>VLOOKUP(Hoja1!J103,Data!$G$1:$H$505,2,0)</f>
        <v>Guadalajara</v>
      </c>
      <c r="K103" s="18">
        <f>IF(Hoja1!M103=1,Hoja1!K103,0)</f>
        <v>45987.902777777781</v>
      </c>
      <c r="L103" t="str">
        <f>IF(Hoja1!M103=1,Hoja1!L103:$N104,0)</f>
        <v>J</v>
      </c>
      <c r="M103">
        <f t="shared" si="4"/>
        <v>1</v>
      </c>
      <c r="N103">
        <f t="shared" si="5"/>
        <v>1</v>
      </c>
      <c r="O103">
        <f>IF(N103="","",MAX(O$1:O102)+1)</f>
        <v>75</v>
      </c>
    </row>
    <row r="104" spans="1:15" x14ac:dyDescent="0.25">
      <c r="A104">
        <f>IF(Hoja1!M104=1,Hoja1!A104,0)</f>
        <v>0</v>
      </c>
      <c r="B104" s="23" t="str">
        <f>VLOOKUP(Hoja1!B104,Data!$A$1:$B$504,2,0)</f>
        <v>Ethiopian Airlines</v>
      </c>
      <c r="C104" s="23" t="str">
        <f>Hoja1!C104</f>
        <v>77X</v>
      </c>
      <c r="D104" t="str">
        <f>Hoja1!D104</f>
        <v>ET 3516</v>
      </c>
      <c r="E104" s="24">
        <f>IF(Hoja1!M104=1,Hoja1!E104,0)</f>
        <v>0</v>
      </c>
      <c r="F104" s="23" t="str">
        <f>VLOOKUP(Hoja1!F104,Data!$D$1:$E$504,2,0)</f>
        <v>Zaragoza</v>
      </c>
      <c r="G104" s="23" t="str">
        <f>Hoja1!G104</f>
        <v>---</v>
      </c>
      <c r="H104" s="23">
        <f>Hoja1!H104</f>
        <v>602</v>
      </c>
      <c r="I104" t="str">
        <f>Hoja1!I104</f>
        <v>ET 3516</v>
      </c>
      <c r="J104" t="str">
        <f>VLOOKUP(Hoja1!J104,Data!$G$1:$H$505,2,0)</f>
        <v>Bogotá</v>
      </c>
      <c r="K104" s="18">
        <f>IF(Hoja1!M104=1,Hoja1!K104,0)</f>
        <v>0</v>
      </c>
      <c r="L104">
        <f>IF(Hoja1!M104=1,Hoja1!L104:$N105,0)</f>
        <v>0</v>
      </c>
      <c r="M104">
        <f t="shared" si="4"/>
        <v>0</v>
      </c>
      <c r="N104" t="str">
        <f t="shared" si="5"/>
        <v/>
      </c>
      <c r="O104" t="str">
        <f>IF(N104="","",MAX(O$1:O103)+1)</f>
        <v/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871</v>
      </c>
      <c r="E105" s="24">
        <f>IF(Hoja1!M105=1,Hoja1!E105,0)</f>
        <v>45987.888888888891</v>
      </c>
      <c r="F105" s="23" t="str">
        <f>VLOOKUP(Hoja1!F105,Data!$D$1:$E$504,2,0)</f>
        <v>Veracruz</v>
      </c>
      <c r="G105" s="23">
        <f>Hoja1!G105</f>
        <v>3</v>
      </c>
      <c r="H105" s="23" t="str">
        <f>Hoja1!H105</f>
        <v>110B</v>
      </c>
      <c r="I105" t="str">
        <f>Hoja1!I105</f>
        <v>AM 592</v>
      </c>
      <c r="J105" t="str">
        <f>VLOOKUP(Hoja1!J105,Data!$G$1:$H$505,2,0)</f>
        <v>Tulum</v>
      </c>
      <c r="K105" s="18">
        <f>IF(Hoja1!M105=1,Hoja1!K105,0)</f>
        <v>45988.354861111111</v>
      </c>
      <c r="L105" t="str">
        <f>IF(Hoja1!M105=1,Hoja1!L105:$N106,0)</f>
        <v>J</v>
      </c>
      <c r="M105">
        <f t="shared" si="4"/>
        <v>1</v>
      </c>
      <c r="N105">
        <f t="shared" si="5"/>
        <v>1</v>
      </c>
      <c r="O105">
        <f>IF(N105="","",MAX(O$1:O104)+1)</f>
        <v>76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Volaris</v>
      </c>
      <c r="C106" s="23" t="str">
        <f>Hoja1!C106</f>
        <v>32N</v>
      </c>
      <c r="D106" t="str">
        <f>Hoja1!D106</f>
        <v>Y4 7111</v>
      </c>
      <c r="E106" s="24">
        <f>IF(Hoja1!M106=1,Hoja1!E106,0)</f>
        <v>45987.911805555559</v>
      </c>
      <c r="F106" s="23" t="str">
        <f>VLOOKUP(Hoja1!F106,Data!$D$1:$E$504,2,0)</f>
        <v>Mérida</v>
      </c>
      <c r="G106" s="23">
        <f>Hoja1!G106</f>
        <v>1</v>
      </c>
      <c r="H106" s="23" t="str">
        <f>Hoja1!H106</f>
        <v>109B</v>
      </c>
      <c r="I106" t="str">
        <f>Hoja1!I106</f>
        <v>Y4 7110</v>
      </c>
      <c r="J106" t="str">
        <f>VLOOKUP(Hoja1!J106,Data!$G$1:$H$505,2,0)</f>
        <v>Mérida</v>
      </c>
      <c r="K106" s="18">
        <f>IF(Hoja1!M106=1,Hoja1!K106,0)</f>
        <v>45988.256249999999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77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Viva</v>
      </c>
      <c r="C107" s="23">
        <f>Hoja1!C107</f>
        <v>320</v>
      </c>
      <c r="D107" t="str">
        <f>Hoja1!D107</f>
        <v>VB 7435</v>
      </c>
      <c r="E107" s="24">
        <f>IF(Hoja1!M107=1,Hoja1!E107,0)</f>
        <v>45987.916666666664</v>
      </c>
      <c r="F107" s="23" t="str">
        <f>VLOOKUP(Hoja1!F107,Data!$D$1:$E$504,2,0)</f>
        <v>Veracruz</v>
      </c>
      <c r="G107" s="23">
        <f>Hoja1!G107</f>
        <v>1</v>
      </c>
      <c r="H107" s="23">
        <f>Hoja1!H107</f>
        <v>502</v>
      </c>
      <c r="I107" t="str">
        <f>Hoja1!I107</f>
        <v>VB 7435</v>
      </c>
      <c r="J107" t="str">
        <f>VLOOKUP(Hoja1!J107,Data!$G$1:$H$505,2,0)</f>
        <v>Ciudad Juárez</v>
      </c>
      <c r="K107" s="18">
        <f>IF(Hoja1!M107=1,Hoja1!K107,0)</f>
        <v>45987.9375</v>
      </c>
      <c r="L107" t="str">
        <f>IF(Hoja1!M107=1,Hoja1!L107:$N108,0)</f>
        <v>J</v>
      </c>
      <c r="M107">
        <f t="shared" si="4"/>
        <v>1</v>
      </c>
      <c r="N107">
        <f t="shared" si="5"/>
        <v>1</v>
      </c>
      <c r="O107">
        <f>IF(N107="","",MAX(O$1:O106)+1)</f>
        <v>78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Viva</v>
      </c>
      <c r="C108" s="23">
        <f>Hoja1!C108</f>
        <v>321</v>
      </c>
      <c r="D108" t="str">
        <f>Hoja1!D108</f>
        <v>VB 7283</v>
      </c>
      <c r="E108" s="24">
        <f>IF(Hoja1!M108=1,Hoja1!E108,0)</f>
        <v>45987.923611111109</v>
      </c>
      <c r="F108" s="23" t="str">
        <f>VLOOKUP(Hoja1!F108,Data!$D$1:$E$504,2,0)</f>
        <v>Puerto Escondido</v>
      </c>
      <c r="G108" s="23">
        <f>Hoja1!G108</f>
        <v>2</v>
      </c>
      <c r="H108" s="23">
        <f>Hoja1!H108</f>
        <v>505</v>
      </c>
      <c r="I108" t="str">
        <f>Hoja1!I108</f>
        <v>VB 7283</v>
      </c>
      <c r="J108" t="str">
        <f>VLOOKUP(Hoja1!J108,Data!$G$1:$H$505,2,0)</f>
        <v>Mérida</v>
      </c>
      <c r="K108" s="18">
        <f>IF(Hoja1!M108=1,Hoja1!K108,0)</f>
        <v>45987.951388888891</v>
      </c>
      <c r="L108" t="str">
        <f>IF(Hoja1!M108=1,Hoja1!L108:$N109,0)</f>
        <v>J</v>
      </c>
      <c r="M108">
        <f t="shared" si="4"/>
        <v>1</v>
      </c>
      <c r="N108">
        <f t="shared" si="5"/>
        <v>1</v>
      </c>
      <c r="O108">
        <f>IF(N108="","",MAX(O$1:O107)+1)</f>
        <v>79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Viva</v>
      </c>
      <c r="C109" s="23">
        <f>Hoja1!C109</f>
        <v>320</v>
      </c>
      <c r="D109" t="str">
        <f>Hoja1!D109</f>
        <v>VB 9523</v>
      </c>
      <c r="E109" s="24">
        <f>IF(Hoja1!M109=1,Hoja1!E109,0)</f>
        <v>45987.927083333336</v>
      </c>
      <c r="F109" s="23" t="str">
        <f>VLOOKUP(Hoja1!F109,Data!$D$1:$E$504,2,0)</f>
        <v>Guadalajara</v>
      </c>
      <c r="G109" s="23">
        <f>Hoja1!G109</f>
        <v>2</v>
      </c>
      <c r="H109" s="23" t="str">
        <f>Hoja1!H109</f>
        <v>112A</v>
      </c>
      <c r="I109" t="str">
        <f>Hoja1!I109</f>
        <v>VB 842</v>
      </c>
      <c r="J109" t="str">
        <f>VLOOKUP(Hoja1!J109,Data!$G$1:$H$505,2,0)</f>
        <v>La Habana</v>
      </c>
      <c r="K109" s="18">
        <f>IF(Hoja1!M109=1,Hoja1!K109,0)</f>
        <v>45988.25</v>
      </c>
      <c r="L109" t="str">
        <f>IF(Hoja1!M109=1,Hoja1!L109:$N110,0)</f>
        <v>J</v>
      </c>
      <c r="M109">
        <f t="shared" si="4"/>
        <v>1</v>
      </c>
      <c r="N109">
        <f t="shared" si="5"/>
        <v>1</v>
      </c>
      <c r="O109">
        <f>IF(N109="","",MAX(O$1:O108)+1)</f>
        <v>80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Mexicana de Aviación</v>
      </c>
      <c r="C110" s="23">
        <f>Hoja1!C110</f>
        <v>738</v>
      </c>
      <c r="D110" t="str">
        <f>Hoja1!D110</f>
        <v>XN 1105</v>
      </c>
      <c r="E110" s="24">
        <f>IF(Hoja1!M110=1,Hoja1!E110,0)</f>
        <v>45987.930555555555</v>
      </c>
      <c r="F110" s="23" t="str">
        <f>VLOOKUP(Hoja1!F110,Data!$D$1:$E$504,2,0)</f>
        <v>Monterrey</v>
      </c>
      <c r="G110" s="23">
        <f>Hoja1!G110</f>
        <v>3</v>
      </c>
      <c r="H110" s="23" t="str">
        <f>Hoja1!H110</f>
        <v>108A</v>
      </c>
      <c r="I110" t="str">
        <f>Hoja1!I110</f>
        <v>XN 1780</v>
      </c>
      <c r="J110" t="str">
        <f>VLOOKUP(Hoja1!J110,Data!$G$1:$H$505,2,0)</f>
        <v>Tulum</v>
      </c>
      <c r="K110" s="18">
        <f>IF(Hoja1!M110=1,Hoja1!K110,0)</f>
        <v>45988.416666666664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81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Volaris</v>
      </c>
      <c r="C111" s="23" t="str">
        <f>Hoja1!C111</f>
        <v>32N</v>
      </c>
      <c r="D111" t="str">
        <f>Hoja1!D111</f>
        <v>Y4 3296</v>
      </c>
      <c r="E111" s="24">
        <f>IF(Hoja1!M111=1,Hoja1!E111,0)</f>
        <v>45987.942361111112</v>
      </c>
      <c r="F111" s="23" t="str">
        <f>VLOOKUP(Hoja1!F111,Data!$D$1:$E$504,2,0)</f>
        <v>Tijuana</v>
      </c>
      <c r="G111" s="23">
        <f>Hoja1!G111</f>
        <v>3</v>
      </c>
      <c r="H111" s="23" t="str">
        <f>Hoja1!H111</f>
        <v>109A</v>
      </c>
      <c r="I111" t="str">
        <f>Hoja1!I111</f>
        <v>Y4 3297</v>
      </c>
      <c r="J111" t="str">
        <f>VLOOKUP(Hoja1!J111,Data!$G$1:$H$505,2,0)</f>
        <v>Tijuana</v>
      </c>
      <c r="K111" s="18">
        <f>IF(Hoja1!M111=1,Hoja1!K111,0)</f>
        <v>45987.97152777778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82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 xml:space="preserve">Arajet </v>
      </c>
      <c r="C112" s="23" t="str">
        <f>Hoja1!C112</f>
        <v>7M8</v>
      </c>
      <c r="D112" t="str">
        <f>Hoja1!D112</f>
        <v>DM 4158</v>
      </c>
      <c r="E112" s="24">
        <f>IF(Hoja1!M112=1,Hoja1!E112,0)</f>
        <v>45987.947222222225</v>
      </c>
      <c r="F112" s="23" t="str">
        <f>VLOOKUP(Hoja1!F112,Data!$D$1:$E$504,2,0)</f>
        <v>Santo Domingo</v>
      </c>
      <c r="G112" s="23">
        <f>Hoja1!G112</f>
        <v>6</v>
      </c>
      <c r="H112" s="23" t="str">
        <f>Hoja1!H112</f>
        <v>114A</v>
      </c>
      <c r="I112" t="str">
        <f>Hoja1!I112</f>
        <v>DM 4159</v>
      </c>
      <c r="J112" t="str">
        <f>VLOOKUP(Hoja1!J112,Data!$G$1:$H$505,2,0)</f>
        <v>Santo Domingo</v>
      </c>
      <c r="K112" s="18">
        <f>IF(Hoja1!M112=1,Hoja1!K112,0)</f>
        <v>45987.988888888889</v>
      </c>
      <c r="L112" t="str">
        <f>IF(Hoja1!M112=1,Hoja1!L112:$N113,0)</f>
        <v>J</v>
      </c>
      <c r="M112">
        <f t="shared" si="4"/>
        <v>1</v>
      </c>
      <c r="N112">
        <f t="shared" si="5"/>
        <v>1</v>
      </c>
      <c r="O112">
        <f>IF(N112="","",MAX(O$1:O111)+1)</f>
        <v>83</v>
      </c>
    </row>
    <row r="113" spans="1:15" x14ac:dyDescent="0.25">
      <c r="A113">
        <f>IF(Hoja1!M113=1,Hoja1!A113,0)</f>
        <v>0</v>
      </c>
      <c r="B113" s="23" t="str">
        <f>VLOOKUP(Hoja1!B113,Data!$A$1:$B$504,2,0)</f>
        <v>Estafeta</v>
      </c>
      <c r="C113" s="23">
        <f>Hoja1!C113</f>
        <v>734</v>
      </c>
      <c r="D113" t="str">
        <f>Hoja1!D113</f>
        <v>E7 610</v>
      </c>
      <c r="E113" s="24">
        <f>IF(Hoja1!M113=1,Hoja1!E113,0)</f>
        <v>0</v>
      </c>
      <c r="F113" s="23" t="str">
        <f>VLOOKUP(Hoja1!F113,Data!$D$1:$E$504,2,0)</f>
        <v>Mérida</v>
      </c>
      <c r="G113" s="23" t="str">
        <f>Hoja1!G113</f>
        <v>---</v>
      </c>
      <c r="H113" s="23" t="str">
        <f>Hoja1!H113</f>
        <v>601A</v>
      </c>
      <c r="I113" t="str">
        <f>Hoja1!I113</f>
        <v>E7 610</v>
      </c>
      <c r="J113" t="str">
        <f>VLOOKUP(Hoja1!J113,Data!$G$1:$H$505,2,0)</f>
        <v>San Luis Potosí</v>
      </c>
      <c r="K113" s="18">
        <f>IF(Hoja1!M113=1,Hoja1!K113,0)</f>
        <v>0</v>
      </c>
      <c r="L113">
        <f>IF(Hoja1!M113=1,Hoja1!L113:$N114,0)</f>
        <v>0</v>
      </c>
      <c r="M113">
        <f t="shared" si="4"/>
        <v>0</v>
      </c>
      <c r="N113" t="str">
        <f t="shared" si="5"/>
        <v/>
      </c>
      <c r="O113" t="str">
        <f>IF(N113="","",MAX(O$1:O112)+1)</f>
        <v/>
      </c>
    </row>
    <row r="114" spans="1:15" x14ac:dyDescent="0.25">
      <c r="A114" t="str">
        <f>IF(Hoja1!M114=1,Hoja1!A114,0)</f>
        <v>Flight scheduled</v>
      </c>
      <c r="B114" s="23" t="str">
        <f>VLOOKUP(Hoja1!B114,Data!$A$1:$B$504,2,0)</f>
        <v>Viva</v>
      </c>
      <c r="C114" s="23" t="str">
        <f>Hoja1!C114</f>
        <v>32A</v>
      </c>
      <c r="D114" t="str">
        <f>Hoja1!D114</f>
        <v>VB 2288</v>
      </c>
      <c r="E114" s="24">
        <f>IF(Hoja1!M114=1,Hoja1!E114,0)</f>
        <v>45987.979166666664</v>
      </c>
      <c r="F114" s="23" t="str">
        <f>VLOOKUP(Hoja1!F114,Data!$D$1:$E$504,2,0)</f>
        <v>Cancún</v>
      </c>
      <c r="G114" s="23">
        <f>Hoja1!G114</f>
        <v>1</v>
      </c>
      <c r="H114" s="23" t="str">
        <f>Hoja1!H114</f>
        <v>106B</v>
      </c>
      <c r="I114" t="str">
        <f>Hoja1!I114</f>
        <v>VB 9520</v>
      </c>
      <c r="J114" t="str">
        <f>VLOOKUP(Hoja1!J114,Data!$G$1:$H$505,2,0)</f>
        <v>Guadalajara</v>
      </c>
      <c r="K114" s="18">
        <f>IF(Hoja1!M114=1,Hoja1!K114,0)</f>
        <v>45988.25</v>
      </c>
      <c r="L114" t="str">
        <f>IF(Hoja1!M114=1,Hoja1!L114:$N115,0)</f>
        <v>J</v>
      </c>
      <c r="M114">
        <f t="shared" si="4"/>
        <v>1</v>
      </c>
      <c r="N114">
        <f t="shared" si="5"/>
        <v>1</v>
      </c>
      <c r="O114">
        <f>IF(N114="","",MAX(O$1:O113)+1)</f>
        <v>84</v>
      </c>
    </row>
    <row r="115" spans="1:15" x14ac:dyDescent="0.25">
      <c r="A115" t="str">
        <f>IF(Hoja1!M115=1,Hoja1!A115,0)</f>
        <v>Flight scheduled</v>
      </c>
      <c r="B115" s="23" t="str">
        <f>VLOOKUP(Hoja1!B115,Data!$A$1:$B$504,2,0)</f>
        <v>Viva</v>
      </c>
      <c r="C115" s="23" t="str">
        <f>Hoja1!C115</f>
        <v>32N</v>
      </c>
      <c r="D115" t="str">
        <f>Hoja1!D115</f>
        <v>VB 9497</v>
      </c>
      <c r="E115" s="24">
        <f>IF(Hoja1!M115=1,Hoja1!E115,0)</f>
        <v>45987.982638888891</v>
      </c>
      <c r="F115" s="23" t="str">
        <f>VLOOKUP(Hoja1!F115,Data!$D$1:$E$504,2,0)</f>
        <v>Los Cabos</v>
      </c>
      <c r="G115" s="23">
        <f>Hoja1!G115</f>
        <v>2</v>
      </c>
      <c r="H115" s="23">
        <f>Hoja1!H115</f>
        <v>505</v>
      </c>
      <c r="I115" t="str">
        <f>Hoja1!I115</f>
        <v>VB 2281</v>
      </c>
      <c r="J115" t="str">
        <f>VLOOKUP(Hoja1!J115,Data!$G$1:$H$505,2,0)</f>
        <v>Cancún</v>
      </c>
      <c r="K115" s="18">
        <f>IF(Hoja1!M115=1,Hoja1!K115,0)</f>
        <v>45988.263888888891</v>
      </c>
      <c r="L115" t="str">
        <f>IF(Hoja1!M115=1,Hoja1!L115:$N116,0)</f>
        <v>J</v>
      </c>
      <c r="M115">
        <f t="shared" si="4"/>
        <v>1</v>
      </c>
      <c r="N115">
        <f t="shared" si="5"/>
        <v>1</v>
      </c>
      <c r="O115">
        <f>IF(N115="","",MAX(O$1:O114)+1)</f>
        <v>85</v>
      </c>
    </row>
    <row r="116" spans="1:15" x14ac:dyDescent="0.25">
      <c r="A116" t="str">
        <f>IF(Hoja1!M116=1,Hoja1!A116,0)</f>
        <v>Flight scheduled</v>
      </c>
      <c r="B116" s="23" t="str">
        <f>VLOOKUP(Hoja1!B116,Data!$A$1:$B$504,2,0)</f>
        <v>Viva</v>
      </c>
      <c r="C116" s="23" t="str">
        <f>Hoja1!C116</f>
        <v>32N</v>
      </c>
      <c r="D116" t="str">
        <f>Hoja1!D116</f>
        <v>VB 9305</v>
      </c>
      <c r="E116" s="24">
        <f>IF(Hoja1!M116=1,Hoja1!E116,0)</f>
        <v>45987.996527777781</v>
      </c>
      <c r="F116" s="23" t="str">
        <f>VLOOKUP(Hoja1!F116,Data!$D$1:$E$504,2,0)</f>
        <v>Hermosillo</v>
      </c>
      <c r="G116" s="23">
        <f>Hoja1!G116</f>
        <v>3</v>
      </c>
      <c r="H116" s="23">
        <f>Hoja1!H116</f>
        <v>502</v>
      </c>
      <c r="I116" t="str">
        <f>Hoja1!I116</f>
        <v>VB 9394</v>
      </c>
      <c r="J116" t="str">
        <f>VLOOKUP(Hoja1!J116,Data!$G$1:$H$505,2,0)</f>
        <v>Saltillo</v>
      </c>
      <c r="K116" s="18">
        <f>IF(Hoja1!M116=1,Hoja1!K116,0)</f>
        <v>45988.583333333336</v>
      </c>
      <c r="L116" t="str">
        <f>IF(Hoja1!M116=1,Hoja1!L116:$N117,0)</f>
        <v>J</v>
      </c>
      <c r="M116">
        <f t="shared" si="4"/>
        <v>1</v>
      </c>
      <c r="N116">
        <f t="shared" si="5"/>
        <v>1</v>
      </c>
      <c r="O116">
        <f>IF(N116="","",MAX(O$1:O115)+1)</f>
        <v>86</v>
      </c>
    </row>
    <row r="117" spans="1:15" x14ac:dyDescent="0.25">
      <c r="A117" t="e">
        <f>IF(Hoja1!M117=1,Hoja1!A117,0)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IF(Hoja1!M117=1,Hoja1!E117,0)</f>
        <v>#N/A</v>
      </c>
      <c r="F117" s="23" t="e">
        <f>VLOOKUP(Hoja1!F117,Data!$D$1:$E$504,2,0)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IF(Hoja1!M117=1,Hoja1!K117,0)</f>
        <v>#N/A</v>
      </c>
      <c r="L117" t="e">
        <f>IF(Hoja1!M117=1,Hoja1!L117:$N118,0)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IF(Hoja1!M118=1,Hoja1!E118,0)</f>
        <v>#N/A</v>
      </c>
      <c r="F118" s="23" t="e">
        <f>VLOOKUP(Hoja1!F118,Data!$D$1:$E$504,2,0)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IF(Hoja1!M118=1,Hoja1!K118,0)</f>
        <v>#N/A</v>
      </c>
      <c r="L118" t="e">
        <f>IF(Hoja1!M118=1,Hoja1!L118:$N119,0)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IF(Hoja1!M119=1,Hoja1!E119,0)</f>
        <v>#N/A</v>
      </c>
      <c r="F119" s="23" t="e">
        <f>VLOOKUP(Hoja1!F119,Data!$D$1:$E$504,2,0)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IF(Hoja1!M119=1,Hoja1!K119,0)</f>
        <v>#N/A</v>
      </c>
      <c r="L119" t="e">
        <f>IF(Hoja1!M119=1,Hoja1!L119:$N120,0)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ref="M136:M199" si="6">IF(A136&gt;0,1,0)</f>
        <v>#N/A</v>
      </c>
      <c r="N136" t="e">
        <f t="shared" ref="N136:N199" si="7">IF(M136=0,"",M136)</f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ref="M200:M263" si="8">IF(A200&gt;0,1,0)</f>
        <v>#N/A</v>
      </c>
      <c r="N200" t="e">
        <f t="shared" ref="N200:N263" si="9">IF(M200=0,"",M200)</f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ref="M264:M327" si="10">IF(A264&gt;0,1,0)</f>
        <v>#N/A</v>
      </c>
      <c r="N264" t="e">
        <f t="shared" ref="N264:N327" si="11">IF(M264=0,"",M264)</f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IF(Hoja1!M317=1,Hoja1!E317,0)</f>
        <v>#N/A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IF(Hoja1!M317=1,Hoja1!K317,0)</f>
        <v>#N/A</v>
      </c>
      <c r="L317" t="e">
        <f>IF(Hoja1!M317=1,Hoja1!L317:$N318,0)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IF(Hoja1!M318=1,Hoja1!E318,0)</f>
        <v>#N/A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IF(Hoja1!M318=1,Hoja1!K318,0)</f>
        <v>#N/A</v>
      </c>
      <c r="L318" t="e">
        <f>IF(Hoja1!M318=1,Hoja1!L318:$N319,0)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IF(Hoja1!M319=1,Hoja1!E319,0)</f>
        <v>#N/A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IF(Hoja1!M319=1,Hoja1!K319,0)</f>
        <v>#N/A</v>
      </c>
      <c r="L319" t="e">
        <f>IF(Hoja1!M319=1,Hoja1!L319:$N320,0)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IF(Hoja1!M320=1,Hoja1!E320,0)</f>
        <v>#N/A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IF(Hoja1!M320=1,Hoja1!K320,0)</f>
        <v>#N/A</v>
      </c>
      <c r="L320" t="e">
        <f>IF(Hoja1!M320=1,Hoja1!L320:$N321,0)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IF(Hoja1!M321=1,Hoja1!E321,0)</f>
        <v>#N/A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IF(Hoja1!M321=1,Hoja1!K321,0)</f>
        <v>#N/A</v>
      </c>
      <c r="L321" t="e">
        <f>IF(Hoja1!M321=1,Hoja1!L321:$N322,0)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IF(Hoja1!M322=1,Hoja1!E322,0)</f>
        <v>#N/A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IF(Hoja1!M322=1,Hoja1!K322,0)</f>
        <v>#N/A</v>
      </c>
      <c r="L322" t="e">
        <f>IF(Hoja1!M322=1,Hoja1!L322:$N323,0)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IF(Hoja1!M323=1,Hoja1!E323,0)</f>
        <v>#N/A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IF(Hoja1!M323=1,Hoja1!K323,0)</f>
        <v>#N/A</v>
      </c>
      <c r="L323" t="e">
        <f>IF(Hoja1!M323=1,Hoja1!L323:$N324,0)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IF(Hoja1!M324=1,Hoja1!E324,0)</f>
        <v>#N/A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IF(Hoja1!M324=1,Hoja1!K324,0)</f>
        <v>#N/A</v>
      </c>
      <c r="L324" t="e">
        <f>IF(Hoja1!M324=1,Hoja1!L324:$N325,0)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IF(Hoja1!M325=1,Hoja1!E325,0)</f>
        <v>#N/A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IF(Hoja1!M325=1,Hoja1!K325,0)</f>
        <v>#N/A</v>
      </c>
      <c r="L325" t="e">
        <f>IF(Hoja1!M325=1,Hoja1!L325:$N326,0)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IF(Hoja1!M326=1,Hoja1!E326,0)</f>
        <v>#N/A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IF(Hoja1!M326=1,Hoja1!K326,0)</f>
        <v>#N/A</v>
      </c>
      <c r="L326" t="e">
        <f>IF(Hoja1!M326=1,Hoja1!L326:$N327,0)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IF(Hoja1!M327=1,Hoja1!E327,0)</f>
        <v>#N/A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IF(Hoja1!M327=1,Hoja1!K327,0)</f>
        <v>#N/A</v>
      </c>
      <c r="L327" t="e">
        <f>IF(Hoja1!M327=1,Hoja1!L327:$N328,0)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IF(Hoja1!M328=1,Hoja1!E328,0)</f>
        <v>#N/A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IF(Hoja1!M328=1,Hoja1!K328,0)</f>
        <v>#N/A</v>
      </c>
      <c r="L328" t="e">
        <f>IF(Hoja1!M328=1,Hoja1!L328:$N329,0)</f>
        <v>#N/A</v>
      </c>
      <c r="M328" t="e">
        <f t="shared" ref="M328:M391" si="12">IF(A328&gt;0,1,0)</f>
        <v>#N/A</v>
      </c>
      <c r="N328" t="e">
        <f t="shared" ref="N328:N391" si="13">IF(M328=0,"",M328)</f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IF(Hoja1!M329=1,Hoja1!E329,0)</f>
        <v>#N/A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IF(Hoja1!M329=1,Hoja1!K329,0)</f>
        <v>#N/A</v>
      </c>
      <c r="L329" t="e">
        <f>IF(Hoja1!M329=1,Hoja1!L329:$N330,0)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IF(Hoja1!M330=1,Hoja1!E330,0)</f>
        <v>#N/A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IF(Hoja1!M330=1,Hoja1!K330,0)</f>
        <v>#N/A</v>
      </c>
      <c r="L330" t="e">
        <f>IF(Hoja1!M330=1,Hoja1!L330:$N331,0)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IF(Hoja1!M331=1,Hoja1!E331,0)</f>
        <v>#N/A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IF(Hoja1!M331=1,Hoja1!K331,0)</f>
        <v>#N/A</v>
      </c>
      <c r="L331" t="e">
        <f>IF(Hoja1!M331=1,Hoja1!L331:$N332,0)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>
        <f>IF(Hoja1!M332=1,Hoja1!A332,0)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IF(Hoja1!M332=1,Hoja1!E332,0)</f>
        <v>0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IF(Hoja1!M332=1,Hoja1!K332,0)</f>
        <v>0</v>
      </c>
      <c r="L332">
        <f>IF(Hoja1!M332=1,Hoja1!L332:$N333,0)</f>
        <v>0</v>
      </c>
      <c r="M332">
        <f t="shared" si="12"/>
        <v>0</v>
      </c>
      <c r="N332" t="str">
        <f t="shared" si="13"/>
        <v/>
      </c>
      <c r="O332" t="str">
        <f>IF(N332="","",MAX(O$1:O331)+1)</f>
        <v/>
      </c>
    </row>
    <row r="333" spans="1:15" x14ac:dyDescent="0.25">
      <c r="A333">
        <f>IF(Hoja1!M333=1,Hoja1!A333,0)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IF(Hoja1!M333=1,Hoja1!E333,0)</f>
        <v>0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IF(Hoja1!M333=1,Hoja1!K333,0)</f>
        <v>0</v>
      </c>
      <c r="L333">
        <f>IF(Hoja1!M333=1,Hoja1!L333:$N334,0)</f>
        <v>0</v>
      </c>
      <c r="M333">
        <f t="shared" si="12"/>
        <v>0</v>
      </c>
      <c r="N333" t="str">
        <f t="shared" si="13"/>
        <v/>
      </c>
      <c r="O333" t="str">
        <f>IF(N333="","",MAX(O$1:O332)+1)</f>
        <v/>
      </c>
    </row>
    <row r="334" spans="1:15" x14ac:dyDescent="0.25">
      <c r="A334">
        <f>IF(Hoja1!M334=1,Hoja1!A334,0)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IF(Hoja1!M334=1,Hoja1!E334,0)</f>
        <v>0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IF(Hoja1!M334=1,Hoja1!K334,0)</f>
        <v>0</v>
      </c>
      <c r="L334">
        <f>IF(Hoja1!M334=1,Hoja1!L334:$N335,0)</f>
        <v>0</v>
      </c>
      <c r="M334">
        <f t="shared" si="12"/>
        <v>0</v>
      </c>
      <c r="N334" t="str">
        <f t="shared" si="13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IF(Hoja1!M335=1,Hoja1!E335,0)</f>
        <v>0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IF(Hoja1!M335=1,Hoja1!K335,0)</f>
        <v>0</v>
      </c>
      <c r="L335">
        <f>IF(Hoja1!M335=1,Hoja1!L335:$N336,0)</f>
        <v>0</v>
      </c>
      <c r="M335">
        <f t="shared" si="12"/>
        <v>0</v>
      </c>
      <c r="N335" t="str">
        <f t="shared" si="13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ref="M392:M455" si="14">IF(A392&gt;0,1,0)</f>
        <v>0</v>
      </c>
      <c r="N392" t="str">
        <f t="shared" ref="N392:N455" si="15">IF(M392=0,"",M392)</f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ref="M456:M519" si="16">IF(A456&gt;0,1,0)</f>
        <v>0</v>
      </c>
      <c r="N456" t="str">
        <f t="shared" ref="N456:N519" si="17">IF(M456=0,"",M456)</f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ref="M520:M583" si="18">IF(A520&gt;0,1,0)</f>
        <v>0</v>
      </c>
      <c r="N520" t="str">
        <f t="shared" ref="N520:N583" si="19">IF(M520=0,"",M520)</f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ref="M584:M599" si="20">IF(A584&gt;0,1,0)</f>
        <v>0</v>
      </c>
      <c r="N584" t="str">
        <f t="shared" ref="N584:N599" si="21">IF(M584=0,"",M584)</f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Viva</v>
      </c>
      <c r="C2" s="23">
        <f>Hoja1!C2</f>
        <v>320</v>
      </c>
      <c r="D2" t="str">
        <f>Hoja1!D2</f>
        <v>VB 7379</v>
      </c>
      <c r="E2" s="24">
        <f>IF(Hoja1!M2=2,Hoja1!E2,0)</f>
        <v>0</v>
      </c>
      <c r="F2" s="23" t="str">
        <f>VLOOKUP(Hoja1!F2,Data!$D$1:$E$5004,2,0)</f>
        <v>Monterrey</v>
      </c>
      <c r="G2" s="23">
        <f>Hoja1!G2</f>
        <v>1</v>
      </c>
      <c r="H2" s="23" t="str">
        <f>Hoja1!H2</f>
        <v>106A</v>
      </c>
      <c r="I2" t="str">
        <f>Hoja1!I2</f>
        <v>VB 9400</v>
      </c>
      <c r="J2" t="str">
        <f>VLOOKUP(Hoja1!J2,Data!$G$1:$H$505,2,0)</f>
        <v>Monterrey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Mexicana de Aviación</v>
      </c>
      <c r="C3" s="23" t="str">
        <f>Hoja1!C3</f>
        <v>E95</v>
      </c>
      <c r="D3" t="str">
        <f>Hoja1!D3</f>
        <v>XN 1923</v>
      </c>
      <c r="E3" s="24">
        <f>IF(Hoja1!M3=2,Hoja1!E3,0)</f>
        <v>0</v>
      </c>
      <c r="F3" s="23" t="str">
        <f>VLOOKUP(Hoja1!F3,Data!$D$1:$E$5004,2,0)</f>
        <v>Palenque</v>
      </c>
      <c r="G3" s="23">
        <f>Hoja1!G3</f>
        <v>3</v>
      </c>
      <c r="H3" s="23" t="str">
        <f>Hoja1!H3</f>
        <v>108B</v>
      </c>
      <c r="I3" t="str">
        <f>Hoja1!I3</f>
        <v>XN 1700</v>
      </c>
      <c r="J3" t="str">
        <f>VLOOKUP(Hoja1!J3,Data!$G$1:$H$505,2,0)</f>
        <v>Campeche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Aeromexico</v>
      </c>
      <c r="C4" s="23" t="str">
        <f>Hoja1!C4</f>
        <v>E90</v>
      </c>
      <c r="D4" t="str">
        <f>Hoja1!D4</f>
        <v>AM 2469</v>
      </c>
      <c r="E4" s="24">
        <f>IF(Hoja1!M4=2,Hoja1!E4,0)</f>
        <v>0</v>
      </c>
      <c r="F4" s="23" t="str">
        <f>VLOOKUP(Hoja1!F4,Data!$D$1:$E$5004,2,0)</f>
        <v>Durango</v>
      </c>
      <c r="G4" s="23">
        <f>Hoja1!G4</f>
        <v>3</v>
      </c>
      <c r="H4" s="23" t="str">
        <f>Hoja1!H4</f>
        <v>111B</v>
      </c>
      <c r="I4" t="str">
        <f>Hoja1!I4</f>
        <v>AM 592</v>
      </c>
      <c r="J4" t="str">
        <f>VLOOKUP(Hoja1!J4,Data!$G$1:$H$505,2,0)</f>
        <v>Tulum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Mexicana de Aviación</v>
      </c>
      <c r="C5" s="23" t="str">
        <f>Hoja1!C5</f>
        <v>E95</v>
      </c>
      <c r="D5" t="str">
        <f>Hoja1!D5</f>
        <v>XN 1763</v>
      </c>
      <c r="E5" s="24">
        <f>IF(Hoja1!M5=2,Hoja1!E5,0)</f>
        <v>0</v>
      </c>
      <c r="F5" s="23" t="str">
        <f>VLOOKUP(Hoja1!F5,Data!$D$1:$E$5004,2,0)</f>
        <v>Mérida</v>
      </c>
      <c r="G5" s="23">
        <f>Hoja1!G5</f>
        <v>3</v>
      </c>
      <c r="H5" s="23" t="str">
        <f>Hoja1!H5</f>
        <v>108B</v>
      </c>
      <c r="I5" t="str">
        <f>Hoja1!I5</f>
        <v>XN 1990</v>
      </c>
      <c r="J5" t="str">
        <f>VLOOKUP(Hoja1!J5,Data!$G$1:$H$505,2,0)</f>
        <v>Ixtepec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Volaris</v>
      </c>
      <c r="C6" s="23" t="str">
        <f>Hoja1!C6</f>
        <v>32N</v>
      </c>
      <c r="D6" t="str">
        <f>Hoja1!D6</f>
        <v>Y4 7171</v>
      </c>
      <c r="E6" s="24">
        <f>IF(Hoja1!M6=2,Hoja1!E6,0)</f>
        <v>0</v>
      </c>
      <c r="F6" s="23" t="str">
        <f>VLOOKUP(Hoja1!F6,Data!$D$1:$E$5004,2,0)</f>
        <v>La Paz</v>
      </c>
      <c r="G6" s="23">
        <f>Hoja1!G6</f>
        <v>2</v>
      </c>
      <c r="H6" s="23" t="str">
        <f>Hoja1!H6</f>
        <v>112A</v>
      </c>
      <c r="I6" t="str">
        <f>Hoja1!I6</f>
        <v>Y4 3960</v>
      </c>
      <c r="J6" t="str">
        <f>VLOOKUP(Hoja1!J6,Data!$G$1:$H$505,2,0)</f>
        <v>Bogotá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Volaris</v>
      </c>
      <c r="C7" s="23">
        <f>Hoja1!C7</f>
        <v>320</v>
      </c>
      <c r="D7" t="str">
        <f>Hoja1!D7</f>
        <v>Y4 1292</v>
      </c>
      <c r="E7" s="24">
        <f>IF(Hoja1!M7=2,Hoja1!E7,0)</f>
        <v>0</v>
      </c>
      <c r="F7" s="23" t="str">
        <f>VLOOKUP(Hoja1!F7,Data!$D$1:$E$5004,2,0)</f>
        <v>Guadalajara</v>
      </c>
      <c r="G7" s="23">
        <f>Hoja1!G7</f>
        <v>1</v>
      </c>
      <c r="H7" s="23" t="str">
        <f>Hoja1!H7</f>
        <v>109B</v>
      </c>
      <c r="I7" t="str">
        <f>Hoja1!I7</f>
        <v>Y4 1291</v>
      </c>
      <c r="J7" t="str">
        <f>VLOOKUP(Hoja1!J7,Data!$G$1:$H$505,2,0)</f>
        <v>Guadalajara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Aeromexico</v>
      </c>
      <c r="C8" s="23" t="str">
        <f>Hoja1!C8</f>
        <v>E90</v>
      </c>
      <c r="D8" t="str">
        <f>Hoja1!D8</f>
        <v>AM 2041</v>
      </c>
      <c r="E8" s="24">
        <f>IF(Hoja1!M8=2,Hoja1!E8,0)</f>
        <v>0</v>
      </c>
      <c r="F8" s="23" t="str">
        <f>VLOOKUP(Hoja1!F8,Data!$D$1:$E$5004,2,0)</f>
        <v>Oaxaca</v>
      </c>
      <c r="G8" s="23">
        <f>Hoja1!G8</f>
        <v>3</v>
      </c>
      <c r="H8" s="23" t="str">
        <f>Hoja1!H8</f>
        <v>111A</v>
      </c>
      <c r="I8" t="str">
        <f>Hoja1!I8</f>
        <v>AM 878</v>
      </c>
      <c r="J8" t="str">
        <f>VLOOKUP(Hoja1!J8,Data!$G$1:$H$505,2,0)</f>
        <v>Mérida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 t="str">
        <f>IF(Hoja1!M9=2,Hoja1!A9,0)</f>
        <v>Flight scheduled</v>
      </c>
      <c r="B9" s="23" t="str">
        <f>VLOOKUP(Hoja1!B9,Data!$A$1:$B$504,2,0)</f>
        <v>TSM Airline</v>
      </c>
      <c r="C9" s="23" t="str">
        <f>Hoja1!C9</f>
        <v>DC9</v>
      </c>
      <c r="D9" t="str">
        <f>Hoja1!D9</f>
        <v>SM 462</v>
      </c>
      <c r="E9" s="24">
        <f>IF(Hoja1!M9=2,Hoja1!E9,0)</f>
        <v>45986.916666666664</v>
      </c>
      <c r="F9" s="23" t="str">
        <f>VLOOKUP(Hoja1!F9,Data!$D$1:$E$5004,2,0)</f>
        <v>Saltillo</v>
      </c>
      <c r="G9" s="23" t="str">
        <f>Hoja1!G9</f>
        <v>---</v>
      </c>
      <c r="H9" s="23" t="str">
        <f>Hoja1!H9</f>
        <v>601B</v>
      </c>
      <c r="I9" t="str">
        <f>Hoja1!I9</f>
        <v>SM 462</v>
      </c>
      <c r="J9" t="str">
        <f>VLOOKUP(Hoja1!J9,Data!$G$1:$H$505,2,0)</f>
        <v>Laredo</v>
      </c>
      <c r="K9" s="18">
        <f>IF(Hoja1!M9=2,Hoja1!K9,0)</f>
        <v>45987</v>
      </c>
      <c r="L9" t="str">
        <f>IF(Hoja1!M9=2,Hoja1!L9:$N10,0)</f>
        <v>F</v>
      </c>
      <c r="M9">
        <f t="shared" si="0"/>
        <v>1</v>
      </c>
      <c r="N9">
        <f t="shared" si="1"/>
        <v>1</v>
      </c>
      <c r="O9">
        <f>IF(N9="","",MAX(O$1:O8)+1)</f>
        <v>1</v>
      </c>
    </row>
    <row r="10" spans="1:15" x14ac:dyDescent="0.25">
      <c r="A10">
        <f>IF(Hoja1!M10=2,Hoja1!A10,0)</f>
        <v>0</v>
      </c>
      <c r="B10" s="23" t="str">
        <f>VLOOKUP(Hoja1!B10,Data!$A$1:$B$504,2,0)</f>
        <v>Viva</v>
      </c>
      <c r="C10" s="23" t="str">
        <f>Hoja1!C10</f>
        <v>32Q</v>
      </c>
      <c r="D10" t="str">
        <f>Hoja1!D10</f>
        <v>VB 9523</v>
      </c>
      <c r="E10" s="24">
        <f>IF(Hoja1!M10=2,Hoja1!E10,0)</f>
        <v>0</v>
      </c>
      <c r="F10" s="23" t="str">
        <f>VLOOKUP(Hoja1!F10,Data!$D$1:$E$5004,2,0)</f>
        <v>Guadalajara</v>
      </c>
      <c r="G10" s="23">
        <f>Hoja1!G10</f>
        <v>2</v>
      </c>
      <c r="H10" s="23">
        <f>Hoja1!H10</f>
        <v>502</v>
      </c>
      <c r="I10" t="str">
        <f>Hoja1!I10</f>
        <v>VB 5069</v>
      </c>
      <c r="J10" t="str">
        <f>VLOOKUP(Hoja1!J10,Data!$G$1:$H$505,2,0)</f>
        <v>Tijuana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 t="str">
        <f>IF(Hoja1!M11=2,Hoja1!A11,0)</f>
        <v>Flight scheduled</v>
      </c>
      <c r="B11" s="23" t="str">
        <f>VLOOKUP(Hoja1!B11,Data!$A$1:$B$504,2,0)</f>
        <v>TSM Airline</v>
      </c>
      <c r="C11" s="23" t="str">
        <f>Hoja1!C11</f>
        <v>CR2</v>
      </c>
      <c r="D11" t="str">
        <f>Hoja1!D11</f>
        <v>SM 599</v>
      </c>
      <c r="E11" s="24">
        <f>IF(Hoja1!M11=2,Hoja1!E11,0)</f>
        <v>45986.958333333336</v>
      </c>
      <c r="F11" s="23" t="str">
        <f>VLOOKUP(Hoja1!F11,Data!$D$1:$E$5004,2,0)</f>
        <v>Saltillo</v>
      </c>
      <c r="G11" s="23">
        <f>Hoja1!G11</f>
        <v>2</v>
      </c>
      <c r="H11" s="23" t="str">
        <f>Hoja1!H11</f>
        <v>601A</v>
      </c>
      <c r="I11" t="str">
        <f>Hoja1!I11</f>
        <v>SM 599</v>
      </c>
      <c r="J11" t="str">
        <f>VLOOKUP(Hoja1!J11,Data!$G$1:$H$505,2,0)</f>
        <v>Saltillo</v>
      </c>
      <c r="K11" s="18">
        <f>IF(Hoja1!M11=2,Hoja1!K11,0)</f>
        <v>45987.041666666664</v>
      </c>
      <c r="L11" t="str">
        <f>IF(Hoja1!M11=2,Hoja1!L11:$N12,0)</f>
        <v>F</v>
      </c>
      <c r="M11">
        <f t="shared" si="0"/>
        <v>1</v>
      </c>
      <c r="N11">
        <f t="shared" si="1"/>
        <v>1</v>
      </c>
      <c r="O11">
        <f>IF(N11="","",MAX(O$1:O10)+1)</f>
        <v>2</v>
      </c>
    </row>
    <row r="12" spans="1:15" x14ac:dyDescent="0.25">
      <c r="A12">
        <f>IF(Hoja1!M12=2,Hoja1!A12,0)</f>
        <v>0</v>
      </c>
      <c r="B12" s="23" t="str">
        <f>VLOOKUP(Hoja1!B12,Data!$A$1:$B$504,2,0)</f>
        <v>Viva</v>
      </c>
      <c r="C12" s="23" t="str">
        <f>Hoja1!C12</f>
        <v>32N</v>
      </c>
      <c r="D12" t="str">
        <f>Hoja1!D12</f>
        <v>VB 9497</v>
      </c>
      <c r="E12" s="24">
        <f>IF(Hoja1!M12=2,Hoja1!E12,0)</f>
        <v>0</v>
      </c>
      <c r="F12" s="23" t="str">
        <f>VLOOKUP(Hoja1!F12,Data!$D$1:$E$5004,2,0)</f>
        <v>Los Cabos</v>
      </c>
      <c r="G12" s="23">
        <f>Hoja1!G12</f>
        <v>1</v>
      </c>
      <c r="H12" s="23">
        <f>Hoja1!H12</f>
        <v>505</v>
      </c>
      <c r="I12" t="str">
        <f>Hoja1!I12</f>
        <v>VB 9520</v>
      </c>
      <c r="J12" t="str">
        <f>VLOOKUP(Hoja1!J12,Data!$G$1:$H$505,2,0)</f>
        <v>Guadalajara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>
        <f>Hoja1!C13</f>
        <v>321</v>
      </c>
      <c r="D13" t="str">
        <f>Hoja1!D13</f>
        <v>VB 9411</v>
      </c>
      <c r="E13" s="24">
        <f>IF(Hoja1!M13=2,Hoja1!E13,0)</f>
        <v>0</v>
      </c>
      <c r="F13" s="23" t="str">
        <f>VLOOKUP(Hoja1!F13,Data!$D$1:$E$5004,2,0)</f>
        <v>Mérida</v>
      </c>
      <c r="G13" s="23">
        <f>Hoja1!G13</f>
        <v>1</v>
      </c>
      <c r="H13" s="23" t="str">
        <f>Hoja1!H13</f>
        <v>106B</v>
      </c>
      <c r="I13" t="str">
        <f>Hoja1!I13</f>
        <v>VB 9222</v>
      </c>
      <c r="J13" t="str">
        <f>VLOOKUP(Hoja1!J13,Data!$G$1:$H$505,2,0)</f>
        <v>Puerto Escondido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2288</v>
      </c>
      <c r="E14" s="24">
        <f>IF(Hoja1!M14=2,Hoja1!E14,0)</f>
        <v>0</v>
      </c>
      <c r="F14" s="23" t="str">
        <f>VLOOKUP(Hoja1!F14,Data!$D$1:$E$5004,2,0)</f>
        <v>Cancún</v>
      </c>
      <c r="G14" s="23">
        <f>Hoja1!G14</f>
        <v>1</v>
      </c>
      <c r="H14" s="23" t="str">
        <f>Hoja1!H14</f>
        <v>107A</v>
      </c>
      <c r="I14" t="str">
        <f>Hoja1!I14</f>
        <v>VB 2281</v>
      </c>
      <c r="J14" t="str">
        <f>VLOOKUP(Hoja1!J14,Data!$G$1:$H$505,2,0)</f>
        <v>Cancún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9305</v>
      </c>
      <c r="E15" s="24">
        <f>IF(Hoja1!M15=2,Hoja1!E15,0)</f>
        <v>0</v>
      </c>
      <c r="F15" s="23" t="str">
        <f>VLOOKUP(Hoja1!F15,Data!$D$1:$E$5004,2,0)</f>
        <v>Hermosillo</v>
      </c>
      <c r="G15" s="23">
        <f>Hoja1!G15</f>
        <v>3</v>
      </c>
      <c r="H15" s="23" t="str">
        <f>Hoja1!H15</f>
        <v>107B</v>
      </c>
      <c r="I15" t="str">
        <f>Hoja1!I15</f>
        <v>VB 9480</v>
      </c>
      <c r="J15" t="str">
        <f>VLOOKUP(Hoja1!J15,Data!$G$1:$H$505,2,0)</f>
        <v>Ciudad Obregón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IF(Hoja1!M16=2,Hoja1!A16,0)</f>
        <v>Flight scheduled</v>
      </c>
      <c r="B16" s="23" t="str">
        <f>VLOOKUP(Hoja1!B16,Data!$A$1:$B$504,2,0)</f>
        <v>MasAir</v>
      </c>
      <c r="C16" s="23">
        <f>Hoja1!C16</f>
        <v>333</v>
      </c>
      <c r="D16" t="str">
        <f>Hoja1!D16</f>
        <v>M7 8722</v>
      </c>
      <c r="E16" s="24">
        <f>IF(Hoja1!M16=2,Hoja1!E16,0)</f>
        <v>45987.020833333336</v>
      </c>
      <c r="F16" s="23" t="str">
        <f>VLOOKUP(Hoja1!F16,Data!$D$1:$E$5004,2,0)</f>
        <v>Quito</v>
      </c>
      <c r="G16" s="23" t="str">
        <f>Hoja1!G16</f>
        <v>---</v>
      </c>
      <c r="H16" s="23">
        <f>Hoja1!H16</f>
        <v>602</v>
      </c>
      <c r="I16" t="str">
        <f>Hoja1!I16</f>
        <v>M7 6824</v>
      </c>
      <c r="J16" t="str">
        <f>VLOOKUP(Hoja1!J16,Data!$G$1:$H$505,2,0)</f>
        <v>Los Angeles</v>
      </c>
      <c r="K16" s="18">
        <f>IF(Hoja1!M16=2,Hoja1!K16,0)</f>
        <v>45987.104166666664</v>
      </c>
      <c r="L16" t="str">
        <f>IF(Hoja1!M16=2,Hoja1!L16:$N17,0)</f>
        <v>F</v>
      </c>
      <c r="M16">
        <f t="shared" si="0"/>
        <v>1</v>
      </c>
      <c r="N16">
        <f t="shared" si="1"/>
        <v>1</v>
      </c>
      <c r="O16">
        <f>IF(N16="","",MAX(O$1:O15)+1)</f>
        <v>3</v>
      </c>
    </row>
    <row r="17" spans="1:15" x14ac:dyDescent="0.25">
      <c r="A17" t="str">
        <f>IF(Hoja1!M17=2,Hoja1!A17,0)</f>
        <v>Flight scheduled</v>
      </c>
      <c r="B17" s="23" t="str">
        <f>VLOOKUP(Hoja1!B17,Data!$A$1:$B$504,2,0)</f>
        <v>Estafeta</v>
      </c>
      <c r="C17" s="23">
        <f>Hoja1!C17</f>
        <v>734</v>
      </c>
      <c r="D17" t="str">
        <f>Hoja1!D17</f>
        <v>E7 610</v>
      </c>
      <c r="E17" s="24">
        <f>IF(Hoja1!M17=2,Hoja1!E17,0)</f>
        <v>45987.020833333336</v>
      </c>
      <c r="F17" s="23" t="str">
        <f>VLOOKUP(Hoja1!F17,Data!$D$1:$E$5004,2,0)</f>
        <v>Mérida</v>
      </c>
      <c r="G17" s="23" t="str">
        <f>Hoja1!G17</f>
        <v>---</v>
      </c>
      <c r="H17" s="23" t="str">
        <f>Hoja1!H17</f>
        <v>601B</v>
      </c>
      <c r="I17" t="str">
        <f>Hoja1!I17</f>
        <v>E7 610</v>
      </c>
      <c r="J17" t="str">
        <f>VLOOKUP(Hoja1!J17,Data!$G$1:$H$505,2,0)</f>
        <v>Mérida</v>
      </c>
      <c r="K17" s="18">
        <f>IF(Hoja1!M17=2,Hoja1!K17,0)</f>
        <v>45987.041666666664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4</v>
      </c>
    </row>
    <row r="18" spans="1:15" x14ac:dyDescent="0.25">
      <c r="A18" t="str">
        <f>IF(Hoja1!M18=2,Hoja1!A18,0)</f>
        <v>Flight activated</v>
      </c>
      <c r="B18" s="23" t="str">
        <f>VLOOKUP(Hoja1!B18,Data!$A$1:$B$504,2,0)</f>
        <v>Kalitta Air</v>
      </c>
      <c r="C18" s="23" t="str">
        <f>Hoja1!C18</f>
        <v>744/74Y</v>
      </c>
      <c r="D18" t="str">
        <f>Hoja1!D18</f>
        <v>K4 819</v>
      </c>
      <c r="E18" s="24">
        <f>IF(Hoja1!M18=2,Hoja1!E18,0)</f>
        <v>45987.0625</v>
      </c>
      <c r="F18" s="23" t="str">
        <f>VLOOKUP(Hoja1!F18,Data!$D$1:$E$5004,2,0)</f>
        <v>Anchorage</v>
      </c>
      <c r="G18" s="23" t="str">
        <f>Hoja1!G18</f>
        <v>---</v>
      </c>
      <c r="H18" s="23">
        <f>Hoja1!H18</f>
        <v>604</v>
      </c>
      <c r="I18" t="str">
        <f>Hoja1!I18</f>
        <v>K4 9970</v>
      </c>
      <c r="J18" t="str">
        <f>VLOOKUP(Hoja1!J18,Data!$G$1:$H$505,2,0)</f>
        <v>Los Angeles</v>
      </c>
      <c r="K18" s="18">
        <f>IF(Hoja1!M18=2,Hoja1!K18,0)</f>
        <v>45987.666666666664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5</v>
      </c>
    </row>
    <row r="19" spans="1:15" x14ac:dyDescent="0.25">
      <c r="A19" t="str">
        <f>IF(Hoja1!M19=2,Hoja1!A19,0)</f>
        <v>Flight scheduled</v>
      </c>
      <c r="B19" s="23" t="str">
        <f>VLOOKUP(Hoja1!B19,Data!$A$1:$B$504,2,0)</f>
        <v>Kalitta Air</v>
      </c>
      <c r="C19" s="23">
        <f>Hoja1!C19</f>
        <v>744</v>
      </c>
      <c r="D19" t="str">
        <f>Hoja1!D19</f>
        <v>K4 535</v>
      </c>
      <c r="E19" s="24">
        <f>IF(Hoja1!M19=2,Hoja1!E19,0)</f>
        <v>45987.083333333336</v>
      </c>
      <c r="F19" s="23" t="str">
        <f>VLOOKUP(Hoja1!F19,Data!$D$1:$E$5004,2,0)</f>
        <v>Anchorage</v>
      </c>
      <c r="G19" s="23" t="str">
        <f>Hoja1!G19</f>
        <v>---</v>
      </c>
      <c r="H19" s="23">
        <f>Hoja1!H19</f>
        <v>603</v>
      </c>
      <c r="I19" t="str">
        <f>Hoja1!I19</f>
        <v>K4 532</v>
      </c>
      <c r="J19" t="str">
        <f>VLOOKUP(Hoja1!J19,Data!$G$1:$H$505,2,0)</f>
        <v>Anchorage</v>
      </c>
      <c r="K19" s="18">
        <f>IF(Hoja1!M19=2,Hoja1!K19,0)</f>
        <v>45987.166666666664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6</v>
      </c>
    </row>
    <row r="20" spans="1:15" x14ac:dyDescent="0.25">
      <c r="A20" t="str">
        <f>IF(Hoja1!M20=2,Hoja1!A20,0)</f>
        <v>Flight scheduled</v>
      </c>
      <c r="B20" s="23" t="str">
        <f>VLOOKUP(Hoja1!B20,Data!$A$1:$B$504,2,0)</f>
        <v>Qatar Airways</v>
      </c>
      <c r="C20" s="23" t="str">
        <f>Hoja1!C20</f>
        <v>77X</v>
      </c>
      <c r="D20" t="str">
        <f>Hoja1!D20</f>
        <v>QR 8172</v>
      </c>
      <c r="E20" s="24">
        <f>IF(Hoja1!M20=2,Hoja1!E20,0)</f>
        <v>45987.09375</v>
      </c>
      <c r="F20" s="23" t="str">
        <f>VLOOKUP(Hoja1!F20,Data!$D$1:$E$5004,2,0)</f>
        <v>Liege</v>
      </c>
      <c r="G20" s="23" t="str">
        <f>Hoja1!G20</f>
        <v>---</v>
      </c>
      <c r="H20" s="23">
        <f>Hoja1!H20</f>
        <v>601</v>
      </c>
      <c r="I20" t="str">
        <f>Hoja1!I20</f>
        <v>QR 8172</v>
      </c>
      <c r="J20" t="str">
        <f>VLOOKUP(Hoja1!J20,Data!$G$1:$H$505,2,0)</f>
        <v>Quito</v>
      </c>
      <c r="K20" s="18">
        <f>IF(Hoja1!M20=2,Hoja1!K20,0)</f>
        <v>45987.184027777781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7</v>
      </c>
    </row>
    <row r="21" spans="1:15" x14ac:dyDescent="0.25">
      <c r="A21">
        <f>IF(Hoja1!M21=2,Hoja1!A21,0)</f>
        <v>0</v>
      </c>
      <c r="B21" s="23" t="str">
        <f>VLOOKUP(Hoja1!B21,Data!$A$1:$B$504,2,0)</f>
        <v>Mexicana de Aviación</v>
      </c>
      <c r="C21" s="23">
        <f>Hoja1!C21</f>
        <v>738</v>
      </c>
      <c r="D21" t="str">
        <f>Hoja1!D21</f>
        <v>XN 1205</v>
      </c>
      <c r="E21" s="24">
        <f>IF(Hoja1!M21=2,Hoja1!E21,0)</f>
        <v>0</v>
      </c>
      <c r="F21" s="23" t="str">
        <f>VLOOKUP(Hoja1!F21,Data!$D$1:$E$5004,2,0)</f>
        <v>Tijuana</v>
      </c>
      <c r="G21" s="23">
        <f>Hoja1!G21</f>
        <v>3</v>
      </c>
      <c r="H21" s="23" t="str">
        <f>Hoja1!H21</f>
        <v>108A</v>
      </c>
      <c r="I21" t="str">
        <f>Hoja1!I21</f>
        <v>XN 1780</v>
      </c>
      <c r="J21" t="str">
        <f>VLOOKUP(Hoja1!J21,Data!$G$1:$H$505,2,0)</f>
        <v>Tulum</v>
      </c>
      <c r="K21" s="18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IF(Hoja1!M22=2,Hoja1!A22,0)</f>
        <v>Flight activated</v>
      </c>
      <c r="B22" s="23" t="str">
        <f>VLOOKUP(Hoja1!B22,Data!$A$1:$B$504,2,0)</f>
        <v>Air Canada</v>
      </c>
      <c r="C22" s="23" t="str">
        <f>Hoja1!C22</f>
        <v>76Y</v>
      </c>
      <c r="D22" t="str">
        <f>Hoja1!D22</f>
        <v>AC 7246</v>
      </c>
      <c r="E22" s="24">
        <f>IF(Hoja1!M22=2,Hoja1!E22,0)</f>
        <v>45987.152777777781</v>
      </c>
      <c r="F22" s="23" t="str">
        <f>VLOOKUP(Hoja1!F22,Data!$D$1:$E$5004,2,0)</f>
        <v>Toronto</v>
      </c>
      <c r="G22" s="23" t="str">
        <f>Hoja1!G22</f>
        <v>---</v>
      </c>
      <c r="H22" s="23" t="str">
        <f>Hoja1!H22</f>
        <v>602A</v>
      </c>
      <c r="I22" t="str">
        <f>Hoja1!I22</f>
        <v>AC 7246</v>
      </c>
      <c r="J22" t="str">
        <f>VLOOKUP(Hoja1!J22,Data!$G$1:$H$505,2,0)</f>
        <v>Guadalajara</v>
      </c>
      <c r="K22" s="18">
        <f>IF(Hoja1!M22=2,Hoja1!K22,0)</f>
        <v>45987.302083333336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8</v>
      </c>
    </row>
    <row r="23" spans="1:15" x14ac:dyDescent="0.25">
      <c r="A23" t="str">
        <f>IF(Hoja1!M23=2,Hoja1!A23,0)</f>
        <v>Flight scheduled</v>
      </c>
      <c r="B23" s="23" t="str">
        <f>VLOOKUP(Hoja1!B23,Data!$A$1:$B$504,2,0)</f>
        <v>AeroUnión</v>
      </c>
      <c r="C23" s="23">
        <f>Hoja1!C23</f>
        <v>333</v>
      </c>
      <c r="D23" t="str">
        <f>Hoja1!D23</f>
        <v>6R 7087</v>
      </c>
      <c r="E23" s="24">
        <f>IF(Hoja1!M23=2,Hoja1!E23,0)</f>
        <v>45987.180555555555</v>
      </c>
      <c r="F23" s="23" t="str">
        <f>VLOOKUP(Hoja1!F23,Data!$D$1:$E$5004,2,0)</f>
        <v>Guadalajara</v>
      </c>
      <c r="G23" s="23" t="str">
        <f>Hoja1!G23</f>
        <v>---</v>
      </c>
      <c r="H23" s="23">
        <f>Hoja1!H23</f>
        <v>604</v>
      </c>
      <c r="I23" t="str">
        <f>Hoja1!I23</f>
        <v>6R 7087</v>
      </c>
      <c r="J23" t="str">
        <f>VLOOKUP(Hoja1!J23,Data!$G$1:$H$505,2,0)</f>
        <v>Bogotá</v>
      </c>
      <c r="K23" s="18">
        <f>IF(Hoja1!M23=2,Hoja1!K23,0)</f>
        <v>45987.25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9</v>
      </c>
    </row>
    <row r="24" spans="1:15" x14ac:dyDescent="0.25">
      <c r="A24" t="str">
        <f>IF(Hoja1!M24=2,Hoja1!A24,0)</f>
        <v>Flight scheduled</v>
      </c>
      <c r="B24" s="23" t="str">
        <f>VLOOKUP(Hoja1!B24,Data!$A$1:$B$504,2,0)</f>
        <v>Cargolux</v>
      </c>
      <c r="C24" s="23" t="str">
        <f>Hoja1!C24</f>
        <v>74N</v>
      </c>
      <c r="D24" t="str">
        <f>Hoja1!D24</f>
        <v>CV 5933</v>
      </c>
      <c r="E24" s="24">
        <f>IF(Hoja1!M24=2,Hoja1!E24,0)</f>
        <v>45987.1875</v>
      </c>
      <c r="F24" s="23" t="str">
        <f>VLOOKUP(Hoja1!F24,Data!$D$1:$E$5004,2,0)</f>
        <v>Guadalajara</v>
      </c>
      <c r="G24" s="23" t="str">
        <f>Hoja1!G24</f>
        <v>---</v>
      </c>
      <c r="H24" s="23" t="str">
        <f>Hoja1!H24</f>
        <v>605A</v>
      </c>
      <c r="I24" t="str">
        <f>Hoja1!I24</f>
        <v>CV 5933</v>
      </c>
      <c r="J24" t="str">
        <f>VLOOKUP(Hoja1!J24,Data!$G$1:$H$505,2,0)</f>
        <v>Luxembourg</v>
      </c>
      <c r="K24" s="18">
        <f>IF(Hoja1!M24=2,Hoja1!K24,0)</f>
        <v>45987.270833333336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10</v>
      </c>
    </row>
    <row r="25" spans="1:15" x14ac:dyDescent="0.25">
      <c r="A25" t="str">
        <f>IF(Hoja1!M25=2,Hoja1!A25,0)</f>
        <v>Flight activated</v>
      </c>
      <c r="B25" s="23" t="str">
        <f>VLOOKUP(Hoja1!B25,Data!$A$1:$B$504,2,0)</f>
        <v>Air France</v>
      </c>
      <c r="C25" s="23" t="str">
        <f>Hoja1!C25</f>
        <v>77F</v>
      </c>
      <c r="D25" t="str">
        <f>Hoja1!D25</f>
        <v>AF 6720</v>
      </c>
      <c r="E25" s="24">
        <f>IF(Hoja1!M25=2,Hoja1!E25,0)</f>
        <v>45987.190972222219</v>
      </c>
      <c r="F25" s="23" t="str">
        <f>VLOOKUP(Hoja1!F25,Data!$D$1:$E$5004,2,0)</f>
        <v>París</v>
      </c>
      <c r="G25" s="23" t="str">
        <f>Hoja1!G25</f>
        <v>---</v>
      </c>
      <c r="H25" s="23">
        <f>Hoja1!H25</f>
        <v>603</v>
      </c>
      <c r="I25" t="str">
        <f>Hoja1!I25</f>
        <v>AF 6721</v>
      </c>
      <c r="J25" t="str">
        <f>VLOOKUP(Hoja1!J25,Data!$G$1:$H$505,2,0)</f>
        <v>Guadalajara</v>
      </c>
      <c r="K25" s="18">
        <f>IF(Hoja1!M25=2,Hoja1!K25,0)</f>
        <v>45987.350694444445</v>
      </c>
      <c r="L25" t="str">
        <f>IF(Hoja1!M25=2,Hoja1!L25:$N26,0)</f>
        <v>F</v>
      </c>
      <c r="M25">
        <f t="shared" si="0"/>
        <v>1</v>
      </c>
      <c r="N25">
        <f t="shared" si="1"/>
        <v>1</v>
      </c>
      <c r="O25">
        <f>IF(N25="","",MAX(O$1:O24)+1)</f>
        <v>11</v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 t="str">
        <f>Hoja1!C26</f>
        <v>32A</v>
      </c>
      <c r="D26" t="str">
        <f>Hoja1!D26</f>
        <v>VB 771</v>
      </c>
      <c r="E26" s="24">
        <f>IF(Hoja1!M26=2,Hoja1!E26,0)</f>
        <v>0</v>
      </c>
      <c r="F26" s="23" t="str">
        <f>VLOOKUP(Hoja1!F26,Data!$D$1:$E$5004,2,0)</f>
        <v>Bogotá</v>
      </c>
      <c r="G26" s="23">
        <f>Hoja1!G26</f>
        <v>6</v>
      </c>
      <c r="H26" s="23" t="str">
        <f>Hoja1!H26</f>
        <v>114A</v>
      </c>
      <c r="I26" t="str">
        <f>Hoja1!I26</f>
        <v>VB 9412</v>
      </c>
      <c r="J26" t="str">
        <f>VLOOKUP(Hoja1!J26,Data!$G$1:$H$505,2,0)</f>
        <v>Mérida</v>
      </c>
      <c r="K26" s="18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Estafeta</v>
      </c>
      <c r="C27" s="23">
        <f>Hoja1!C27</f>
        <v>734</v>
      </c>
      <c r="D27" t="str">
        <f>Hoja1!D27</f>
        <v>E7 615</v>
      </c>
      <c r="E27" s="24">
        <f>IF(Hoja1!M27=2,Hoja1!E27,0)</f>
        <v>45987.208333333336</v>
      </c>
      <c r="F27" s="23" t="str">
        <f>VLOOKUP(Hoja1!F27,Data!$D$1:$E$5004,2,0)</f>
        <v>San Luis Potosí</v>
      </c>
      <c r="G27" s="23" t="str">
        <f>Hoja1!G27</f>
        <v>---</v>
      </c>
      <c r="H27" s="23" t="str">
        <f>Hoja1!H27</f>
        <v>601A</v>
      </c>
      <c r="I27" t="str">
        <f>Hoja1!I27</f>
        <v>E7 615</v>
      </c>
      <c r="J27" t="str">
        <f>VLOOKUP(Hoja1!J27,Data!$G$1:$H$505,2,0)</f>
        <v>Villahermosa</v>
      </c>
      <c r="K27" s="18">
        <f>IF(Hoja1!M27=2,Hoja1!K27,0)</f>
        <v>45987.229166666664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12</v>
      </c>
    </row>
    <row r="28" spans="1:15" x14ac:dyDescent="0.25">
      <c r="A28">
        <f>IF(Hoja1!M28=2,Hoja1!A28,0)</f>
        <v>0</v>
      </c>
      <c r="B28" s="23" t="str">
        <f>VLOOKUP(Hoja1!B28,Data!$A$1:$B$504,2,0)</f>
        <v>Viva</v>
      </c>
      <c r="C28" s="23" t="str">
        <f>Hoja1!C28</f>
        <v>32A</v>
      </c>
      <c r="D28" t="str">
        <f>Hoja1!D28</f>
        <v>VB 5068</v>
      </c>
      <c r="E28" s="24">
        <f>IF(Hoja1!M28=2,Hoja1!E28,0)</f>
        <v>0</v>
      </c>
      <c r="F28" s="23" t="str">
        <f>VLOOKUP(Hoja1!F28,Data!$D$1:$E$5004,2,0)</f>
        <v>Tijuana</v>
      </c>
      <c r="G28" s="23">
        <f>Hoja1!G28</f>
        <v>1</v>
      </c>
      <c r="H28" s="23" t="str">
        <f>Hoja1!H28</f>
        <v>112B</v>
      </c>
      <c r="I28" t="str">
        <f>Hoja1!I28</f>
        <v>VB 9450</v>
      </c>
      <c r="J28" t="str">
        <f>VLOOKUP(Hoja1!J28,Data!$G$1:$H$505,2,0)</f>
        <v>Nuevo Laredo</v>
      </c>
      <c r="K28" s="18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Estafeta</v>
      </c>
      <c r="C29" s="23">
        <f>Hoja1!C29</f>
        <v>734</v>
      </c>
      <c r="D29" t="str">
        <f>Hoja1!D29</f>
        <v>E7 711</v>
      </c>
      <c r="E29" s="24">
        <f>IF(Hoja1!M29=2,Hoja1!E29,0)</f>
        <v>45987.232638888891</v>
      </c>
      <c r="F29" s="23" t="str">
        <f>VLOOKUP(Hoja1!F29,Data!$D$1:$E$5004,2,0)</f>
        <v>San Luis Potosí</v>
      </c>
      <c r="G29" s="23" t="str">
        <f>Hoja1!G29</f>
        <v>---</v>
      </c>
      <c r="H29" s="23" t="str">
        <f>Hoja1!H29</f>
        <v>601B</v>
      </c>
      <c r="I29" t="str">
        <f>Hoja1!I29</f>
        <v>E7 711</v>
      </c>
      <c r="J29" t="str">
        <f>VLOOKUP(Hoja1!J29,Data!$G$1:$H$505,2,0)</f>
        <v>Villahermosa</v>
      </c>
      <c r="K29" s="18">
        <f>IF(Hoja1!M29=2,Hoja1!K29,0)</f>
        <v>45987.253472222219</v>
      </c>
      <c r="L29" t="str">
        <f>IF(Hoja1!M29=2,Hoja1!L29:$N30,0)</f>
        <v>F</v>
      </c>
      <c r="M29">
        <f t="shared" si="0"/>
        <v>1</v>
      </c>
      <c r="N29">
        <f t="shared" si="1"/>
        <v>1</v>
      </c>
      <c r="O29">
        <f>IF(N29="","",MAX(O$1:O28)+1)</f>
        <v>13</v>
      </c>
    </row>
    <row r="30" spans="1:15" x14ac:dyDescent="0.25">
      <c r="A30" t="str">
        <f>IF(Hoja1!M30=2,Hoja1!A30,0)</f>
        <v>Flight scheduled</v>
      </c>
      <c r="B30" s="23" t="str">
        <f>VLOOKUP(Hoja1!B30,Data!$A$1:$B$504,2,0)</f>
        <v>National Airlines Cargo</v>
      </c>
      <c r="C30" s="23" t="str">
        <f>Hoja1!C30</f>
        <v>74Y</v>
      </c>
      <c r="D30" t="str">
        <f>Hoja1!D30</f>
        <v>N8 869</v>
      </c>
      <c r="E30" s="24">
        <f>IF(Hoja1!M30=2,Hoja1!E30,0)</f>
        <v>45987.270833333336</v>
      </c>
      <c r="F30" s="23" t="str">
        <f>VLOOKUP(Hoja1!F30,Data!$D$1:$E$5004,2,0)</f>
        <v>Anchorage</v>
      </c>
      <c r="G30" s="23" t="str">
        <f>Hoja1!G30</f>
        <v>---</v>
      </c>
      <c r="H30" s="23">
        <f>Hoja1!H30</f>
        <v>604</v>
      </c>
      <c r="I30" t="str">
        <f>Hoja1!I30</f>
        <v>N8 533</v>
      </c>
      <c r="J30" t="str">
        <f>VLOOKUP(Hoja1!J30,Data!$G$1:$H$505,2,0)</f>
        <v>Anchorage</v>
      </c>
      <c r="K30" s="18">
        <f>IF(Hoja1!M30=2,Hoja1!K30,0)</f>
        <v>45987.395833333336</v>
      </c>
      <c r="L30" t="str">
        <f>IF(Hoja1!M30=2,Hoja1!L30:$N31,0)</f>
        <v>F</v>
      </c>
      <c r="M30">
        <f t="shared" si="0"/>
        <v>1</v>
      </c>
      <c r="N30">
        <f t="shared" si="1"/>
        <v>1</v>
      </c>
      <c r="O30">
        <f>IF(N30="","",MAX(O$1:O29)+1)</f>
        <v>14</v>
      </c>
    </row>
    <row r="31" spans="1:15" x14ac:dyDescent="0.25">
      <c r="A31" t="str">
        <f>IF(Hoja1!M31=2,Hoja1!A31,0)</f>
        <v>Flight scheduled</v>
      </c>
      <c r="B31" s="23" t="str">
        <f>VLOOKUP(Hoja1!B31,Data!$A$1:$B$504,2,0)</f>
        <v>Cargojet Airways</v>
      </c>
      <c r="C31" s="23" t="str">
        <f>Hoja1!C31</f>
        <v>75F</v>
      </c>
      <c r="D31" t="str">
        <f>Hoja1!D31</f>
        <v>W8 905I</v>
      </c>
      <c r="E31" s="24">
        <f>IF(Hoja1!M31=2,Hoja1!E31,0)</f>
        <v>45987.288194444445</v>
      </c>
      <c r="F31" s="23" t="str">
        <f>VLOOKUP(Hoja1!F31,Data!$D$1:$E$5004,2,0)</f>
        <v>Cincinnati</v>
      </c>
      <c r="G31" s="23" t="str">
        <f>Hoja1!G31</f>
        <v>---</v>
      </c>
      <c r="H31" s="23" t="str">
        <f>Hoja1!H31</f>
        <v>601A</v>
      </c>
      <c r="I31" t="str">
        <f>Hoja1!I31</f>
        <v>W8 906I</v>
      </c>
      <c r="J31" t="str">
        <f>VLOOKUP(Hoja1!J31,Data!$G$1:$H$505,2,0)</f>
        <v>Cincinnati</v>
      </c>
      <c r="K31" s="18">
        <f>IF(Hoja1!M31=2,Hoja1!K31,0)</f>
        <v>45987.798611111109</v>
      </c>
      <c r="L31" t="str">
        <f>IF(Hoja1!M31=2,Hoja1!L31:$N32,0)</f>
        <v>F</v>
      </c>
      <c r="M31">
        <f t="shared" si="0"/>
        <v>1</v>
      </c>
      <c r="N31">
        <f t="shared" si="1"/>
        <v>1</v>
      </c>
      <c r="O31">
        <f>IF(N31="","",MAX(O$1:O30)+1)</f>
        <v>15</v>
      </c>
    </row>
    <row r="32" spans="1:15" x14ac:dyDescent="0.25">
      <c r="A32" t="str">
        <f>IF(Hoja1!M32=2,Hoja1!A32,0)</f>
        <v>Flight activated</v>
      </c>
      <c r="B32" s="23" t="str">
        <f>VLOOKUP(Hoja1!B32,Data!$A$1:$B$504,2,0)</f>
        <v>Atlas Air</v>
      </c>
      <c r="C32" s="23">
        <f>Hoja1!C32</f>
        <v>744</v>
      </c>
      <c r="D32" t="str">
        <f>Hoja1!D32</f>
        <v>5Y 8106</v>
      </c>
      <c r="E32" s="24">
        <f>IF(Hoja1!M32=2,Hoja1!E32,0)</f>
        <v>45987.291666666664</v>
      </c>
      <c r="F32" s="23" t="str">
        <f>VLOOKUP(Hoja1!F32,Data!$D$1:$E$5004,2,0)</f>
        <v>Anchorage</v>
      </c>
      <c r="G32" s="23" t="str">
        <f>Hoja1!G32</f>
        <v>---</v>
      </c>
      <c r="H32" s="23" t="str">
        <f>Hoja1!H32</f>
        <v>605A</v>
      </c>
      <c r="I32" t="str">
        <f>Hoja1!I32</f>
        <v>5Y 8831</v>
      </c>
      <c r="J32" t="str">
        <f>VLOOKUP(Hoja1!J32,Data!$G$1:$H$505,2,0)</f>
        <v>Los Angeles</v>
      </c>
      <c r="K32" s="18">
        <f>IF(Hoja1!M32=2,Hoja1!K32,0)</f>
        <v>45987.375</v>
      </c>
      <c r="L32" t="str">
        <f>IF(Hoja1!M32=2,Hoja1!L32:$N33,0)</f>
        <v>F</v>
      </c>
      <c r="M32">
        <f t="shared" si="0"/>
        <v>1</v>
      </c>
      <c r="N32">
        <f t="shared" si="1"/>
        <v>1</v>
      </c>
      <c r="O32">
        <f>IF(N32="","",MAX(O$1:O31)+1)</f>
        <v>16</v>
      </c>
    </row>
    <row r="33" spans="1:15" x14ac:dyDescent="0.25">
      <c r="A33" t="str">
        <f>IF(Hoja1!M33=2,Hoja1!A33,0)</f>
        <v>Flight scheduled</v>
      </c>
      <c r="B33" s="23" t="str">
        <f>VLOOKUP(Hoja1!B33,Data!$A$1:$B$504,2,0)</f>
        <v>United Parcel Service</v>
      </c>
      <c r="C33" s="23">
        <f>Hoja1!C33</f>
        <v>763</v>
      </c>
      <c r="D33" t="str">
        <f>Hoja1!D33</f>
        <v>5X 320</v>
      </c>
      <c r="E33" s="24">
        <f>IF(Hoja1!M33=2,Hoja1!E33,0)</f>
        <v>45987.302083333336</v>
      </c>
      <c r="F33" s="23" t="str">
        <f>VLOOKUP(Hoja1!F33,Data!$D$1:$E$5004,2,0)</f>
        <v>Louisville</v>
      </c>
      <c r="G33" s="23" t="str">
        <f>Hoja1!G33</f>
        <v>---</v>
      </c>
      <c r="H33" s="23" t="str">
        <f>Hoja1!H33</f>
        <v>601B</v>
      </c>
      <c r="I33" t="str">
        <f>Hoja1!I33</f>
        <v>5X 321</v>
      </c>
      <c r="J33" t="str">
        <f>VLOOKUP(Hoja1!J33,Data!$G$1:$H$505,2,0)</f>
        <v>Louisville</v>
      </c>
      <c r="K33" s="18">
        <f>IF(Hoja1!M33=2,Hoja1!K33,0)</f>
        <v>45987.853472222225</v>
      </c>
      <c r="L33" t="str">
        <f>IF(Hoja1!M33=2,Hoja1!L33:$N34,0)</f>
        <v>F</v>
      </c>
      <c r="M33">
        <f t="shared" si="0"/>
        <v>1</v>
      </c>
      <c r="N33">
        <f t="shared" si="1"/>
        <v>1</v>
      </c>
      <c r="O33">
        <f>IF(N33="","",MAX(O$1:O32)+1)</f>
        <v>17</v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320</v>
      </c>
      <c r="D34" t="str">
        <f>Hoja1!D34</f>
        <v>VB 7240</v>
      </c>
      <c r="E34" s="24">
        <f>IF(Hoja1!M34=2,Hoja1!E34,0)</f>
        <v>0</v>
      </c>
      <c r="F34" s="23" t="str">
        <f>VLOOKUP(Hoja1!F34,Data!$D$1:$E$5004,2,0)</f>
        <v>Guadalajara</v>
      </c>
      <c r="G34" s="23">
        <f>Hoja1!G34</f>
        <v>1</v>
      </c>
      <c r="H34" s="23">
        <f>Hoja1!H34</f>
        <v>505</v>
      </c>
      <c r="I34" t="str">
        <f>Hoja1!I34</f>
        <v>VB 7240</v>
      </c>
      <c r="J34" t="str">
        <f>VLOOKUP(Hoja1!J34,Data!$G$1:$H$505,2,0)</f>
        <v>Tulum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2272</v>
      </c>
      <c r="E35" s="24">
        <f>IF(Hoja1!M35=2,Hoja1!E35,0)</f>
        <v>0</v>
      </c>
      <c r="F35" s="23" t="str">
        <f>VLOOKUP(Hoja1!F35,Data!$D$1:$E$5004,2,0)</f>
        <v>Cancún</v>
      </c>
      <c r="G35" s="23">
        <f>Hoja1!G35</f>
        <v>1</v>
      </c>
      <c r="H35" s="23" t="str">
        <f>Hoja1!H35</f>
        <v>107A</v>
      </c>
      <c r="I35" t="str">
        <f>Hoja1!I35</f>
        <v>VB 2273</v>
      </c>
      <c r="J35" t="str">
        <f>VLOOKUP(Hoja1!J35,Data!$G$1:$H$505,2,0)</f>
        <v>Cancún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>
        <f>Hoja1!C36</f>
        <v>320</v>
      </c>
      <c r="D36" t="str">
        <f>Hoja1!D36</f>
        <v>VB 7344</v>
      </c>
      <c r="E36" s="24">
        <f>IF(Hoja1!M36=2,Hoja1!E36,0)</f>
        <v>0</v>
      </c>
      <c r="F36" s="23" t="str">
        <f>VLOOKUP(Hoja1!F36,Data!$D$1:$E$5004,2,0)</f>
        <v xml:space="preserve">Bajío </v>
      </c>
      <c r="G36" s="23">
        <f>Hoja1!G36</f>
        <v>1</v>
      </c>
      <c r="H36" s="23" t="str">
        <f>Hoja1!H36</f>
        <v>106B</v>
      </c>
      <c r="I36" t="str">
        <f>Hoja1!I36</f>
        <v>VB 7344</v>
      </c>
      <c r="J36" t="str">
        <f>VLOOKUP(Hoja1!J36,Data!$G$1:$H$505,2,0)</f>
        <v>Chihuahua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Viva</v>
      </c>
      <c r="C37" s="23" t="str">
        <f>Hoja1!C37</f>
        <v>32Q</v>
      </c>
      <c r="D37" t="str">
        <f>Hoja1!D37</f>
        <v>VB 7332</v>
      </c>
      <c r="E37" s="24">
        <f>IF(Hoja1!M37=2,Hoja1!E37,0)</f>
        <v>0</v>
      </c>
      <c r="F37" s="23" t="str">
        <f>VLOOKUP(Hoja1!F37,Data!$D$1:$E$5004,2,0)</f>
        <v>Monterrey</v>
      </c>
      <c r="G37" s="23">
        <f>Hoja1!G37</f>
        <v>2</v>
      </c>
      <c r="H37" s="23">
        <f>Hoja1!H37</f>
        <v>502</v>
      </c>
      <c r="I37" t="str">
        <f>Hoja1!I37</f>
        <v>VB 7332</v>
      </c>
      <c r="J37" t="str">
        <f>VLOOKUP(Hoja1!J37,Data!$G$1:$H$505,2,0)</f>
        <v>Villahermosa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>
        <f>Hoja1!C38</f>
        <v>321</v>
      </c>
      <c r="D38" t="str">
        <f>Hoja1!D38</f>
        <v>VB 7350</v>
      </c>
      <c r="E38" s="24">
        <f>IF(Hoja1!M38=2,Hoja1!E38,0)</f>
        <v>0</v>
      </c>
      <c r="F38" s="23" t="str">
        <f>VLOOKUP(Hoja1!F38,Data!$D$1:$E$5004,2,0)</f>
        <v>Mérida</v>
      </c>
      <c r="G38" s="23">
        <f>Hoja1!G38</f>
        <v>2</v>
      </c>
      <c r="H38" s="23" t="str">
        <f>Hoja1!H38</f>
        <v>106A</v>
      </c>
      <c r="I38" t="str">
        <f>Hoja1!I38</f>
        <v>VB 7350</v>
      </c>
      <c r="J38" t="str">
        <f>VLOOKUP(Hoja1!J38,Data!$G$1:$H$505,2,0)</f>
        <v>Puerto Vallarta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>Aeromexico</v>
      </c>
      <c r="C39" s="23" t="str">
        <f>Hoja1!C39</f>
        <v>E90</v>
      </c>
      <c r="D39" t="str">
        <f>Hoja1!D39</f>
        <v>AM 287</v>
      </c>
      <c r="E39" s="24">
        <f>IF(Hoja1!M39=2,Hoja1!E39,0)</f>
        <v>0</v>
      </c>
      <c r="F39" s="23" t="str">
        <f>VLOOKUP(Hoja1!F39,Data!$D$1:$E$5004,2,0)</f>
        <v>Guadalajara</v>
      </c>
      <c r="G39" s="23">
        <f>Hoja1!G39</f>
        <v>3</v>
      </c>
      <c r="H39" s="23" t="str">
        <f>Hoja1!H39</f>
        <v>110A</v>
      </c>
      <c r="I39" t="str">
        <f>Hoja1!I39</f>
        <v>AM 2436</v>
      </c>
      <c r="J39" t="str">
        <f>VLOOKUP(Hoja1!J39,Data!$G$1:$H$505,2,0)</f>
        <v>Colima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>
        <f>IF(Hoja1!M40=2,Hoja1!A40,0)</f>
        <v>0</v>
      </c>
      <c r="B40" s="23" t="str">
        <f>VLOOKUP(Hoja1!B40,Data!$A$1:$B$504,2,0)</f>
        <v>Viva</v>
      </c>
      <c r="C40" s="23" t="str">
        <f>Hoja1!C40</f>
        <v>32N</v>
      </c>
      <c r="D40" t="str">
        <f>Hoja1!D40</f>
        <v>VB 9521</v>
      </c>
      <c r="E40" s="24">
        <f>IF(Hoja1!M40=2,Hoja1!E40,0)</f>
        <v>0</v>
      </c>
      <c r="F40" s="23" t="str">
        <f>VLOOKUP(Hoja1!F40,Data!$D$1:$E$5004,2,0)</f>
        <v>Guadalajara</v>
      </c>
      <c r="G40" s="23">
        <f>Hoja1!G40</f>
        <v>1</v>
      </c>
      <c r="H40" s="23">
        <f>Hoja1!H40</f>
        <v>505</v>
      </c>
      <c r="I40" t="str">
        <f>Hoja1!I40</f>
        <v>VB 9312</v>
      </c>
      <c r="J40" t="str">
        <f>VLOOKUP(Hoja1!J40,Data!$G$1:$H$505,2,0)</f>
        <v>Ixtapa Zihuatanejo</v>
      </c>
      <c r="K40" s="18">
        <f>IF(Hoja1!M40=2,Hoja1!K40,0)</f>
        <v>0</v>
      </c>
      <c r="L40">
        <f>IF(Hoja1!M40=2,Hoja1!L40:$N41,0)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3" t="str">
        <f>VLOOKUP(Hoja1!B41,Data!$A$1:$B$504,2,0)</f>
        <v>Mexicana de Aviación</v>
      </c>
      <c r="C41" s="23">
        <f>Hoja1!C41</f>
        <v>738</v>
      </c>
      <c r="D41" t="str">
        <f>Hoja1!D41</f>
        <v>XN 1991</v>
      </c>
      <c r="E41" s="24">
        <f>IF(Hoja1!M41=2,Hoja1!E41,0)</f>
        <v>0</v>
      </c>
      <c r="F41" s="23" t="str">
        <f>VLOOKUP(Hoja1!F41,Data!$D$1:$E$5004,2,0)</f>
        <v>Ixtepec</v>
      </c>
      <c r="G41" s="23">
        <f>Hoja1!G41</f>
        <v>1</v>
      </c>
      <c r="H41" s="23" t="str">
        <f>Hoja1!H41</f>
        <v>109A</v>
      </c>
      <c r="I41" t="str">
        <f>Hoja1!I41</f>
        <v>XN 1140</v>
      </c>
      <c r="J41" t="str">
        <f>VLOOKUP(Hoja1!J41,Data!$G$1:$H$505,2,0)</f>
        <v>Ciudad Victoria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Volaris</v>
      </c>
      <c r="C42" s="23">
        <f>Hoja1!C42</f>
        <v>320</v>
      </c>
      <c r="D42" t="str">
        <f>Hoja1!D42</f>
        <v>Y4 1290</v>
      </c>
      <c r="E42" s="24">
        <f>IF(Hoja1!M42=2,Hoja1!E42,0)</f>
        <v>0</v>
      </c>
      <c r="F42" s="23" t="str">
        <f>VLOOKUP(Hoja1!F42,Data!$D$1:$E$5004,2,0)</f>
        <v>Guadalajara</v>
      </c>
      <c r="G42" s="23">
        <f>Hoja1!G42</f>
        <v>3</v>
      </c>
      <c r="H42" s="23" t="str">
        <f>Hoja1!H42</f>
        <v>109B</v>
      </c>
      <c r="I42" t="str">
        <f>Hoja1!I42</f>
        <v>Y4 3533</v>
      </c>
      <c r="J42" t="str">
        <f>VLOOKUP(Hoja1!J42,Data!$G$1:$H$505,2,0)</f>
        <v>Cancún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 t="str">
        <f>IF(Hoja1!M43=2,Hoja1!A43,0)</f>
        <v>Flight scheduled</v>
      </c>
      <c r="B43" s="23" t="str">
        <f>VLOOKUP(Hoja1!B43,Data!$A$1:$B$504,2,0)</f>
        <v>Cargojet Airways</v>
      </c>
      <c r="C43" s="23" t="str">
        <f>Hoja1!C43</f>
        <v>76Y</v>
      </c>
      <c r="D43" t="str">
        <f>Hoja1!D43</f>
        <v>W8 952</v>
      </c>
      <c r="E43" s="24">
        <f>IF(Hoja1!M43=2,Hoja1!E43,0)</f>
        <v>45987.40625</v>
      </c>
      <c r="F43" s="23" t="str">
        <f>VLOOKUP(Hoja1!F43,Data!$D$1:$E$5004,2,0)</f>
        <v>Cincinnati</v>
      </c>
      <c r="G43" s="23" t="str">
        <f>Hoja1!G43</f>
        <v>---</v>
      </c>
      <c r="H43" s="23" t="str">
        <f>Hoja1!H43</f>
        <v>601A</v>
      </c>
      <c r="I43" t="str">
        <f>Hoja1!I43</f>
        <v>W8 951</v>
      </c>
      <c r="J43" t="str">
        <f>VLOOKUP(Hoja1!J43,Data!$G$1:$H$505,2,0)</f>
        <v>Cincinnati</v>
      </c>
      <c r="K43" s="18">
        <f>IF(Hoja1!M43=2,Hoja1!K43,0)</f>
        <v>45987.875</v>
      </c>
      <c r="L43" t="str">
        <f>IF(Hoja1!M43=2,Hoja1!L43:$N44,0)</f>
        <v>F</v>
      </c>
      <c r="M43">
        <f t="shared" si="0"/>
        <v>1</v>
      </c>
      <c r="N43">
        <f t="shared" si="1"/>
        <v>1</v>
      </c>
      <c r="O43">
        <f>IF(N43="","",MAX(O$1:O42)+1)</f>
        <v>18</v>
      </c>
    </row>
    <row r="44" spans="1:15" x14ac:dyDescent="0.25">
      <c r="A44">
        <f>IF(Hoja1!M44=2,Hoja1!A44,0)</f>
        <v>0</v>
      </c>
      <c r="B44" s="23" t="str">
        <f>VLOOKUP(Hoja1!B44,Data!$A$1:$B$504,2,0)</f>
        <v>Aerus</v>
      </c>
      <c r="C44" s="23" t="str">
        <f>Hoja1!C44</f>
        <v>CNF</v>
      </c>
      <c r="D44" t="str">
        <f>Hoja1!D44</f>
        <v>ZV 341</v>
      </c>
      <c r="E44" s="24">
        <f>IF(Hoja1!M44=2,Hoja1!E44,0)</f>
        <v>0</v>
      </c>
      <c r="F44" s="23" t="str">
        <f>VLOOKUP(Hoja1!F44,Data!$D$1:$E$5004,2,0)</f>
        <v>San Luis Potosí</v>
      </c>
      <c r="G44" s="23">
        <f>Hoja1!G44</f>
        <v>3</v>
      </c>
      <c r="H44" s="23">
        <f>Hoja1!H44</f>
        <v>501</v>
      </c>
      <c r="I44" t="str">
        <f>Hoja1!I44</f>
        <v>ZV 360</v>
      </c>
      <c r="J44" t="str">
        <f>VLOOKUP(Hoja1!J44,Data!$G$1:$H$505,2,0)</f>
        <v>Ciudad Victoria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3" t="str">
        <f>VLOOKUP(Hoja1!B45,Data!$A$1:$B$504,2,0)</f>
        <v>Viva</v>
      </c>
      <c r="C45" s="23">
        <f>Hoja1!C45</f>
        <v>321</v>
      </c>
      <c r="D45" t="str">
        <f>Hoja1!D45</f>
        <v>VB 9223</v>
      </c>
      <c r="E45" s="24">
        <f>IF(Hoja1!M45=2,Hoja1!E45,0)</f>
        <v>0</v>
      </c>
      <c r="F45" s="23" t="str">
        <f>VLOOKUP(Hoja1!F45,Data!$D$1:$E$5004,2,0)</f>
        <v>Puerto Escondido</v>
      </c>
      <c r="G45" s="23">
        <f>Hoja1!G45</f>
        <v>2</v>
      </c>
      <c r="H45" s="23" t="str">
        <f>Hoja1!H45</f>
        <v>115B</v>
      </c>
      <c r="I45" t="str">
        <f>Hoja1!I45</f>
        <v>VB 9294</v>
      </c>
      <c r="J45" t="str">
        <f>VLOOKUP(Hoja1!J45,Data!$G$1:$H$505,2,0)</f>
        <v>Huatulco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320</v>
      </c>
      <c r="D46" t="str">
        <f>Hoja1!D46</f>
        <v>VB 9403</v>
      </c>
      <c r="E46" s="24">
        <f>IF(Hoja1!M46=2,Hoja1!E46,0)</f>
        <v>0</v>
      </c>
      <c r="F46" s="23" t="str">
        <f>VLOOKUP(Hoja1!F46,Data!$D$1:$E$5004,2,0)</f>
        <v>Monterrey</v>
      </c>
      <c r="G46" s="23">
        <f>Hoja1!G46</f>
        <v>2</v>
      </c>
      <c r="H46" s="23" t="str">
        <f>Hoja1!H46</f>
        <v>107A</v>
      </c>
      <c r="I46" t="str">
        <f>Hoja1!I46</f>
        <v>VB 9386</v>
      </c>
      <c r="J46" t="str">
        <f>VLOOKUP(Hoja1!J46,Data!$G$1:$H$505,2,0)</f>
        <v>Reynosa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 t="str">
        <f>Hoja1!C47</f>
        <v>32N</v>
      </c>
      <c r="D47" t="str">
        <f>Hoja1!D47</f>
        <v>VB 9401</v>
      </c>
      <c r="E47" s="24">
        <f>IF(Hoja1!M47=2,Hoja1!E47,0)</f>
        <v>0</v>
      </c>
      <c r="F47" s="23" t="str">
        <f>VLOOKUP(Hoja1!F47,Data!$D$1:$E$5004,2,0)</f>
        <v>Monterrey</v>
      </c>
      <c r="G47" s="23">
        <f>Hoja1!G47</f>
        <v>2</v>
      </c>
      <c r="H47" s="23" t="str">
        <f>Hoja1!H47</f>
        <v>112A</v>
      </c>
      <c r="I47" t="str">
        <f>Hoja1!I47</f>
        <v>VB 770</v>
      </c>
      <c r="J47" t="str">
        <f>VLOOKUP(Hoja1!J47,Data!$G$1:$H$505,2,0)</f>
        <v>Bogotá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 t="str">
        <f>IF(Hoja1!M48=2,Hoja1!A48,0)</f>
        <v>Flight scheduled</v>
      </c>
      <c r="B48" s="23" t="str">
        <f>VLOOKUP(Hoja1!B48,Data!$A$1:$B$504,2,0)</f>
        <v>Atlas Air</v>
      </c>
      <c r="C48" s="23">
        <f>Hoja1!C48</f>
        <v>744</v>
      </c>
      <c r="D48" t="str">
        <f>Hoja1!D48</f>
        <v>5Y 8176</v>
      </c>
      <c r="E48" s="24">
        <f>IF(Hoja1!M48=2,Hoja1!E48,0)</f>
        <v>45987.430555555555</v>
      </c>
      <c r="F48" s="23" t="str">
        <f>VLOOKUP(Hoja1!F48,Data!$D$1:$E$5004,2,0)</f>
        <v>Anchorage</v>
      </c>
      <c r="G48" s="23" t="str">
        <f>Hoja1!G48</f>
        <v>---</v>
      </c>
      <c r="H48" s="23">
        <f>Hoja1!H48</f>
        <v>602</v>
      </c>
      <c r="I48" t="str">
        <f>Hoja1!I48</f>
        <v>5Y 8176</v>
      </c>
      <c r="J48" t="str">
        <f>VLOOKUP(Hoja1!J48,Data!$G$1:$H$505,2,0)</f>
        <v>Memphis</v>
      </c>
      <c r="K48" s="18">
        <f>IF(Hoja1!M48=2,Hoja1!K48,0)</f>
        <v>45987.513888888891</v>
      </c>
      <c r="L48" t="str">
        <f>IF(Hoja1!M48=2,Hoja1!L48:$N49,0)</f>
        <v>F</v>
      </c>
      <c r="M48">
        <f t="shared" si="0"/>
        <v>1</v>
      </c>
      <c r="N48">
        <f t="shared" si="1"/>
        <v>1</v>
      </c>
      <c r="O48">
        <f>IF(N48="","",MAX(O$1:O47)+1)</f>
        <v>19</v>
      </c>
    </row>
    <row r="49" spans="1:15" x14ac:dyDescent="0.25">
      <c r="A49" t="str">
        <f>IF(Hoja1!M49=2,Hoja1!A49,0)</f>
        <v>Flight scheduled</v>
      </c>
      <c r="B49" s="23" t="str">
        <f>VLOOKUP(Hoja1!B49,Data!$A$1:$B$504,2,0)</f>
        <v>Kalitta Air</v>
      </c>
      <c r="C49" s="23">
        <f>Hoja1!C49</f>
        <v>744</v>
      </c>
      <c r="D49" t="str">
        <f>Hoja1!D49</f>
        <v>K4 819</v>
      </c>
      <c r="E49" s="24">
        <f>IF(Hoja1!M49=2,Hoja1!E49,0)</f>
        <v>45987.458333333336</v>
      </c>
      <c r="F49" s="23" t="str">
        <f>VLOOKUP(Hoja1!F49,Data!$D$1:$E$5004,2,0)</f>
        <v>Anchorage</v>
      </c>
      <c r="G49" s="23" t="str">
        <f>Hoja1!G49</f>
        <v>---</v>
      </c>
      <c r="H49" s="23" t="str">
        <f>Hoja1!H49</f>
        <v>605A</v>
      </c>
      <c r="I49" t="str">
        <f>Hoja1!I49</f>
        <v>K4 810</v>
      </c>
      <c r="J49" t="str">
        <f>VLOOKUP(Hoja1!J49,Data!$G$1:$H$505,2,0)</f>
        <v>Anchorage</v>
      </c>
      <c r="K49" s="18">
        <f>IF(Hoja1!M49=2,Hoja1!K49,0)</f>
        <v>45987.5625</v>
      </c>
      <c r="L49" t="str">
        <f>IF(Hoja1!M49=2,Hoja1!L49:$N50,0)</f>
        <v>F</v>
      </c>
      <c r="M49">
        <f t="shared" si="0"/>
        <v>1</v>
      </c>
      <c r="N49">
        <f t="shared" si="1"/>
        <v>1</v>
      </c>
      <c r="O49">
        <f>IF(N49="","",MAX(O$1:O48)+1)</f>
        <v>20</v>
      </c>
    </row>
    <row r="50" spans="1:15" x14ac:dyDescent="0.25">
      <c r="A50">
        <f>IF(Hoja1!M50=2,Hoja1!A50,0)</f>
        <v>0</v>
      </c>
      <c r="B50" s="23" t="str">
        <f>VLOOKUP(Hoja1!B50,Data!$A$1:$B$504,2,0)</f>
        <v>Volaris</v>
      </c>
      <c r="C50" s="23" t="str">
        <f>Hoja1!C50</f>
        <v>32N</v>
      </c>
      <c r="D50" t="str">
        <f>Hoja1!D50</f>
        <v>Y4 3961</v>
      </c>
      <c r="E50" s="24">
        <f>IF(Hoja1!M50=2,Hoja1!E50,0)</f>
        <v>0</v>
      </c>
      <c r="F50" s="23" t="str">
        <f>VLOOKUP(Hoja1!F50,Data!$D$1:$E$5004,2,0)</f>
        <v>Bogotá</v>
      </c>
      <c r="G50" s="23">
        <f>Hoja1!G50</f>
        <v>6</v>
      </c>
      <c r="H50" s="23" t="str">
        <f>Hoja1!H50</f>
        <v>114A</v>
      </c>
      <c r="I50" t="str">
        <f>Hoja1!I50</f>
        <v>Y4 7120</v>
      </c>
      <c r="J50" t="str">
        <f>VLOOKUP(Hoja1!J50,Data!$G$1:$H$505,2,0)</f>
        <v>Los Cabos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Viva</v>
      </c>
      <c r="C51" s="23">
        <f>Hoja1!C51</f>
        <v>321</v>
      </c>
      <c r="D51" t="str">
        <f>Hoja1!D51</f>
        <v>VB 7428</v>
      </c>
      <c r="E51" s="24">
        <f>IF(Hoja1!M51=2,Hoja1!E51,0)</f>
        <v>0</v>
      </c>
      <c r="F51" s="23" t="str">
        <f>VLOOKUP(Hoja1!F51,Data!$D$1:$E$5004,2,0)</f>
        <v>Tijuana</v>
      </c>
      <c r="G51" s="23">
        <f>Hoja1!G51</f>
        <v>1</v>
      </c>
      <c r="H51" s="23" t="str">
        <f>Hoja1!H51</f>
        <v>106B</v>
      </c>
      <c r="I51" t="str">
        <f>Hoja1!I51</f>
        <v>VB 7428</v>
      </c>
      <c r="J51" t="str">
        <f>VLOOKUP(Hoja1!J51,Data!$G$1:$H$505,2,0)</f>
        <v>Tuxtla Gutiérrez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 t="str">
        <f>IF(Hoja1!M52=2,Hoja1!A52,0)</f>
        <v>Flight scheduled</v>
      </c>
      <c r="B52" s="23" t="str">
        <f>VLOOKUP(Hoja1!B52,Data!$A$1:$B$504,2,0)</f>
        <v>MasAir</v>
      </c>
      <c r="C52" s="23">
        <f>Hoja1!C52</f>
        <v>332</v>
      </c>
      <c r="D52" t="str">
        <f>Hoja1!D52</f>
        <v>M7 3228</v>
      </c>
      <c r="E52" s="24">
        <f>IF(Hoja1!M52=2,Hoja1!E52,0)</f>
        <v>45987.472222222219</v>
      </c>
      <c r="F52" s="23" t="str">
        <f>VLOOKUP(Hoja1!F52,Data!$D$1:$E$5004,2,0)</f>
        <v>Anchorage</v>
      </c>
      <c r="G52" s="23" t="str">
        <f>Hoja1!G52</f>
        <v>---</v>
      </c>
      <c r="H52" s="23">
        <f>Hoja1!H52</f>
        <v>603</v>
      </c>
      <c r="I52" t="str">
        <f>Hoja1!I52</f>
        <v>M7 3114</v>
      </c>
      <c r="J52" t="str">
        <f>VLOOKUP(Hoja1!J52,Data!$G$1:$H$505,2,0)</f>
        <v>Los Angeles</v>
      </c>
      <c r="K52" s="18">
        <f>IF(Hoja1!M52=2,Hoja1!K52,0)</f>
        <v>45987.555555555555</v>
      </c>
      <c r="L52" t="str">
        <f>IF(Hoja1!M52=2,Hoja1!L52:$N53,0)</f>
        <v>F</v>
      </c>
      <c r="M52">
        <f t="shared" si="0"/>
        <v>1</v>
      </c>
      <c r="N52">
        <f t="shared" si="1"/>
        <v>1</v>
      </c>
      <c r="O52">
        <f>IF(N52="","",MAX(O$1:O51)+1)</f>
        <v>21</v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320</v>
      </c>
      <c r="D53" t="str">
        <f>Hoja1!D53</f>
        <v>VB 9481</v>
      </c>
      <c r="E53" s="24">
        <f>IF(Hoja1!M53=2,Hoja1!E53,0)</f>
        <v>0</v>
      </c>
      <c r="F53" s="23" t="str">
        <f>VLOOKUP(Hoja1!F53,Data!$D$1:$E$5004,2,0)</f>
        <v>Ciudad Obregón</v>
      </c>
      <c r="G53" s="23">
        <f>Hoja1!G53</f>
        <v>1</v>
      </c>
      <c r="H53" s="23" t="str">
        <f>Hoja1!H53</f>
        <v>115B</v>
      </c>
      <c r="I53" t="str">
        <f>Hoja1!I53</f>
        <v>VB 2283</v>
      </c>
      <c r="J53" t="str">
        <f>VLOOKUP(Hoja1!J53,Data!$G$1:$H$505,2,0)</f>
        <v>Cancún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Mexicana de Aviación</v>
      </c>
      <c r="C54" s="23">
        <f>Hoja1!C54</f>
        <v>738</v>
      </c>
      <c r="D54" t="str">
        <f>Hoja1!D54</f>
        <v>XN 1701</v>
      </c>
      <c r="E54" s="24">
        <f>IF(Hoja1!M54=2,Hoja1!E54,0)</f>
        <v>0</v>
      </c>
      <c r="F54" s="23" t="str">
        <f>VLOOKUP(Hoja1!F54,Data!$D$1:$E$5004,2,0)</f>
        <v>Campeche</v>
      </c>
      <c r="G54" s="23">
        <f>Hoja1!G54</f>
        <v>3</v>
      </c>
      <c r="H54" s="23" t="str">
        <f>Hoja1!H54</f>
        <v>109A</v>
      </c>
      <c r="I54" t="str">
        <f>Hoja1!I54</f>
        <v>XN 1952</v>
      </c>
      <c r="J54" t="str">
        <f>VLOOKUP(Hoja1!J54,Data!$G$1:$H$505,2,0)</f>
        <v>Ixtapa Zihuatanejo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Aeromexico</v>
      </c>
      <c r="C55" s="23" t="str">
        <f>Hoja1!C55</f>
        <v>7S8</v>
      </c>
      <c r="D55" t="str">
        <f>Hoja1!D55</f>
        <v>AM 591</v>
      </c>
      <c r="E55" s="24">
        <f>IF(Hoja1!M55=2,Hoja1!E55,0)</f>
        <v>0</v>
      </c>
      <c r="F55" s="23" t="str">
        <f>VLOOKUP(Hoja1!F55,Data!$D$1:$E$5004,2,0)</f>
        <v>Cancún</v>
      </c>
      <c r="G55" s="23">
        <f>Hoja1!G55</f>
        <v>3</v>
      </c>
      <c r="H55" s="23" t="str">
        <f>Hoja1!H55</f>
        <v>110A</v>
      </c>
      <c r="I55" t="str">
        <f>Hoja1!I55</f>
        <v>AM 596</v>
      </c>
      <c r="J55" t="str">
        <f>VLOOKUP(Hoja1!J55,Data!$G$1:$H$505,2,0)</f>
        <v>Cancún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 t="str">
        <f>Hoja1!C56</f>
        <v>32Q</v>
      </c>
      <c r="D56" t="str">
        <f>Hoja1!D56</f>
        <v>VB 7333</v>
      </c>
      <c r="E56" s="24">
        <f>IF(Hoja1!M56=2,Hoja1!E56,0)</f>
        <v>0</v>
      </c>
      <c r="F56" s="23" t="str">
        <f>VLOOKUP(Hoja1!F56,Data!$D$1:$E$5004,2,0)</f>
        <v>Villahermosa</v>
      </c>
      <c r="G56" s="23">
        <f>Hoja1!G56</f>
        <v>2</v>
      </c>
      <c r="H56" s="23" t="str">
        <f>Hoja1!H56</f>
        <v>107B</v>
      </c>
      <c r="I56" t="str">
        <f>Hoja1!I56</f>
        <v>VB 7333</v>
      </c>
      <c r="J56" t="str">
        <f>VLOOKUP(Hoja1!J56,Data!$G$1:$H$505,2,0)</f>
        <v>Monterrey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321</v>
      </c>
      <c r="D57" t="str">
        <f>Hoja1!D57</f>
        <v>VB 7416</v>
      </c>
      <c r="E57" s="24">
        <f>IF(Hoja1!M57=2,Hoja1!E57,0)</f>
        <v>0</v>
      </c>
      <c r="F57" s="23" t="str">
        <f>VLOOKUP(Hoja1!F57,Data!$D$1:$E$5004,2,0)</f>
        <v>Cancún</v>
      </c>
      <c r="G57" s="23">
        <f>Hoja1!G57</f>
        <v>2</v>
      </c>
      <c r="H57" s="23" t="str">
        <f>Hoja1!H57</f>
        <v>106A</v>
      </c>
      <c r="I57" t="str">
        <f>Hoja1!I57</f>
        <v>VB 7416</v>
      </c>
      <c r="J57" t="str">
        <f>VLOOKUP(Hoja1!J57,Data!$G$1:$H$505,2,0)</f>
        <v>Culiacán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Viva</v>
      </c>
      <c r="C58" s="23">
        <f>Hoja1!C58</f>
        <v>321</v>
      </c>
      <c r="D58" t="str">
        <f>Hoja1!D58</f>
        <v>VB 7351</v>
      </c>
      <c r="E58" s="24">
        <f>IF(Hoja1!M58=2,Hoja1!E58,0)</f>
        <v>0</v>
      </c>
      <c r="F58" s="23" t="str">
        <f>VLOOKUP(Hoja1!F58,Data!$D$1:$E$5004,2,0)</f>
        <v>Puerto Vallarta</v>
      </c>
      <c r="G58" s="23">
        <f>Hoja1!G58</f>
        <v>1</v>
      </c>
      <c r="H58" s="23" t="str">
        <f>Hoja1!H58</f>
        <v>107A</v>
      </c>
      <c r="I58" t="str">
        <f>Hoja1!I58</f>
        <v>VB 7351</v>
      </c>
      <c r="J58" t="str">
        <f>VLOOKUP(Hoja1!J58,Data!$G$1:$H$505,2,0)</f>
        <v>Mérida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>
        <f>Hoja1!C59</f>
        <v>320</v>
      </c>
      <c r="D59" t="str">
        <f>Hoja1!D59</f>
        <v>VB 9451</v>
      </c>
      <c r="E59" s="24">
        <f>IF(Hoja1!M59=2,Hoja1!E59,0)</f>
        <v>0</v>
      </c>
      <c r="F59" s="23" t="str">
        <f>VLOOKUP(Hoja1!F59,Data!$D$1:$E$5004,2,0)</f>
        <v>Nuevo Laredo</v>
      </c>
      <c r="G59" s="23">
        <f>Hoja1!G59</f>
        <v>1</v>
      </c>
      <c r="H59" s="23" t="str">
        <f>Hoja1!H59</f>
        <v>106B</v>
      </c>
      <c r="I59" t="str">
        <f>Hoja1!I59</f>
        <v>VB 9394</v>
      </c>
      <c r="J59" t="str">
        <f>VLOOKUP(Hoja1!J59,Data!$G$1:$H$505,2,0)</f>
        <v>Saltillo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7241</v>
      </c>
      <c r="E60" s="24">
        <f>IF(Hoja1!M60=2,Hoja1!E60,0)</f>
        <v>0</v>
      </c>
      <c r="F60" s="23" t="str">
        <f>VLOOKUP(Hoja1!F60,Data!$D$1:$E$5004,2,0)</f>
        <v>Tulum</v>
      </c>
      <c r="G60" s="23">
        <f>Hoja1!G60</f>
        <v>1</v>
      </c>
      <c r="H60" s="23">
        <f>Hoja1!H60</f>
        <v>502</v>
      </c>
      <c r="I60" t="str">
        <f>Hoja1!I60</f>
        <v>VB 7241</v>
      </c>
      <c r="J60" t="str">
        <f>VLOOKUP(Hoja1!J60,Data!$G$1:$H$505,2,0)</f>
        <v>Guadalajara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 t="str">
        <f>Hoja1!C61</f>
        <v>32N</v>
      </c>
      <c r="D61" t="str">
        <f>Hoja1!D61</f>
        <v>VB 9313</v>
      </c>
      <c r="E61" s="24">
        <f>IF(Hoja1!M61=2,Hoja1!E61,0)</f>
        <v>0</v>
      </c>
      <c r="F61" s="23" t="str">
        <f>VLOOKUP(Hoja1!F61,Data!$D$1:$E$5004,2,0)</f>
        <v>Ixtapa Zihuatanejo</v>
      </c>
      <c r="G61" s="23">
        <f>Hoja1!G61</f>
        <v>2</v>
      </c>
      <c r="H61" s="23" t="str">
        <f>Hoja1!H61</f>
        <v>112B</v>
      </c>
      <c r="I61" t="str">
        <f>Hoja1!I61</f>
        <v>VB 9432</v>
      </c>
      <c r="J61" t="str">
        <f>VLOOKUP(Hoja1!J61,Data!$G$1:$H$505,2,0)</f>
        <v>Tampico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2437</v>
      </c>
      <c r="E62" s="24">
        <f>IF(Hoja1!M62=2,Hoja1!E62,0)</f>
        <v>0</v>
      </c>
      <c r="F62" s="23" t="str">
        <f>VLOOKUP(Hoja1!F62,Data!$D$1:$E$5004,2,0)</f>
        <v>Colima</v>
      </c>
      <c r="G62" s="23">
        <f>Hoja1!G62</f>
        <v>3</v>
      </c>
      <c r="H62" s="23" t="str">
        <f>Hoja1!H62</f>
        <v>111B</v>
      </c>
      <c r="I62" t="str">
        <f>Hoja1!I62</f>
        <v>AM 2600</v>
      </c>
      <c r="J62" t="str">
        <f>VLOOKUP(Hoja1!J62,Data!$G$1:$H$505,2,0)</f>
        <v>Durango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7345</v>
      </c>
      <c r="E63" s="24">
        <f>IF(Hoja1!M63=2,Hoja1!E63,0)</f>
        <v>0</v>
      </c>
      <c r="F63" s="23" t="str">
        <f>VLOOKUP(Hoja1!F63,Data!$D$1:$E$5004,2,0)</f>
        <v>Chihuahua</v>
      </c>
      <c r="G63" s="23">
        <f>Hoja1!G63</f>
        <v>2</v>
      </c>
      <c r="H63" s="23">
        <f>Hoja1!H63</f>
        <v>505</v>
      </c>
      <c r="I63" t="str">
        <f>Hoja1!I63</f>
        <v>VB 7345</v>
      </c>
      <c r="J63" t="str">
        <f>VLOOKUP(Hoja1!J63,Data!$G$1:$H$505,2,0)</f>
        <v xml:space="preserve">Bajío 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593</v>
      </c>
      <c r="E64" s="24">
        <f>IF(Hoja1!M64=2,Hoja1!E64,0)</f>
        <v>0</v>
      </c>
      <c r="F64" s="23" t="str">
        <f>VLOOKUP(Hoja1!F64,Data!$D$1:$E$5004,2,0)</f>
        <v>Tulum</v>
      </c>
      <c r="G64" s="23">
        <f>Hoja1!G64</f>
        <v>3</v>
      </c>
      <c r="H64" s="23" t="str">
        <f>Hoja1!H64</f>
        <v>111A</v>
      </c>
      <c r="I64" t="str">
        <f>Hoja1!I64</f>
        <v>AM 880</v>
      </c>
      <c r="J64" t="str">
        <f>VLOOKUP(Hoja1!J64,Data!$G$1:$H$505,2,0)</f>
        <v>Puerto Vallarta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321</v>
      </c>
      <c r="D65" t="str">
        <f>Hoja1!D65</f>
        <v>VB 5070</v>
      </c>
      <c r="E65" s="24">
        <f>IF(Hoja1!M65=2,Hoja1!E65,0)</f>
        <v>0</v>
      </c>
      <c r="F65" s="23" t="str">
        <f>VLOOKUP(Hoja1!F65,Data!$D$1:$E$5004,2,0)</f>
        <v>Tijuana</v>
      </c>
      <c r="G65" s="23">
        <f>Hoja1!G65</f>
        <v>1</v>
      </c>
      <c r="H65" s="23" t="str">
        <f>Hoja1!H65</f>
        <v>106A</v>
      </c>
      <c r="I65" t="str">
        <f>Hoja1!I65</f>
        <v>VB 9362</v>
      </c>
      <c r="J65" t="str">
        <f>VLOOKUP(Hoja1!J65,Data!$G$1:$H$505,2,0)</f>
        <v>Tulum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Viva</v>
      </c>
      <c r="C66" s="23">
        <f>Hoja1!C66</f>
        <v>320</v>
      </c>
      <c r="D66" t="str">
        <f>Hoja1!D66</f>
        <v>VB 9387</v>
      </c>
      <c r="E66" s="24">
        <f>IF(Hoja1!M66=2,Hoja1!E66,0)</f>
        <v>0</v>
      </c>
      <c r="F66" s="23" t="str">
        <f>VLOOKUP(Hoja1!F66,Data!$D$1:$E$5004,2,0)</f>
        <v>Reynosa</v>
      </c>
      <c r="G66" s="23">
        <f>Hoja1!G66</f>
        <v>1</v>
      </c>
      <c r="H66" s="23" t="str">
        <f>Hoja1!H66</f>
        <v>107A</v>
      </c>
      <c r="I66" t="str">
        <f>Hoja1!I66</f>
        <v>VB 7820</v>
      </c>
      <c r="J66" t="str">
        <f>VLOOKUP(Hoja1!J66,Data!$G$1:$H$505,2,0)</f>
        <v>Monterrey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Viva</v>
      </c>
      <c r="C67" s="23">
        <f>Hoja1!C67</f>
        <v>321</v>
      </c>
      <c r="D67" t="str">
        <f>Hoja1!D67</f>
        <v>VB 9295</v>
      </c>
      <c r="E67" s="24">
        <f>IF(Hoja1!M67=2,Hoja1!E67,0)</f>
        <v>0</v>
      </c>
      <c r="F67" s="23" t="str">
        <f>VLOOKUP(Hoja1!F67,Data!$D$1:$E$5004,2,0)</f>
        <v>Huatulco</v>
      </c>
      <c r="G67" s="23">
        <f>Hoja1!G67</f>
        <v>2</v>
      </c>
      <c r="H67" s="23" t="str">
        <f>Hoja1!H67</f>
        <v>115B</v>
      </c>
      <c r="I67" t="str">
        <f>Hoja1!I67</f>
        <v>VB 9428</v>
      </c>
      <c r="J67" t="str">
        <f>VLOOKUP(Hoja1!J67,Data!$G$1:$H$505,2,0)</f>
        <v>Tepic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Aerus</v>
      </c>
      <c r="C68" s="23" t="str">
        <f>Hoja1!C68</f>
        <v>CNF</v>
      </c>
      <c r="D68" t="str">
        <f>Hoja1!D68</f>
        <v>ZV 361</v>
      </c>
      <c r="E68" s="24">
        <f>IF(Hoja1!M68=2,Hoja1!E68,0)</f>
        <v>0</v>
      </c>
      <c r="F68" s="23" t="str">
        <f>VLOOKUP(Hoja1!F68,Data!$D$1:$E$5004,2,0)</f>
        <v>Ciudad Victoria</v>
      </c>
      <c r="G68" s="23">
        <f>Hoja1!G68</f>
        <v>2</v>
      </c>
      <c r="H68" s="23">
        <f>Hoja1!H68</f>
        <v>501</v>
      </c>
      <c r="I68" t="str">
        <f>Hoja1!I68</f>
        <v>ZV 340</v>
      </c>
      <c r="J68" t="str">
        <f>VLOOKUP(Hoja1!J68,Data!$G$1:$H$505,2,0)</f>
        <v>San Luis Potosí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 t="str">
        <f>IF(Hoja1!M69=2,Hoja1!A69,0)</f>
        <v>Flight scheduled</v>
      </c>
      <c r="B69" s="23" t="str">
        <f>VLOOKUP(Hoja1!B69,Data!$A$1:$B$504,2,0)</f>
        <v>MasAir</v>
      </c>
      <c r="C69" s="23">
        <f>Hoja1!C69</f>
        <v>333</v>
      </c>
      <c r="D69" t="str">
        <f>Hoja1!D69</f>
        <v>M7 6813</v>
      </c>
      <c r="E69" s="24">
        <f>IF(Hoja1!M69=2,Hoja1!E69,0)</f>
        <v>45987.607638888891</v>
      </c>
      <c r="F69" s="23" t="str">
        <f>VLOOKUP(Hoja1!F69,Data!$D$1:$E$5004,2,0)</f>
        <v>Guadalajara</v>
      </c>
      <c r="G69" s="23" t="str">
        <f>Hoja1!G69</f>
        <v>---</v>
      </c>
      <c r="H69" s="23">
        <f>Hoja1!H69</f>
        <v>602</v>
      </c>
      <c r="I69" t="str">
        <f>Hoja1!I69</f>
        <v>M7 6333</v>
      </c>
      <c r="J69" t="str">
        <f>VLOOKUP(Hoja1!J69,Data!$G$1:$H$505,2,0)</f>
        <v>Bogotá</v>
      </c>
      <c r="K69" s="18">
        <f>IF(Hoja1!M69=2,Hoja1!K69,0)</f>
        <v>45987.690972222219</v>
      </c>
      <c r="L69" t="str">
        <f>IF(Hoja1!M69=2,Hoja1!L69:$N70,0)</f>
        <v>F</v>
      </c>
      <c r="M69">
        <f t="shared" si="2"/>
        <v>1</v>
      </c>
      <c r="N69">
        <f t="shared" si="3"/>
        <v>1</v>
      </c>
      <c r="O69">
        <f>IF(N69="","",MAX(O$1:O68)+1)</f>
        <v>22</v>
      </c>
    </row>
    <row r="70" spans="1:15" x14ac:dyDescent="0.25">
      <c r="A70">
        <f>IF(Hoja1!M70=2,Hoja1!A70,0)</f>
        <v>0</v>
      </c>
      <c r="B70" s="23" t="str">
        <f>VLOOKUP(Hoja1!B70,Data!$A$1:$B$504,2,0)</f>
        <v>Mexicana de Aviación</v>
      </c>
      <c r="C70" s="23">
        <f>Hoja1!C70</f>
        <v>738</v>
      </c>
      <c r="D70" t="str">
        <f>Hoja1!D70</f>
        <v>XN 1781</v>
      </c>
      <c r="E70" s="24">
        <f>IF(Hoja1!M70=2,Hoja1!E70,0)</f>
        <v>0</v>
      </c>
      <c r="F70" s="23" t="str">
        <f>VLOOKUP(Hoja1!F70,Data!$D$1:$E$5004,2,0)</f>
        <v>Tulum</v>
      </c>
      <c r="G70" s="23">
        <f>Hoja1!G70</f>
        <v>1</v>
      </c>
      <c r="H70" s="23" t="str">
        <f>Hoja1!H70</f>
        <v>108A</v>
      </c>
      <c r="I70" t="str">
        <f>Hoja1!I70</f>
        <v>XN 1204</v>
      </c>
      <c r="J70" t="str">
        <f>VLOOKUP(Hoja1!J70,Data!$G$1:$H$505,2,0)</f>
        <v>Tijuana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7008</v>
      </c>
      <c r="E71" s="24">
        <f>IF(Hoja1!M71=2,Hoja1!E71,0)</f>
        <v>0</v>
      </c>
      <c r="F71" s="23" t="str">
        <f>VLOOKUP(Hoja1!F71,Data!$D$1:$E$5004,2,0)</f>
        <v>Cancún</v>
      </c>
      <c r="G71" s="23">
        <f>Hoja1!G71</f>
        <v>1</v>
      </c>
      <c r="H71" s="23">
        <f>Hoja1!H71</f>
        <v>505</v>
      </c>
      <c r="I71" t="str">
        <f>Hoja1!I71</f>
        <v>VB 7008</v>
      </c>
      <c r="J71" t="str">
        <f>VLOOKUP(Hoja1!J71,Data!$G$1:$H$505,2,0)</f>
        <v>Oaxaca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 t="str">
        <f>IF(Hoja1!M72=2,Hoja1!A72,0)</f>
        <v>Flight scheduled</v>
      </c>
      <c r="B72" s="23" t="str">
        <f>VLOOKUP(Hoja1!B72,Data!$A$1:$B$504,2,0)</f>
        <v>Turkish Airlines</v>
      </c>
      <c r="C72" s="23" t="str">
        <f>Hoja1!C72</f>
        <v>77F</v>
      </c>
      <c r="D72" t="str">
        <f>Hoja1!D72</f>
        <v>TK 6033</v>
      </c>
      <c r="E72" s="24">
        <f>IF(Hoja1!M72=2,Hoja1!E72,0)</f>
        <v>45987.649305555555</v>
      </c>
      <c r="F72" s="23" t="str">
        <f>VLOOKUP(Hoja1!F72,Data!$D$1:$E$5004,2,0)</f>
        <v>Liege</v>
      </c>
      <c r="G72" s="23" t="str">
        <f>Hoja1!G72</f>
        <v>---</v>
      </c>
      <c r="H72" s="23">
        <f>Hoja1!H72</f>
        <v>603</v>
      </c>
      <c r="I72" t="str">
        <f>Hoja1!I72</f>
        <v>TK 6034</v>
      </c>
      <c r="J72" t="str">
        <f>VLOOKUP(Hoja1!J72,Data!$G$1:$H$505,2,0)</f>
        <v>Houston</v>
      </c>
      <c r="K72" s="18">
        <f>IF(Hoja1!M72=2,Hoja1!K72,0)</f>
        <v>45987.753472222219</v>
      </c>
      <c r="L72" t="str">
        <f>IF(Hoja1!M72=2,Hoja1!L72:$N73,0)</f>
        <v>F</v>
      </c>
      <c r="M72">
        <f t="shared" si="2"/>
        <v>1</v>
      </c>
      <c r="N72">
        <f t="shared" si="3"/>
        <v>1</v>
      </c>
      <c r="O72">
        <f>IF(N72="","",MAX(O$1:O71)+1)</f>
        <v>23</v>
      </c>
    </row>
    <row r="73" spans="1:15" x14ac:dyDescent="0.25">
      <c r="A73">
        <f>IF(Hoja1!M73=2,Hoja1!A73,0)</f>
        <v>0</v>
      </c>
      <c r="B73" s="23" t="str">
        <f>VLOOKUP(Hoja1!B73,Data!$A$1:$B$504,2,0)</f>
        <v>Viva</v>
      </c>
      <c r="C73" s="23">
        <f>Hoja1!C73</f>
        <v>321</v>
      </c>
      <c r="D73" t="str">
        <f>Hoja1!D73</f>
        <v>VB 7429</v>
      </c>
      <c r="E73" s="24">
        <f>IF(Hoja1!M73=2,Hoja1!E73,0)</f>
        <v>0</v>
      </c>
      <c r="F73" s="23" t="str">
        <f>VLOOKUP(Hoja1!F73,Data!$D$1:$E$5004,2,0)</f>
        <v>Tuxtla Gutiérrez</v>
      </c>
      <c r="G73" s="23">
        <f>Hoja1!G73</f>
        <v>1</v>
      </c>
      <c r="H73" s="23">
        <f>Hoja1!H73</f>
        <v>502</v>
      </c>
      <c r="I73" t="str">
        <f>Hoja1!I73</f>
        <v>VB 7429</v>
      </c>
      <c r="J73" t="str">
        <f>VLOOKUP(Hoja1!J73,Data!$G$1:$H$505,2,0)</f>
        <v>Tijuana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>
        <f>Hoja1!C74</f>
        <v>320</v>
      </c>
      <c r="D74" t="str">
        <f>Hoja1!D74</f>
        <v>VB 9413</v>
      </c>
      <c r="E74" s="24">
        <f>IF(Hoja1!M74=2,Hoja1!E74,0)</f>
        <v>0</v>
      </c>
      <c r="F74" s="23" t="str">
        <f>VLOOKUP(Hoja1!F74,Data!$D$1:$E$5004,2,0)</f>
        <v>Mérida</v>
      </c>
      <c r="G74" s="23">
        <f>Hoja1!G74</f>
        <v>2</v>
      </c>
      <c r="H74" s="23" t="str">
        <f>Hoja1!H74</f>
        <v>106B</v>
      </c>
      <c r="I74" t="str">
        <f>Hoja1!I74</f>
        <v>VB 9234</v>
      </c>
      <c r="J74" t="str">
        <f>VLOOKUP(Hoja1!J74,Data!$G$1:$H$505,2,0)</f>
        <v>Mazatlán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 t="str">
        <f>IF(Hoja1!M75=2,Hoja1!A75,0)</f>
        <v>Flight scheduled</v>
      </c>
      <c r="B75" s="23" t="str">
        <f>VLOOKUP(Hoja1!B75,Data!$A$1:$B$504,2,0)</f>
        <v>Lufthansa</v>
      </c>
      <c r="C75" s="23" t="str">
        <f>Hoja1!C75</f>
        <v>77X</v>
      </c>
      <c r="D75" t="str">
        <f>Hoja1!D75</f>
        <v>LH 8224</v>
      </c>
      <c r="E75" s="24">
        <f>IF(Hoja1!M75=2,Hoja1!E75,0)</f>
        <v>45987.673611111109</v>
      </c>
      <c r="F75" s="23" t="str">
        <f>VLOOKUP(Hoja1!F75,Data!$D$1:$E$5004,2,0)</f>
        <v>Frankfurt</v>
      </c>
      <c r="G75" s="23" t="str">
        <f>Hoja1!G75</f>
        <v>---</v>
      </c>
      <c r="H75" s="23" t="str">
        <f>Hoja1!H75</f>
        <v>605A</v>
      </c>
      <c r="I75" t="str">
        <f>Hoja1!I75</f>
        <v>LH 8225</v>
      </c>
      <c r="J75" t="str">
        <f>VLOOKUP(Hoja1!J75,Data!$G$1:$H$505,2,0)</f>
        <v>Guadalajara</v>
      </c>
      <c r="K75" s="18">
        <f>IF(Hoja1!M75=2,Hoja1!K75,0)</f>
        <v>45987.777777777781</v>
      </c>
      <c r="L75" t="str">
        <f>IF(Hoja1!M75=2,Hoja1!L75:$N76,0)</f>
        <v>F</v>
      </c>
      <c r="M75">
        <f t="shared" si="2"/>
        <v>1</v>
      </c>
      <c r="N75">
        <f t="shared" si="3"/>
        <v>1</v>
      </c>
      <c r="O75">
        <f>IF(N75="","",MAX(O$1:O74)+1)</f>
        <v>24</v>
      </c>
    </row>
    <row r="76" spans="1:15" x14ac:dyDescent="0.25">
      <c r="A76">
        <f>IF(Hoja1!M76=2,Hoja1!A76,0)</f>
        <v>0</v>
      </c>
      <c r="B76" s="23" t="str">
        <f>VLOOKUP(Hoja1!B76,Data!$A$1:$B$504,2,0)</f>
        <v>Volaris</v>
      </c>
      <c r="C76" s="23">
        <f>Hoja1!C76</f>
        <v>320</v>
      </c>
      <c r="D76" t="str">
        <f>Hoja1!D76</f>
        <v>Y4 3532</v>
      </c>
      <c r="E76" s="24">
        <f>IF(Hoja1!M76=2,Hoja1!E76,0)</f>
        <v>0</v>
      </c>
      <c r="F76" s="23" t="str">
        <f>VLOOKUP(Hoja1!F76,Data!$D$1:$E$5004,2,0)</f>
        <v>Cancún</v>
      </c>
      <c r="G76" s="23">
        <f>Hoja1!G76</f>
        <v>1</v>
      </c>
      <c r="H76" s="23" t="str">
        <f>Hoja1!H76</f>
        <v>109A</v>
      </c>
      <c r="I76" t="str">
        <f>Hoja1!I76</f>
        <v>Y4 1293</v>
      </c>
      <c r="J76" t="str">
        <f>VLOOKUP(Hoja1!J76,Data!$G$1:$H$505,2,0)</f>
        <v>Guadalajara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>
        <f>Hoja1!C77</f>
        <v>320</v>
      </c>
      <c r="D77" t="str">
        <f>Hoja1!D77</f>
        <v>VB 3286</v>
      </c>
      <c r="E77" s="24">
        <f>IF(Hoja1!M77=2,Hoja1!E77,0)</f>
        <v>0</v>
      </c>
      <c r="F77" s="23" t="str">
        <f>VLOOKUP(Hoja1!F77,Data!$D$1:$E$5004,2,0)</f>
        <v>Guadalajara</v>
      </c>
      <c r="G77" s="23">
        <f>Hoja1!G77</f>
        <v>2</v>
      </c>
      <c r="H77" s="23" t="str">
        <f>Hoja1!H77</f>
        <v>107B</v>
      </c>
      <c r="I77" t="str">
        <f>Hoja1!I77</f>
        <v>VB 9532</v>
      </c>
      <c r="J77" t="str">
        <f>VLOOKUP(Hoja1!J77,Data!$G$1:$H$505,2,0)</f>
        <v>Matamoros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3" t="str">
        <f>VLOOKUP(Hoja1!B78,Data!$A$1:$B$504,2,0)</f>
        <v>Aeromexico</v>
      </c>
      <c r="C78" s="23" t="str">
        <f>Hoja1!C78</f>
        <v>E90</v>
      </c>
      <c r="D78" t="str">
        <f>Hoja1!D78</f>
        <v>AM 875</v>
      </c>
      <c r="E78" s="24">
        <f>IF(Hoja1!M78=2,Hoja1!E78,0)</f>
        <v>0</v>
      </c>
      <c r="F78" s="23" t="str">
        <f>VLOOKUP(Hoja1!F78,Data!$D$1:$E$5004,2,0)</f>
        <v>Mérida</v>
      </c>
      <c r="G78" s="23">
        <f>Hoja1!G78</f>
        <v>3</v>
      </c>
      <c r="H78" s="23" t="str">
        <f>Hoja1!H78</f>
        <v>111B</v>
      </c>
      <c r="I78" t="str">
        <f>Hoja1!I78</f>
        <v>AM 2042</v>
      </c>
      <c r="J78" t="str">
        <f>VLOOKUP(Hoja1!J78,Data!$G$1:$H$505,2,0)</f>
        <v>Oaxaca</v>
      </c>
      <c r="K78" s="18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3" t="str">
        <f>VLOOKUP(Hoja1!B79,Data!$A$1:$B$504,2,0)</f>
        <v>Volaris</v>
      </c>
      <c r="C79" s="23" t="str">
        <f>Hoja1!C79</f>
        <v>32N</v>
      </c>
      <c r="D79" t="str">
        <f>Hoja1!D79</f>
        <v>Y4 7121</v>
      </c>
      <c r="E79" s="24">
        <f>IF(Hoja1!M79=2,Hoja1!E79,0)</f>
        <v>0</v>
      </c>
      <c r="F79" s="23" t="str">
        <f>VLOOKUP(Hoja1!F79,Data!$D$1:$E$5004,2,0)</f>
        <v>Los Cabos</v>
      </c>
      <c r="G79" s="23">
        <f>Hoja1!G79</f>
        <v>2</v>
      </c>
      <c r="H79" s="23" t="str">
        <f>Hoja1!H79</f>
        <v>110A</v>
      </c>
      <c r="I79" t="str">
        <f>Hoja1!I79</f>
        <v>Y4 7110</v>
      </c>
      <c r="J79" t="str">
        <f>VLOOKUP(Hoja1!J79,Data!$G$1:$H$505,2,0)</f>
        <v>Mérida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321</v>
      </c>
      <c r="D80" t="str">
        <f>Hoja1!D80</f>
        <v>VB 7417</v>
      </c>
      <c r="E80" s="24">
        <f>IF(Hoja1!M80=2,Hoja1!E80,0)</f>
        <v>0</v>
      </c>
      <c r="F80" s="23" t="str">
        <f>VLOOKUP(Hoja1!F80,Data!$D$1:$E$5004,2,0)</f>
        <v>Culiacán</v>
      </c>
      <c r="G80" s="23">
        <f>Hoja1!G80</f>
        <v>2</v>
      </c>
      <c r="H80" s="23" t="str">
        <f>Hoja1!H80</f>
        <v>107A</v>
      </c>
      <c r="I80" t="str">
        <f>Hoja1!I80</f>
        <v>VB 7417</v>
      </c>
      <c r="J80" t="str">
        <f>VLOOKUP(Hoja1!J80,Data!$G$1:$H$505,2,0)</f>
        <v>Cancún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>
        <f>Hoja1!C81</f>
        <v>320</v>
      </c>
      <c r="D81" t="str">
        <f>Hoja1!D81</f>
        <v>VB 7370</v>
      </c>
      <c r="E81" s="24">
        <f>IF(Hoja1!M81=2,Hoja1!E81,0)</f>
        <v>0</v>
      </c>
      <c r="F81" s="23" t="str">
        <f>VLOOKUP(Hoja1!F81,Data!$D$1:$E$5004,2,0)</f>
        <v>La Paz</v>
      </c>
      <c r="G81" s="23">
        <f>Hoja1!G81</f>
        <v>1</v>
      </c>
      <c r="H81" s="23" t="str">
        <f>Hoja1!H81</f>
        <v>106A</v>
      </c>
      <c r="I81" t="str">
        <f>Hoja1!I81</f>
        <v>VB 7371</v>
      </c>
      <c r="J81" t="str">
        <f>VLOOKUP(Hoja1!J81,Data!$G$1:$H$505,2,0)</f>
        <v>La Paz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IF(Hoja1!M82=2,Hoja1!E82,0)</f>
        <v>0</v>
      </c>
      <c r="F82" s="23" t="str">
        <f>VLOOKUP(Hoja1!F82,Data!$D$1:$E$5004,2,0)</f>
        <v>Durango</v>
      </c>
      <c r="G82" s="23">
        <f>Hoja1!G82</f>
        <v>3</v>
      </c>
      <c r="H82" s="23" t="str">
        <f>Hoja1!H82</f>
        <v>111A</v>
      </c>
      <c r="I82" t="str">
        <f>Hoja1!I82</f>
        <v>AM 872</v>
      </c>
      <c r="J82" t="str">
        <f>VLOOKUP(Hoja1!J82,Data!$G$1:$H$505,2,0)</f>
        <v>Veracruz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 t="str">
        <f>IF(Hoja1!M83=2,Hoja1!A83,0)</f>
        <v>Flight scheduled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2521</v>
      </c>
      <c r="E83" s="24">
        <f>IF(Hoja1!M83=2,Hoja1!E83,0)</f>
        <v>45987.711805555555</v>
      </c>
      <c r="F83" s="23" t="str">
        <f>VLOOKUP(Hoja1!F83,Data!$D$1:$E$5004,2,0)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2586</v>
      </c>
      <c r="J83" t="str">
        <f>VLOOKUP(Hoja1!J83,Data!$G$1:$H$505,2,0)</f>
        <v>Los Angeles</v>
      </c>
      <c r="K83" s="18">
        <f>IF(Hoja1!M83=2,Hoja1!K83,0)</f>
        <v>45987.836805555555</v>
      </c>
      <c r="L83" t="str">
        <f>IF(Hoja1!M83=2,Hoja1!L83:$N84,0)</f>
        <v>F</v>
      </c>
      <c r="M83">
        <f t="shared" si="2"/>
        <v>1</v>
      </c>
      <c r="N83">
        <f t="shared" si="3"/>
        <v>1</v>
      </c>
      <c r="O83">
        <f>IF(N83="","",MAX(O$1:O82)+1)</f>
        <v>25</v>
      </c>
    </row>
    <row r="84" spans="1:15" x14ac:dyDescent="0.25">
      <c r="A84">
        <f>IF(Hoja1!M84=2,Hoja1!A84,0)</f>
        <v>0</v>
      </c>
      <c r="B84" s="23" t="str">
        <f>VLOOKUP(Hoja1!B84,Data!$A$1:$B$504,2,0)</f>
        <v>Viva</v>
      </c>
      <c r="C84" s="23">
        <f>Hoja1!C84</f>
        <v>320</v>
      </c>
      <c r="D84" t="str">
        <f>Hoja1!D84</f>
        <v>VB 7016</v>
      </c>
      <c r="E84" s="24">
        <f>IF(Hoja1!M84=2,Hoja1!E84,0)</f>
        <v>0</v>
      </c>
      <c r="F84" s="23" t="str">
        <f>VLOOKUP(Hoja1!F84,Data!$D$1:$E$5004,2,0)</f>
        <v>Monterrey</v>
      </c>
      <c r="G84" s="23">
        <f>Hoja1!G84</f>
        <v>1</v>
      </c>
      <c r="H84" s="23">
        <f>Hoja1!H84</f>
        <v>505</v>
      </c>
      <c r="I84" t="str">
        <f>Hoja1!I84</f>
        <v>VB 7016</v>
      </c>
      <c r="J84" t="str">
        <f>VLOOKUP(Hoja1!J84,Data!$G$1:$H$505,2,0)</f>
        <v>Acapulco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 xml:space="preserve">Arajet </v>
      </c>
      <c r="C85" s="23" t="str">
        <f>Hoja1!C85</f>
        <v>7M8</v>
      </c>
      <c r="D85" t="str">
        <f>Hoja1!D85</f>
        <v>DM 7100</v>
      </c>
      <c r="E85" s="24">
        <f>IF(Hoja1!M85=2,Hoja1!E85,0)</f>
        <v>0</v>
      </c>
      <c r="F85" s="23" t="str">
        <f>VLOOKUP(Hoja1!F85,Data!$D$1:$E$5004,2,0)</f>
        <v>Punta Cana</v>
      </c>
      <c r="G85" s="23">
        <f>Hoja1!G85</f>
        <v>6</v>
      </c>
      <c r="H85" s="23" t="str">
        <f>Hoja1!H85</f>
        <v>114A</v>
      </c>
      <c r="I85" t="str">
        <f>Hoja1!I85</f>
        <v>DM 7101</v>
      </c>
      <c r="J85" t="str">
        <f>VLOOKUP(Hoja1!J85,Data!$G$1:$H$505,2,0)</f>
        <v>Punta Cana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9395</v>
      </c>
      <c r="E86" s="24">
        <f>IF(Hoja1!M86=2,Hoja1!E86,0)</f>
        <v>0</v>
      </c>
      <c r="F86" s="23" t="str">
        <f>VLOOKUP(Hoja1!F86,Data!$D$1:$E$5004,2,0)</f>
        <v>Saltillo</v>
      </c>
      <c r="G86" s="23">
        <f>Hoja1!G86</f>
        <v>1</v>
      </c>
      <c r="H86" s="23">
        <f>Hoja1!H86</f>
        <v>503</v>
      </c>
      <c r="I86" t="str">
        <f>Hoja1!I86</f>
        <v>VB 9304</v>
      </c>
      <c r="J86" t="str">
        <f>VLOOKUP(Hoja1!J86,Data!$G$1:$H$505,2,0)</f>
        <v>Hermosillo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1953</v>
      </c>
      <c r="E87" s="24">
        <f>IF(Hoja1!M87=2,Hoja1!E87,0)</f>
        <v>0</v>
      </c>
      <c r="F87" s="23" t="str">
        <f>VLOOKUP(Hoja1!F87,Data!$D$1:$E$5004,2,0)</f>
        <v>Ixtapa Zihuatanejo</v>
      </c>
      <c r="G87" s="23">
        <f>Hoja1!G87</f>
        <v>3</v>
      </c>
      <c r="H87" s="23" t="str">
        <f>Hoja1!H87</f>
        <v>109B</v>
      </c>
      <c r="I87" t="str">
        <f>Hoja1!I87</f>
        <v>XN 1104</v>
      </c>
      <c r="J87" t="str">
        <f>VLOOKUP(Hoja1!J87,Data!$G$1:$H$505,2,0)</f>
        <v>Monterrey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320</v>
      </c>
      <c r="D88" t="str">
        <f>Hoja1!D88</f>
        <v>VB 2284</v>
      </c>
      <c r="E88" s="24">
        <f>IF(Hoja1!M88=2,Hoja1!E88,0)</f>
        <v>0</v>
      </c>
      <c r="F88" s="23" t="str">
        <f>VLOOKUP(Hoja1!F88,Data!$D$1:$E$5004,2,0)</f>
        <v>Cancún</v>
      </c>
      <c r="G88" s="23">
        <f>Hoja1!G88</f>
        <v>1</v>
      </c>
      <c r="H88" s="23" t="str">
        <f>Hoja1!H88</f>
        <v>109A</v>
      </c>
      <c r="I88" t="str">
        <f>Hoja1!I88</f>
        <v>VB 9496</v>
      </c>
      <c r="J88" t="str">
        <f>VLOOKUP(Hoja1!J88,Data!$G$1:$H$505,2,0)</f>
        <v>Los Cabos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 t="str">
        <f>IF(Hoja1!M89=2,Hoja1!A89,0)</f>
        <v>Flight scheduled</v>
      </c>
      <c r="B89" s="23" t="str">
        <f>VLOOKUP(Hoja1!B89,Data!$A$1:$B$504,2,0)</f>
        <v>Amerijet International</v>
      </c>
      <c r="C89" s="23" t="str">
        <f>Hoja1!C89</f>
        <v>76Y</v>
      </c>
      <c r="D89" t="str">
        <f>Hoja1!D89</f>
        <v>M6 723</v>
      </c>
      <c r="E89" s="24">
        <f>IF(Hoja1!M89=2,Hoja1!E89,0)</f>
        <v>45987.75</v>
      </c>
      <c r="F89" s="23" t="str">
        <f>VLOOKUP(Hoja1!F89,Data!$D$1:$E$5004,2,0)</f>
        <v>Miami</v>
      </c>
      <c r="G89" s="23" t="str">
        <f>Hoja1!G89</f>
        <v>---</v>
      </c>
      <c r="H89" s="23" t="str">
        <f>Hoja1!H89</f>
        <v>602B</v>
      </c>
      <c r="I89" t="str">
        <f>Hoja1!I89</f>
        <v>M6 722</v>
      </c>
      <c r="J89" t="str">
        <f>VLOOKUP(Hoja1!J89,Data!$G$1:$H$505,2,0)</f>
        <v>Miami</v>
      </c>
      <c r="K89" s="18">
        <f>IF(Hoja1!M89=2,Hoja1!K89,0)</f>
        <v>45987.833333333336</v>
      </c>
      <c r="L89" t="str">
        <f>IF(Hoja1!M89=2,Hoja1!L89:$N90,0)</f>
        <v>F</v>
      </c>
      <c r="M89">
        <f t="shared" si="2"/>
        <v>1</v>
      </c>
      <c r="N89">
        <f t="shared" si="3"/>
        <v>1</v>
      </c>
      <c r="O89">
        <f>IF(N89="","",MAX(O$1:O88)+1)</f>
        <v>26</v>
      </c>
    </row>
    <row r="90" spans="1:15" x14ac:dyDescent="0.25">
      <c r="A90">
        <f>IF(Hoja1!M90=2,Hoja1!A90,0)</f>
        <v>0</v>
      </c>
      <c r="B90" s="23" t="str">
        <f>VLOOKUP(Hoja1!B90,Data!$A$1:$B$504,2,0)</f>
        <v>Aeromexico</v>
      </c>
      <c r="C90" s="23" t="str">
        <f>Hoja1!C90</f>
        <v>E90</v>
      </c>
      <c r="D90" t="str">
        <f>Hoja1!D90</f>
        <v>AM 881</v>
      </c>
      <c r="E90" s="24">
        <f>IF(Hoja1!M90=2,Hoja1!E90,0)</f>
        <v>0</v>
      </c>
      <c r="F90" s="23" t="str">
        <f>VLOOKUP(Hoja1!F90,Data!$D$1:$E$5004,2,0)</f>
        <v>Puerto Vallarta</v>
      </c>
      <c r="G90" s="23">
        <f>Hoja1!G90</f>
        <v>3</v>
      </c>
      <c r="H90" s="23" t="str">
        <f>Hoja1!H90</f>
        <v>111A</v>
      </c>
      <c r="I90" t="str">
        <f>Hoja1!I90</f>
        <v>AM 284</v>
      </c>
      <c r="J90" t="str">
        <f>VLOOKUP(Hoja1!J90,Data!$G$1:$H$505,2,0)</f>
        <v>Guadalajara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9433</v>
      </c>
      <c r="E91" s="24">
        <f>IF(Hoja1!M91=2,Hoja1!E91,0)</f>
        <v>0</v>
      </c>
      <c r="F91" s="23" t="str">
        <f>VLOOKUP(Hoja1!F91,Data!$D$1:$E$5004,2,0)</f>
        <v>Tampico</v>
      </c>
      <c r="G91" s="23">
        <f>Hoja1!G91</f>
        <v>1</v>
      </c>
      <c r="H91" s="23" t="str">
        <f>Hoja1!H91</f>
        <v>112B</v>
      </c>
      <c r="I91" t="str">
        <f>Hoja1!I91</f>
        <v>VB 9522</v>
      </c>
      <c r="J91" t="str">
        <f>VLOOKUP(Hoja1!J91,Data!$G$1:$H$505,2,0)</f>
        <v>Guadalajara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Viva</v>
      </c>
      <c r="C92" s="23">
        <f>Hoja1!C92</f>
        <v>321</v>
      </c>
      <c r="D92" t="str">
        <f>Hoja1!D92</f>
        <v>VB 7282</v>
      </c>
      <c r="E92" s="24">
        <f>IF(Hoja1!M92=2,Hoja1!E92,0)</f>
        <v>0</v>
      </c>
      <c r="F92" s="23" t="str">
        <f>VLOOKUP(Hoja1!F92,Data!$D$1:$E$5004,2,0)</f>
        <v>Mérida</v>
      </c>
      <c r="G92" s="23">
        <f>Hoja1!G92</f>
        <v>3</v>
      </c>
      <c r="H92" s="23" t="str">
        <f>Hoja1!H92</f>
        <v>106B</v>
      </c>
      <c r="I92" t="str">
        <f>Hoja1!I92</f>
        <v>VB 7282</v>
      </c>
      <c r="J92" t="str">
        <f>VLOOKUP(Hoja1!J92,Data!$G$1:$H$505,2,0)</f>
        <v>Puerto Escondido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>
        <f>Hoja1!C93</f>
        <v>320</v>
      </c>
      <c r="D93" t="str">
        <f>Hoja1!D93</f>
        <v>VB 7009</v>
      </c>
      <c r="E93" s="24">
        <f>IF(Hoja1!M93=2,Hoja1!E93,0)</f>
        <v>0</v>
      </c>
      <c r="F93" s="23" t="str">
        <f>VLOOKUP(Hoja1!F93,Data!$D$1:$E$5004,2,0)</f>
        <v>Oaxaca</v>
      </c>
      <c r="G93" s="23">
        <f>Hoja1!G93</f>
        <v>2</v>
      </c>
      <c r="H93" s="23">
        <f>Hoja1!H93</f>
        <v>505</v>
      </c>
      <c r="I93" t="str">
        <f>Hoja1!I93</f>
        <v>VB 7009</v>
      </c>
      <c r="J93" t="str">
        <f>VLOOKUP(Hoja1!J93,Data!$G$1:$H$505,2,0)</f>
        <v>Cancún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7434</v>
      </c>
      <c r="E94" s="24">
        <f>IF(Hoja1!M94=2,Hoja1!E94,0)</f>
        <v>0</v>
      </c>
      <c r="F94" s="23" t="str">
        <f>VLOOKUP(Hoja1!F94,Data!$D$1:$E$5004,2,0)</f>
        <v>Ciudad Juárez</v>
      </c>
      <c r="G94" s="23">
        <f>Hoja1!G94</f>
        <v>2</v>
      </c>
      <c r="H94" s="23">
        <f>Hoja1!H94</f>
        <v>502</v>
      </c>
      <c r="I94" t="str">
        <f>Hoja1!I94</f>
        <v>VB 7434</v>
      </c>
      <c r="J94" t="str">
        <f>VLOOKUP(Hoja1!J94,Data!$G$1:$H$505,2,0)</f>
        <v>Veracruz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 t="str">
        <f>Hoja1!C95</f>
        <v>32A</v>
      </c>
      <c r="D95" t="str">
        <f>Hoja1!D95</f>
        <v>VB 4412</v>
      </c>
      <c r="E95" s="24">
        <f>IF(Hoja1!M95=2,Hoja1!E95,0)</f>
        <v>0</v>
      </c>
      <c r="F95" s="23" t="str">
        <f>VLOOKUP(Hoja1!F95,Data!$D$1:$E$5004,2,0)</f>
        <v>Monterrey</v>
      </c>
      <c r="G95" s="23">
        <f>Hoja1!G95</f>
        <v>2</v>
      </c>
      <c r="H95" s="23" t="str">
        <f>Hoja1!H95</f>
        <v>107A</v>
      </c>
      <c r="I95" t="str">
        <f>Hoja1!I95</f>
        <v>VB 4413</v>
      </c>
      <c r="J95" t="str">
        <f>VLOOKUP(Hoja1!J95,Data!$G$1:$H$505,2,0)</f>
        <v>Monterrey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>
        <f>Hoja1!C96</f>
        <v>321</v>
      </c>
      <c r="D96" t="str">
        <f>Hoja1!D96</f>
        <v>VB 9363</v>
      </c>
      <c r="E96" s="24">
        <f>IF(Hoja1!M96=2,Hoja1!E96,0)</f>
        <v>0</v>
      </c>
      <c r="F96" s="23" t="str">
        <f>VLOOKUP(Hoja1!F96,Data!$D$1:$E$5004,2,0)</f>
        <v>Tulum</v>
      </c>
      <c r="G96" s="23">
        <f>Hoja1!G96</f>
        <v>1</v>
      </c>
      <c r="H96" s="23" t="str">
        <f>Hoja1!H96</f>
        <v>109A</v>
      </c>
      <c r="I96" t="str">
        <f>Hoja1!I96</f>
        <v>VB 5067</v>
      </c>
      <c r="J96" t="str">
        <f>VLOOKUP(Hoja1!J96,Data!$G$1:$H$505,2,0)</f>
        <v>Tijuana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Aeromexico</v>
      </c>
      <c r="C97" s="23" t="str">
        <f>Hoja1!C97</f>
        <v>E90</v>
      </c>
      <c r="D97" t="str">
        <f>Hoja1!D97</f>
        <v>AM 995</v>
      </c>
      <c r="E97" s="24">
        <f>IF(Hoja1!M97=2,Hoja1!E97,0)</f>
        <v>0</v>
      </c>
      <c r="F97" s="23" t="str">
        <f>VLOOKUP(Hoja1!F97,Data!$D$1:$E$5004,2,0)</f>
        <v>Monterrey</v>
      </c>
      <c r="G97" s="23">
        <f>Hoja1!G97</f>
        <v>3</v>
      </c>
      <c r="H97" s="23" t="str">
        <f>Hoja1!H97</f>
        <v>111A</v>
      </c>
      <c r="I97" t="str">
        <f>Hoja1!I97</f>
        <v>AM 998</v>
      </c>
      <c r="J97" t="str">
        <f>VLOOKUP(Hoja1!J97,Data!$G$1:$H$505,2,0)</f>
        <v>Monterrey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3" t="str">
        <f>VLOOKUP(Hoja1!B98,Data!$A$1:$B$504,2,0)</f>
        <v>Volaris</v>
      </c>
      <c r="C98" s="23">
        <f>Hoja1!C98</f>
        <v>320</v>
      </c>
      <c r="D98" t="str">
        <f>Hoja1!D98</f>
        <v>Y4 1292</v>
      </c>
      <c r="E98" s="24">
        <f>IF(Hoja1!M98=2,Hoja1!E98,0)</f>
        <v>0</v>
      </c>
      <c r="F98" s="23" t="str">
        <f>VLOOKUP(Hoja1!F98,Data!$D$1:$E$5004,2,0)</f>
        <v>Guadalajara</v>
      </c>
      <c r="G98" s="23">
        <f>Hoja1!G98</f>
        <v>1</v>
      </c>
      <c r="H98" s="23" t="str">
        <f>Hoja1!H98</f>
        <v>110A</v>
      </c>
      <c r="I98" t="str">
        <f>Hoja1!I98</f>
        <v>Y4 1291</v>
      </c>
      <c r="J98" t="str">
        <f>VLOOKUP(Hoja1!J98,Data!$G$1:$H$505,2,0)</f>
        <v>Guadalajara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Aeromexico</v>
      </c>
      <c r="C99" s="23" t="str">
        <f>Hoja1!C99</f>
        <v>E90</v>
      </c>
      <c r="D99" t="str">
        <f>Hoja1!D99</f>
        <v>AM 2041</v>
      </c>
      <c r="E99" s="24">
        <f>IF(Hoja1!M99=2,Hoja1!E99,0)</f>
        <v>0</v>
      </c>
      <c r="F99" s="23" t="str">
        <f>VLOOKUP(Hoja1!F99,Data!$D$1:$E$5004,2,0)</f>
        <v>Oaxaca</v>
      </c>
      <c r="G99" s="23">
        <f>Hoja1!G99</f>
        <v>3</v>
      </c>
      <c r="H99" s="23" t="str">
        <f>Hoja1!H99</f>
        <v>111B</v>
      </c>
      <c r="I99" t="str">
        <f>Hoja1!I99</f>
        <v>AM 878</v>
      </c>
      <c r="J99" t="str">
        <f>VLOOKUP(Hoja1!J99,Data!$G$1:$H$505,2,0)</f>
        <v>Mérida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Viva</v>
      </c>
      <c r="C100" s="23" t="str">
        <f>Hoja1!C100</f>
        <v>32Q</v>
      </c>
      <c r="D100" t="str">
        <f>Hoja1!D100</f>
        <v>VB 9233</v>
      </c>
      <c r="E100" s="24">
        <f>IF(Hoja1!M100=2,Hoja1!E100,0)</f>
        <v>0</v>
      </c>
      <c r="F100" s="23" t="str">
        <f>VLOOKUP(Hoja1!F100,Data!$D$1:$E$5004,2,0)</f>
        <v>Mazatlán</v>
      </c>
      <c r="G100" s="23">
        <f>Hoja1!G100</f>
        <v>1</v>
      </c>
      <c r="H100" s="23" t="str">
        <f>Hoja1!H100</f>
        <v>106A</v>
      </c>
      <c r="I100" t="str">
        <f>Hoja1!I100</f>
        <v>VB 7378</v>
      </c>
      <c r="J100" t="str">
        <f>VLOOKUP(Hoja1!J100,Data!$G$1:$H$505,2,0)</f>
        <v>Monterrey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IF(Hoja1!M101=2,Hoja1!A101,0)</f>
        <v>Flight scheduled</v>
      </c>
      <c r="B101" s="23" t="str">
        <f>VLOOKUP(Hoja1!B101,Data!$A$1:$B$504,2,0)</f>
        <v>Cathay Pacific</v>
      </c>
      <c r="C101" s="23" t="str">
        <f>Hoja1!C101</f>
        <v>74N</v>
      </c>
      <c r="D101" t="str">
        <f>Hoja1!D101</f>
        <v>CX 076</v>
      </c>
      <c r="E101" s="24">
        <f>IF(Hoja1!M101=2,Hoja1!E101,0)</f>
        <v>45987.868055555555</v>
      </c>
      <c r="F101" s="23" t="str">
        <f>VLOOKUP(Hoja1!F101,Data!$D$1:$E$5004,2,0)</f>
        <v>Anchorage</v>
      </c>
      <c r="G101" s="23" t="str">
        <f>Hoja1!G101</f>
        <v>---</v>
      </c>
      <c r="H101" s="23" t="str">
        <f>Hoja1!H101</f>
        <v>605A</v>
      </c>
      <c r="I101" t="str">
        <f>Hoja1!I101</f>
        <v>CX 077</v>
      </c>
      <c r="J101" t="str">
        <f>VLOOKUP(Hoja1!J101,Data!$G$1:$H$505,2,0)</f>
        <v>Guadalajara</v>
      </c>
      <c r="K101" s="18">
        <f>IF(Hoja1!M101=2,Hoja1!K101,0)</f>
        <v>45987.951388888891</v>
      </c>
      <c r="L101" t="str">
        <f>IF(Hoja1!M101=2,Hoja1!L101:$N102,0)</f>
        <v>F</v>
      </c>
      <c r="M101">
        <f t="shared" si="2"/>
        <v>1</v>
      </c>
      <c r="N101">
        <f t="shared" si="3"/>
        <v>1</v>
      </c>
      <c r="O101">
        <f>IF(N101="","",MAX(O$1:O100)+1)</f>
        <v>27</v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7017</v>
      </c>
      <c r="E102" s="24">
        <f>IF(Hoja1!M102=2,Hoja1!E102,0)</f>
        <v>0</v>
      </c>
      <c r="F102" s="23" t="str">
        <f>VLOOKUP(Hoja1!F102,Data!$D$1:$E$5004,2,0)</f>
        <v>Acapulco</v>
      </c>
      <c r="G102" s="23">
        <f>Hoja1!G102</f>
        <v>2</v>
      </c>
      <c r="H102" s="23">
        <f>Hoja1!H102</f>
        <v>502</v>
      </c>
      <c r="I102" t="str">
        <f>Hoja1!I102</f>
        <v>VB 7017</v>
      </c>
      <c r="J102" t="str">
        <f>VLOOKUP(Hoja1!J102,Data!$G$1:$H$505,2,0)</f>
        <v>Monterrey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Viva</v>
      </c>
      <c r="C103" s="23">
        <f>Hoja1!C103</f>
        <v>320</v>
      </c>
      <c r="D103" t="str">
        <f>Hoja1!D103</f>
        <v>VB 9533</v>
      </c>
      <c r="E103" s="24">
        <f>IF(Hoja1!M103=2,Hoja1!E103,0)</f>
        <v>0</v>
      </c>
      <c r="F103" s="23" t="str">
        <f>VLOOKUP(Hoja1!F103,Data!$D$1:$E$5004,2,0)</f>
        <v>Matamoros</v>
      </c>
      <c r="G103" s="23">
        <f>Hoja1!G103</f>
        <v>2</v>
      </c>
      <c r="H103" s="23">
        <f>Hoja1!H103</f>
        <v>505</v>
      </c>
      <c r="I103" t="str">
        <f>Hoja1!I103</f>
        <v>VB 3287</v>
      </c>
      <c r="J103" t="str">
        <f>VLOOKUP(Hoja1!J103,Data!$G$1:$H$505,2,0)</f>
        <v>Guadalajara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 t="str">
        <f>IF(Hoja1!M104=2,Hoja1!A104,0)</f>
        <v>Flight scheduled</v>
      </c>
      <c r="B104" s="23" t="str">
        <f>VLOOKUP(Hoja1!B104,Data!$A$1:$B$504,2,0)</f>
        <v>Ethiopian Airlines</v>
      </c>
      <c r="C104" s="23" t="str">
        <f>Hoja1!C104</f>
        <v>77X</v>
      </c>
      <c r="D104" t="str">
        <f>Hoja1!D104</f>
        <v>ET 3516</v>
      </c>
      <c r="E104" s="24">
        <f>IF(Hoja1!M104=2,Hoja1!E104,0)</f>
        <v>45987.888888888891</v>
      </c>
      <c r="F104" s="23" t="str">
        <f>VLOOKUP(Hoja1!F104,Data!$D$1:$E$5004,2,0)</f>
        <v>Zaragoza</v>
      </c>
      <c r="G104" s="23" t="str">
        <f>Hoja1!G104</f>
        <v>---</v>
      </c>
      <c r="H104" s="23">
        <f>Hoja1!H104</f>
        <v>602</v>
      </c>
      <c r="I104" t="str">
        <f>Hoja1!I104</f>
        <v>ET 3516</v>
      </c>
      <c r="J104" t="str">
        <f>VLOOKUP(Hoja1!J104,Data!$G$1:$H$505,2,0)</f>
        <v>Bogotá</v>
      </c>
      <c r="K104" s="18">
        <f>IF(Hoja1!M104=2,Hoja1!K104,0)</f>
        <v>45987.961805555555</v>
      </c>
      <c r="L104" t="str">
        <f>IF(Hoja1!M104=2,Hoja1!L104:$N105,0)</f>
        <v>F</v>
      </c>
      <c r="M104">
        <f t="shared" si="2"/>
        <v>1</v>
      </c>
      <c r="N104">
        <f t="shared" si="3"/>
        <v>1</v>
      </c>
      <c r="O104">
        <f>IF(N104="","",MAX(O$1:O103)+1)</f>
        <v>28</v>
      </c>
    </row>
    <row r="105" spans="1:15" x14ac:dyDescent="0.25">
      <c r="A105">
        <f>IF(Hoja1!M105=2,Hoja1!A105,0)</f>
        <v>0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871</v>
      </c>
      <c r="E105" s="24">
        <f>IF(Hoja1!M105=2,Hoja1!E105,0)</f>
        <v>0</v>
      </c>
      <c r="F105" s="23" t="str">
        <f>VLOOKUP(Hoja1!F105,Data!$D$1:$E$5004,2,0)</f>
        <v>Veracruz</v>
      </c>
      <c r="G105" s="23">
        <f>Hoja1!G105</f>
        <v>3</v>
      </c>
      <c r="H105" s="23" t="str">
        <f>Hoja1!H105</f>
        <v>110B</v>
      </c>
      <c r="I105" t="str">
        <f>Hoja1!I105</f>
        <v>AM 592</v>
      </c>
      <c r="J105" t="str">
        <f>VLOOKUP(Hoja1!J105,Data!$G$1:$H$505,2,0)</f>
        <v>Tulum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Volaris</v>
      </c>
      <c r="C106" s="23" t="str">
        <f>Hoja1!C106</f>
        <v>32N</v>
      </c>
      <c r="D106" t="str">
        <f>Hoja1!D106</f>
        <v>Y4 7111</v>
      </c>
      <c r="E106" s="24">
        <f>IF(Hoja1!M106=2,Hoja1!E106,0)</f>
        <v>0</v>
      </c>
      <c r="F106" s="23" t="str">
        <f>VLOOKUP(Hoja1!F106,Data!$D$1:$E$5004,2,0)</f>
        <v>Mérida</v>
      </c>
      <c r="G106" s="23">
        <f>Hoja1!G106</f>
        <v>1</v>
      </c>
      <c r="H106" s="23" t="str">
        <f>Hoja1!H106</f>
        <v>109B</v>
      </c>
      <c r="I106" t="str">
        <f>Hoja1!I106</f>
        <v>Y4 7110</v>
      </c>
      <c r="J106" t="str">
        <f>VLOOKUP(Hoja1!J106,Data!$G$1:$H$505,2,0)</f>
        <v>Mérida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Viva</v>
      </c>
      <c r="C107" s="23">
        <f>Hoja1!C107</f>
        <v>320</v>
      </c>
      <c r="D107" t="str">
        <f>Hoja1!D107</f>
        <v>VB 7435</v>
      </c>
      <c r="E107" s="24">
        <f>IF(Hoja1!M107=2,Hoja1!E107,0)</f>
        <v>0</v>
      </c>
      <c r="F107" s="23" t="str">
        <f>VLOOKUP(Hoja1!F107,Data!$D$1:$E$5004,2,0)</f>
        <v>Veracruz</v>
      </c>
      <c r="G107" s="23">
        <f>Hoja1!G107</f>
        <v>1</v>
      </c>
      <c r="H107" s="23">
        <f>Hoja1!H107</f>
        <v>502</v>
      </c>
      <c r="I107" t="str">
        <f>Hoja1!I107</f>
        <v>VB 7435</v>
      </c>
      <c r="J107" t="str">
        <f>VLOOKUP(Hoja1!J107,Data!$G$1:$H$505,2,0)</f>
        <v>Ciudad Juárez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Viva</v>
      </c>
      <c r="C108" s="23">
        <f>Hoja1!C108</f>
        <v>321</v>
      </c>
      <c r="D108" t="str">
        <f>Hoja1!D108</f>
        <v>VB 7283</v>
      </c>
      <c r="E108" s="24">
        <f>IF(Hoja1!M108=2,Hoja1!E108,0)</f>
        <v>0</v>
      </c>
      <c r="F108" s="23" t="str">
        <f>VLOOKUP(Hoja1!F108,Data!$D$1:$E$5004,2,0)</f>
        <v>Puerto Escondido</v>
      </c>
      <c r="G108" s="23">
        <f>Hoja1!G108</f>
        <v>2</v>
      </c>
      <c r="H108" s="23">
        <f>Hoja1!H108</f>
        <v>505</v>
      </c>
      <c r="I108" t="str">
        <f>Hoja1!I108</f>
        <v>VB 7283</v>
      </c>
      <c r="J108" t="str">
        <f>VLOOKUP(Hoja1!J108,Data!$G$1:$H$505,2,0)</f>
        <v>Mérida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Viva</v>
      </c>
      <c r="C109" s="23">
        <f>Hoja1!C109</f>
        <v>320</v>
      </c>
      <c r="D109" t="str">
        <f>Hoja1!D109</f>
        <v>VB 9523</v>
      </c>
      <c r="E109" s="24">
        <f>IF(Hoja1!M109=2,Hoja1!E109,0)</f>
        <v>0</v>
      </c>
      <c r="F109" s="23" t="str">
        <f>VLOOKUP(Hoja1!F109,Data!$D$1:$E$5004,2,0)</f>
        <v>Guadalajara</v>
      </c>
      <c r="G109" s="23">
        <f>Hoja1!G109</f>
        <v>2</v>
      </c>
      <c r="H109" s="23" t="str">
        <f>Hoja1!H109</f>
        <v>112A</v>
      </c>
      <c r="I109" t="str">
        <f>Hoja1!I109</f>
        <v>VB 842</v>
      </c>
      <c r="J109" t="str">
        <f>VLOOKUP(Hoja1!J109,Data!$G$1:$H$505,2,0)</f>
        <v>La Habana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Mexicana de Aviación</v>
      </c>
      <c r="C110" s="23">
        <f>Hoja1!C110</f>
        <v>738</v>
      </c>
      <c r="D110" t="str">
        <f>Hoja1!D110</f>
        <v>XN 1105</v>
      </c>
      <c r="E110" s="24">
        <f>IF(Hoja1!M110=2,Hoja1!E110,0)</f>
        <v>0</v>
      </c>
      <c r="F110" s="23" t="str">
        <f>VLOOKUP(Hoja1!F110,Data!$D$1:$E$5004,2,0)</f>
        <v>Monterrey</v>
      </c>
      <c r="G110" s="23">
        <f>Hoja1!G110</f>
        <v>3</v>
      </c>
      <c r="H110" s="23" t="str">
        <f>Hoja1!H110</f>
        <v>108A</v>
      </c>
      <c r="I110" t="str">
        <f>Hoja1!I110</f>
        <v>XN 1780</v>
      </c>
      <c r="J110" t="str">
        <f>VLOOKUP(Hoja1!J110,Data!$G$1:$H$505,2,0)</f>
        <v>Tulum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Volaris</v>
      </c>
      <c r="C111" s="23" t="str">
        <f>Hoja1!C111</f>
        <v>32N</v>
      </c>
      <c r="D111" t="str">
        <f>Hoja1!D111</f>
        <v>Y4 3296</v>
      </c>
      <c r="E111" s="24">
        <f>IF(Hoja1!M111=2,Hoja1!E111,0)</f>
        <v>0</v>
      </c>
      <c r="F111" s="23" t="str">
        <f>VLOOKUP(Hoja1!F111,Data!$D$1:$E$5004,2,0)</f>
        <v>Tijuana</v>
      </c>
      <c r="G111" s="23">
        <f>Hoja1!G111</f>
        <v>3</v>
      </c>
      <c r="H111" s="23" t="str">
        <f>Hoja1!H111</f>
        <v>109A</v>
      </c>
      <c r="I111" t="str">
        <f>Hoja1!I111</f>
        <v>Y4 3297</v>
      </c>
      <c r="J111" t="str">
        <f>VLOOKUP(Hoja1!J111,Data!$G$1:$H$505,2,0)</f>
        <v>Tijuana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 xml:space="preserve">Arajet </v>
      </c>
      <c r="C112" s="23" t="str">
        <f>Hoja1!C112</f>
        <v>7M8</v>
      </c>
      <c r="D112" t="str">
        <f>Hoja1!D112</f>
        <v>DM 4158</v>
      </c>
      <c r="E112" s="24">
        <f>IF(Hoja1!M112=2,Hoja1!E112,0)</f>
        <v>0</v>
      </c>
      <c r="F112" s="23" t="str">
        <f>VLOOKUP(Hoja1!F112,Data!$D$1:$E$5004,2,0)</f>
        <v>Santo Domingo</v>
      </c>
      <c r="G112" s="23">
        <f>Hoja1!G112</f>
        <v>6</v>
      </c>
      <c r="H112" s="23" t="str">
        <f>Hoja1!H112</f>
        <v>114A</v>
      </c>
      <c r="I112" t="str">
        <f>Hoja1!I112</f>
        <v>DM 4159</v>
      </c>
      <c r="J112" t="str">
        <f>VLOOKUP(Hoja1!J112,Data!$G$1:$H$505,2,0)</f>
        <v>Santo Domingo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 t="str">
        <f>IF(Hoja1!M113=2,Hoja1!A113,0)</f>
        <v>Flight scheduled</v>
      </c>
      <c r="B113" s="23" t="str">
        <f>VLOOKUP(Hoja1!B113,Data!$A$1:$B$504,2,0)</f>
        <v>Estafeta</v>
      </c>
      <c r="C113" s="23">
        <f>Hoja1!C113</f>
        <v>734</v>
      </c>
      <c r="D113" t="str">
        <f>Hoja1!D113</f>
        <v>E7 610</v>
      </c>
      <c r="E113" s="24">
        <f>IF(Hoja1!M113=2,Hoja1!E113,0)</f>
        <v>45987.96875</v>
      </c>
      <c r="F113" s="23" t="str">
        <f>VLOOKUP(Hoja1!F113,Data!$D$1:$E$5004,2,0)</f>
        <v>Mérida</v>
      </c>
      <c r="G113" s="23" t="str">
        <f>Hoja1!G113</f>
        <v>---</v>
      </c>
      <c r="H113" s="23" t="str">
        <f>Hoja1!H113</f>
        <v>601A</v>
      </c>
      <c r="I113" t="str">
        <f>Hoja1!I113</f>
        <v>E7 610</v>
      </c>
      <c r="J113" t="str">
        <f>VLOOKUP(Hoja1!J113,Data!$G$1:$H$505,2,0)</f>
        <v>San Luis Potosí</v>
      </c>
      <c r="K113" s="18">
        <f>IF(Hoja1!M113=2,Hoja1!K113,0)</f>
        <v>45988.041666666664</v>
      </c>
      <c r="L113" t="str">
        <f>IF(Hoja1!M113=2,Hoja1!L113:$N114,0)</f>
        <v>F</v>
      </c>
      <c r="M113">
        <f t="shared" si="2"/>
        <v>1</v>
      </c>
      <c r="N113">
        <f t="shared" si="3"/>
        <v>1</v>
      </c>
      <c r="O113">
        <f>IF(N113="","",MAX(O$1:O112)+1)</f>
        <v>29</v>
      </c>
    </row>
    <row r="114" spans="1:15" x14ac:dyDescent="0.25">
      <c r="A114">
        <f>IF(Hoja1!M114=2,Hoja1!A114,0)</f>
        <v>0</v>
      </c>
      <c r="B114" s="23" t="str">
        <f>VLOOKUP(Hoja1!B114,Data!$A$1:$B$504,2,0)</f>
        <v>Viva</v>
      </c>
      <c r="C114" s="23" t="str">
        <f>Hoja1!C114</f>
        <v>32A</v>
      </c>
      <c r="D114" t="str">
        <f>Hoja1!D114</f>
        <v>VB 2288</v>
      </c>
      <c r="E114" s="24">
        <f>IF(Hoja1!M114=2,Hoja1!E114,0)</f>
        <v>0</v>
      </c>
      <c r="F114" s="23" t="str">
        <f>VLOOKUP(Hoja1!F114,Data!$D$1:$E$5004,2,0)</f>
        <v>Cancún</v>
      </c>
      <c r="G114" s="23">
        <f>Hoja1!G114</f>
        <v>1</v>
      </c>
      <c r="H114" s="23" t="str">
        <f>Hoja1!H114</f>
        <v>106B</v>
      </c>
      <c r="I114" t="str">
        <f>Hoja1!I114</f>
        <v>VB 9520</v>
      </c>
      <c r="J114" t="str">
        <f>VLOOKUP(Hoja1!J114,Data!$G$1:$H$505,2,0)</f>
        <v>Guadalajara</v>
      </c>
      <c r="K114" s="18">
        <f>IF(Hoja1!M114=2,Hoja1!K114,0)</f>
        <v>0</v>
      </c>
      <c r="L114">
        <f>IF(Hoja1!M114=2,Hoja1!L114:$N115,0)</f>
        <v>0</v>
      </c>
      <c r="M114">
        <f t="shared" si="2"/>
        <v>0</v>
      </c>
      <c r="N114" t="str">
        <f t="shared" si="3"/>
        <v/>
      </c>
      <c r="O114" t="str">
        <f>IF(N114="","",MAX(O$1:O113)+1)</f>
        <v/>
      </c>
    </row>
    <row r="115" spans="1:15" x14ac:dyDescent="0.25">
      <c r="A115">
        <f>IF(Hoja1!M115=2,Hoja1!A115,0)</f>
        <v>0</v>
      </c>
      <c r="B115" s="23" t="str">
        <f>VLOOKUP(Hoja1!B115,Data!$A$1:$B$504,2,0)</f>
        <v>Viva</v>
      </c>
      <c r="C115" s="23" t="str">
        <f>Hoja1!C115</f>
        <v>32N</v>
      </c>
      <c r="D115" t="str">
        <f>Hoja1!D115</f>
        <v>VB 9497</v>
      </c>
      <c r="E115" s="24">
        <f>IF(Hoja1!M115=2,Hoja1!E115,0)</f>
        <v>0</v>
      </c>
      <c r="F115" s="23" t="str">
        <f>VLOOKUP(Hoja1!F115,Data!$D$1:$E$5004,2,0)</f>
        <v>Los Cabos</v>
      </c>
      <c r="G115" s="23">
        <f>Hoja1!G115</f>
        <v>2</v>
      </c>
      <c r="H115" s="23">
        <f>Hoja1!H115</f>
        <v>505</v>
      </c>
      <c r="I115" t="str">
        <f>Hoja1!I115</f>
        <v>VB 2281</v>
      </c>
      <c r="J115" t="str">
        <f>VLOOKUP(Hoja1!J115,Data!$G$1:$H$505,2,0)</f>
        <v>Cancún</v>
      </c>
      <c r="K115" s="18">
        <f>IF(Hoja1!M115=2,Hoja1!K115,0)</f>
        <v>0</v>
      </c>
      <c r="L115">
        <f>IF(Hoja1!M115=2,Hoja1!L115:$N116,0)</f>
        <v>0</v>
      </c>
      <c r="M115">
        <f t="shared" si="2"/>
        <v>0</v>
      </c>
      <c r="N115" t="str">
        <f t="shared" si="3"/>
        <v/>
      </c>
      <c r="O115" t="str">
        <f>IF(N115="","",MAX(O$1:O114)+1)</f>
        <v/>
      </c>
    </row>
    <row r="116" spans="1:15" x14ac:dyDescent="0.25">
      <c r="A116">
        <f>IF(Hoja1!M116=2,Hoja1!A116,0)</f>
        <v>0</v>
      </c>
      <c r="B116" s="23" t="str">
        <f>VLOOKUP(Hoja1!B116,Data!$A$1:$B$504,2,0)</f>
        <v>Viva</v>
      </c>
      <c r="C116" s="23" t="str">
        <f>Hoja1!C116</f>
        <v>32N</v>
      </c>
      <c r="D116" t="str">
        <f>Hoja1!D116</f>
        <v>VB 9305</v>
      </c>
      <c r="E116" s="24">
        <f>IF(Hoja1!M116=2,Hoja1!E116,0)</f>
        <v>0</v>
      </c>
      <c r="F116" s="23" t="str">
        <f>VLOOKUP(Hoja1!F116,Data!$D$1:$E$5004,2,0)</f>
        <v>Hermosillo</v>
      </c>
      <c r="G116" s="23">
        <f>Hoja1!G116</f>
        <v>3</v>
      </c>
      <c r="H116" s="23">
        <f>Hoja1!H116</f>
        <v>502</v>
      </c>
      <c r="I116" t="str">
        <f>Hoja1!I116</f>
        <v>VB 9394</v>
      </c>
      <c r="J116" t="str">
        <f>VLOOKUP(Hoja1!J116,Data!$G$1:$H$505,2,0)</f>
        <v>Saltillo</v>
      </c>
      <c r="K116" s="18">
        <f>IF(Hoja1!M116=2,Hoja1!K116,0)</f>
        <v>0</v>
      </c>
      <c r="L116">
        <f>IF(Hoja1!M116=2,Hoja1!L116:$N117,0)</f>
        <v>0</v>
      </c>
      <c r="M116">
        <f t="shared" si="2"/>
        <v>0</v>
      </c>
      <c r="N116" t="str">
        <f t="shared" si="3"/>
        <v/>
      </c>
      <c r="O116" t="str">
        <f>IF(N116="","",MAX(O$1:O115)+1)</f>
        <v/>
      </c>
    </row>
    <row r="117" spans="1:15" x14ac:dyDescent="0.25">
      <c r="A117" t="e">
        <f>IF(Hoja1!M117=2,Hoja1!A117,0)</f>
        <v>#N/A</v>
      </c>
      <c r="B117" s="23" t="e">
        <f>VLOOKUP(Hoja1!B117,Data!$A$1:$B$504,2,0)</f>
        <v>#N/A</v>
      </c>
      <c r="C117" s="23">
        <f>Hoja1!C117</f>
        <v>0</v>
      </c>
      <c r="D117">
        <f>Hoja1!D117</f>
        <v>0</v>
      </c>
      <c r="E117" s="24" t="e">
        <f>IF(Hoja1!M117=2,Hoja1!E117,0)</f>
        <v>#N/A</v>
      </c>
      <c r="F117" s="23" t="e">
        <f>VLOOKUP(Hoja1!F117,Data!$D$1:$E$5004,2,0)</f>
        <v>#N/A</v>
      </c>
      <c r="G117" s="23">
        <f>Hoja1!G117</f>
        <v>0</v>
      </c>
      <c r="H117" s="23">
        <f>Hoja1!H117</f>
        <v>0</v>
      </c>
      <c r="I117">
        <f>Hoja1!I117</f>
        <v>0</v>
      </c>
      <c r="J117" t="e">
        <f>VLOOKUP(Hoja1!J117,Data!$G$1:$H$505,2,0)</f>
        <v>#N/A</v>
      </c>
      <c r="K117" s="18" t="e">
        <f>IF(Hoja1!M117=2,Hoja1!K117,0)</f>
        <v>#N/A</v>
      </c>
      <c r="L117" t="e">
        <f>IF(Hoja1!M117=2,Hoja1!L117:$N118,0)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3" t="e">
        <f>VLOOKUP(Hoja1!B118,Data!$A$1:$B$504,2,0)</f>
        <v>#N/A</v>
      </c>
      <c r="C118" s="23">
        <f>Hoja1!C118</f>
        <v>0</v>
      </c>
      <c r="D118">
        <f>Hoja1!D118</f>
        <v>0</v>
      </c>
      <c r="E118" s="24" t="e">
        <f>IF(Hoja1!M118=2,Hoja1!E118,0)</f>
        <v>#N/A</v>
      </c>
      <c r="F118" s="23" t="e">
        <f>VLOOKUP(Hoja1!F118,Data!$D$1:$E$5004,2,0)</f>
        <v>#N/A</v>
      </c>
      <c r="G118" s="23">
        <f>Hoja1!G118</f>
        <v>0</v>
      </c>
      <c r="H118" s="23">
        <f>Hoja1!H118</f>
        <v>0</v>
      </c>
      <c r="I118">
        <f>Hoja1!I118</f>
        <v>0</v>
      </c>
      <c r="J118" t="e">
        <f>VLOOKUP(Hoja1!J118,Data!$G$1:$H$505,2,0)</f>
        <v>#N/A</v>
      </c>
      <c r="K118" s="18" t="e">
        <f>IF(Hoja1!M118=2,Hoja1!K118,0)</f>
        <v>#N/A</v>
      </c>
      <c r="L118" t="e">
        <f>IF(Hoja1!M118=2,Hoja1!L118:$N119,0)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3" t="e">
        <f>VLOOKUP(Hoja1!B119,Data!$A$1:$B$504,2,0)</f>
        <v>#N/A</v>
      </c>
      <c r="C119" s="23">
        <f>Hoja1!C119</f>
        <v>0</v>
      </c>
      <c r="D119">
        <f>Hoja1!D119</f>
        <v>0</v>
      </c>
      <c r="E119" s="24" t="e">
        <f>IF(Hoja1!M119=2,Hoja1!E119,0)</f>
        <v>#N/A</v>
      </c>
      <c r="F119" s="23" t="e">
        <f>VLOOKUP(Hoja1!F119,Data!$D$1:$E$5004,2,0)</f>
        <v>#N/A</v>
      </c>
      <c r="G119" s="23">
        <f>Hoja1!G119</f>
        <v>0</v>
      </c>
      <c r="H119" s="23">
        <f>Hoja1!H119</f>
        <v>0</v>
      </c>
      <c r="I119">
        <f>Hoja1!I119</f>
        <v>0</v>
      </c>
      <c r="J119" t="e">
        <f>VLOOKUP(Hoja1!J119,Data!$G$1:$H$505,2,0)</f>
        <v>#N/A</v>
      </c>
      <c r="K119" s="18" t="e">
        <f>IF(Hoja1!M119=2,Hoja1!K119,0)</f>
        <v>#N/A</v>
      </c>
      <c r="L119" t="e">
        <f>IF(Hoja1!M119=2,Hoja1!L119:$N120,0)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IF(Hoja1!M317=2,Hoja1!E317,0)</f>
        <v>#N/A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IF(Hoja1!M318=2,Hoja1!E318,0)</f>
        <v>#N/A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IF(Hoja1!M319=2,Hoja1!E319,0)</f>
        <v>#N/A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IF(Hoja1!M320=2,Hoja1!E320,0)</f>
        <v>#N/A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IF(Hoja1!M321=2,Hoja1!E321,0)</f>
        <v>#N/A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IF(Hoja1!M322=2,Hoja1!E322,0)</f>
        <v>#N/A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IF(Hoja1!M323=2,Hoja1!E323,0)</f>
        <v>#N/A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IF(Hoja1!M324=2,Hoja1!E324,0)</f>
        <v>#N/A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IF(Hoja1!M325=2,Hoja1!E325,0)</f>
        <v>#N/A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IF(Hoja1!M326=2,Hoja1!E326,0)</f>
        <v>#N/A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IF(Hoja1!M327=2,Hoja1!E327,0)</f>
        <v>#N/A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IF(Hoja1!M328=2,Hoja1!E328,0)</f>
        <v>#N/A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IF(Hoja1!M329=2,Hoja1!E329,0)</f>
        <v>#N/A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IF(Hoja1!M330=2,Hoja1!E330,0)</f>
        <v>#N/A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IF(Hoja1!M331=2,Hoja1!E331,0)</f>
        <v>#N/A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>
        <f>IF(Hoja1!M332=2,Hoja1!A332,0)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IF(Hoja1!M332=2,Hoja1!E332,0)</f>
        <v>0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IF(Hoja1!M332=2,Hoja1!K332,0)</f>
        <v>0</v>
      </c>
      <c r="L332">
        <f>IF(Hoja1!M332=2,Hoja1!L332:$N333,0)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IF(Hoja1!M333=2,Hoja1!A333,0)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IF(Hoja1!M333=2,Hoja1!E333,0)</f>
        <v>0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IF(Hoja1!M333=2,Hoja1!K333,0)</f>
        <v>0</v>
      </c>
      <c r="L333">
        <f>IF(Hoja1!M333=2,Hoja1!L333:$N334,0)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IF(Hoja1!M334=2,Hoja1!A334,0)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IF(Hoja1!M334=2,Hoja1!E334,0)</f>
        <v>0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IF(Hoja1!M334=2,Hoja1!K334,0)</f>
        <v>0</v>
      </c>
      <c r="L334">
        <f>IF(Hoja1!M334=2,Hoja1!L334:$N335,0)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IF(Hoja1!M335=2,Hoja1!E335,0)</f>
        <v>0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IF(Hoja1!M335=2,Hoja1!K335,0)</f>
        <v>0</v>
      </c>
      <c r="L335">
        <f>IF(Hoja1!M335=2,Hoja1!L335:$N336,0)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910</v>
      </c>
      <c r="B1" t="s">
        <v>911</v>
      </c>
      <c r="C1" t="s">
        <v>912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855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873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872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875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856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857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858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859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860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861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862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863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864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865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866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867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868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869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876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870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835</v>
      </c>
      <c r="B1" s="14" t="s">
        <v>916</v>
      </c>
      <c r="C1" s="19" t="s">
        <v>917</v>
      </c>
      <c r="D1" s="20" t="s">
        <v>918</v>
      </c>
      <c r="E1" s="14" t="s">
        <v>919</v>
      </c>
      <c r="F1" s="14" t="s">
        <v>836</v>
      </c>
      <c r="G1" s="14" t="s">
        <v>920</v>
      </c>
      <c r="H1" s="14" t="s">
        <v>921</v>
      </c>
      <c r="I1" s="14" t="s">
        <v>922</v>
      </c>
      <c r="J1" s="14" t="s">
        <v>923</v>
      </c>
      <c r="K1" s="14" t="s">
        <v>924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P41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8.5703125" bestFit="1" customWidth="1"/>
    <col min="2" max="2" width="10.5703125" bestFit="1" customWidth="1"/>
    <col min="3" max="3" width="9.42578125" bestFit="1" customWidth="1"/>
    <col min="4" max="4" width="9.5703125" bestFit="1" customWidth="1"/>
    <col min="5" max="5" width="9.42578125" bestFit="1" customWidth="1"/>
    <col min="6" max="6" width="9.140625" bestFit="1" customWidth="1"/>
    <col min="7" max="7" width="9.5703125" bestFit="1" customWidth="1"/>
    <col min="8" max="9" width="9.140625" bestFit="1" customWidth="1"/>
    <col min="10" max="12" width="9.42578125" bestFit="1" customWidth="1"/>
    <col min="13" max="13" width="9" bestFit="1" customWidth="1"/>
    <col min="14" max="15" width="8.7109375" bestFit="1" customWidth="1"/>
    <col min="16" max="16" width="7" bestFit="1" customWidth="1"/>
    <col min="17" max="17" width="6.28515625" bestFit="1" customWidth="1"/>
    <col min="18" max="18" width="6.42578125" customWidth="1"/>
  </cols>
  <sheetData>
    <row r="1" spans="1:16" ht="15.75" thickBot="1" x14ac:dyDescent="0.3">
      <c r="A1" s="76">
        <f>'Itinerario pasajeros'!A1</f>
        <v>45987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8"/>
      <c r="N1" s="109"/>
      <c r="O1" s="39"/>
    </row>
    <row r="2" spans="1:16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6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6" x14ac:dyDescent="0.25">
      <c r="A4" s="32" t="s">
        <v>925</v>
      </c>
      <c r="B4" s="28" t="s">
        <v>853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</row>
    <row r="5" spans="1:16" ht="24" x14ac:dyDescent="0.25">
      <c r="A5" s="30" t="s">
        <v>854</v>
      </c>
      <c r="B5" s="31" t="s">
        <v>872</v>
      </c>
      <c r="C5" s="31" t="s">
        <v>875</v>
      </c>
      <c r="D5" s="31" t="s">
        <v>857</v>
      </c>
      <c r="E5" s="31" t="s">
        <v>858</v>
      </c>
      <c r="F5" s="31" t="s">
        <v>865</v>
      </c>
      <c r="G5" s="31" t="s">
        <v>871</v>
      </c>
      <c r="H5" s="31" t="s">
        <v>861</v>
      </c>
      <c r="I5" s="31" t="s">
        <v>867</v>
      </c>
      <c r="J5" s="31" t="s">
        <v>869</v>
      </c>
      <c r="K5" s="31" t="s">
        <v>913</v>
      </c>
      <c r="L5" s="31" t="s">
        <v>914</v>
      </c>
      <c r="M5" s="31" t="s">
        <v>856</v>
      </c>
      <c r="N5" s="31" t="s">
        <v>859</v>
      </c>
      <c r="O5" s="31" t="s">
        <v>863</v>
      </c>
      <c r="P5" s="31" t="s">
        <v>926</v>
      </c>
    </row>
    <row r="6" spans="1:16" x14ac:dyDescent="0.25">
      <c r="A6" s="88" t="s">
        <v>126</v>
      </c>
      <c r="B6" s="110">
        <v>2</v>
      </c>
      <c r="C6" s="110"/>
      <c r="D6" s="110"/>
      <c r="E6" s="110"/>
      <c r="F6" s="110"/>
      <c r="G6" s="110">
        <v>1</v>
      </c>
      <c r="H6" s="110"/>
      <c r="I6" s="110"/>
      <c r="J6" s="110"/>
      <c r="K6" s="110">
        <v>1</v>
      </c>
      <c r="L6" s="110"/>
      <c r="M6" s="110"/>
      <c r="N6" s="110"/>
      <c r="O6" s="110"/>
      <c r="P6" s="110">
        <v>4</v>
      </c>
    </row>
    <row r="7" spans="1:16" x14ac:dyDescent="0.25">
      <c r="A7" s="89" t="s">
        <v>993</v>
      </c>
      <c r="B7" s="110"/>
      <c r="C7" s="110">
        <v>1</v>
      </c>
      <c r="D7" s="110"/>
      <c r="E7" s="110"/>
      <c r="F7" s="110"/>
      <c r="G7" s="110"/>
      <c r="H7" s="110">
        <v>1</v>
      </c>
      <c r="I7" s="110"/>
      <c r="J7" s="110"/>
      <c r="K7" s="110"/>
      <c r="L7" s="110"/>
      <c r="M7" s="110"/>
      <c r="N7" s="110"/>
      <c r="O7" s="110"/>
      <c r="P7" s="110">
        <v>2</v>
      </c>
    </row>
    <row r="8" spans="1:16" x14ac:dyDescent="0.25">
      <c r="A8" s="89" t="s">
        <v>37</v>
      </c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>
        <v>1</v>
      </c>
      <c r="M8" s="110"/>
      <c r="N8" s="110">
        <v>1</v>
      </c>
      <c r="O8" s="110"/>
      <c r="P8" s="110">
        <v>2</v>
      </c>
    </row>
    <row r="9" spans="1:16" x14ac:dyDescent="0.25">
      <c r="A9" s="89" t="s">
        <v>412</v>
      </c>
      <c r="B9" s="110"/>
      <c r="C9" s="110">
        <v>1</v>
      </c>
      <c r="D9" s="110"/>
      <c r="E9" s="110">
        <v>1</v>
      </c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>
        <v>2</v>
      </c>
    </row>
    <row r="10" spans="1:16" x14ac:dyDescent="0.25">
      <c r="A10" s="89" t="s">
        <v>417</v>
      </c>
      <c r="B10" s="110"/>
      <c r="C10" s="110"/>
      <c r="D10" s="110"/>
      <c r="E10" s="110"/>
      <c r="F10" s="110"/>
      <c r="G10" s="110"/>
      <c r="H10" s="110"/>
      <c r="I10" s="110"/>
      <c r="J10" s="110">
        <v>1</v>
      </c>
      <c r="K10" s="110"/>
      <c r="L10" s="110"/>
      <c r="M10" s="110"/>
      <c r="N10" s="110"/>
      <c r="O10" s="110"/>
      <c r="P10" s="110">
        <v>1</v>
      </c>
    </row>
    <row r="11" spans="1:16" x14ac:dyDescent="0.25">
      <c r="A11" s="89" t="s">
        <v>31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>
        <v>1</v>
      </c>
      <c r="N11" s="110"/>
      <c r="O11" s="110"/>
      <c r="P11" s="110">
        <v>1</v>
      </c>
    </row>
    <row r="12" spans="1:16" x14ac:dyDescent="0.25">
      <c r="A12" s="89" t="s">
        <v>255</v>
      </c>
      <c r="B12" s="110"/>
      <c r="C12" s="110"/>
      <c r="D12" s="110"/>
      <c r="E12" s="110"/>
      <c r="F12" s="110">
        <v>1</v>
      </c>
      <c r="G12" s="110"/>
      <c r="H12" s="110"/>
      <c r="I12" s="110"/>
      <c r="J12" s="110"/>
      <c r="K12" s="110"/>
      <c r="L12" s="110"/>
      <c r="M12" s="110"/>
      <c r="N12" s="110"/>
      <c r="O12" s="110"/>
      <c r="P12" s="110">
        <v>1</v>
      </c>
    </row>
    <row r="13" spans="1:16" x14ac:dyDescent="0.25">
      <c r="A13" s="89" t="s">
        <v>104</v>
      </c>
      <c r="B13" s="110"/>
      <c r="C13" s="110"/>
      <c r="D13" s="110"/>
      <c r="E13" s="110"/>
      <c r="F13" s="110"/>
      <c r="G13" s="110"/>
      <c r="H13" s="110">
        <v>1</v>
      </c>
      <c r="I13" s="110"/>
      <c r="J13" s="110"/>
      <c r="K13" s="110"/>
      <c r="L13" s="110"/>
      <c r="M13" s="110"/>
      <c r="N13" s="110"/>
      <c r="O13" s="110"/>
      <c r="P13" s="110">
        <v>1</v>
      </c>
    </row>
    <row r="14" spans="1:16" x14ac:dyDescent="0.25">
      <c r="A14" s="89" t="s">
        <v>250</v>
      </c>
      <c r="B14" s="110"/>
      <c r="C14" s="110"/>
      <c r="D14" s="110"/>
      <c r="E14" s="110"/>
      <c r="F14" s="110"/>
      <c r="G14" s="110"/>
      <c r="H14" s="110"/>
      <c r="I14" s="110">
        <v>1</v>
      </c>
      <c r="J14" s="110"/>
      <c r="K14" s="110"/>
      <c r="L14" s="110"/>
      <c r="M14" s="110"/>
      <c r="N14" s="110"/>
      <c r="O14" s="110"/>
      <c r="P14" s="110">
        <v>1</v>
      </c>
    </row>
    <row r="15" spans="1:16" x14ac:dyDescent="0.25">
      <c r="A15" s="89" t="s">
        <v>89</v>
      </c>
      <c r="B15" s="110"/>
      <c r="C15" s="110"/>
      <c r="D15" s="110">
        <v>1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>
        <v>1</v>
      </c>
    </row>
    <row r="16" spans="1:16" x14ac:dyDescent="0.25">
      <c r="A16" s="89" t="s">
        <v>202</v>
      </c>
      <c r="B16" s="110"/>
      <c r="C16" s="110"/>
      <c r="D16" s="110"/>
      <c r="E16" s="110"/>
      <c r="F16" s="110"/>
      <c r="G16" s="110"/>
      <c r="H16" s="110">
        <v>1</v>
      </c>
      <c r="I16" s="110"/>
      <c r="J16" s="110"/>
      <c r="K16" s="110"/>
      <c r="L16" s="110"/>
      <c r="M16" s="110"/>
      <c r="N16" s="110"/>
      <c r="O16" s="110"/>
      <c r="P16" s="110">
        <v>1</v>
      </c>
    </row>
    <row r="17" spans="1:16" x14ac:dyDescent="0.25">
      <c r="A17" s="89" t="s">
        <v>108</v>
      </c>
      <c r="B17" s="110"/>
      <c r="C17" s="110"/>
      <c r="D17" s="110"/>
      <c r="E17" s="110">
        <v>1</v>
      </c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>
        <v>1</v>
      </c>
    </row>
    <row r="18" spans="1:16" x14ac:dyDescent="0.25">
      <c r="A18" s="90" t="s">
        <v>112</v>
      </c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>
        <v>1</v>
      </c>
      <c r="P18" s="110">
        <v>1</v>
      </c>
    </row>
    <row r="19" spans="1:16" x14ac:dyDescent="0.25">
      <c r="A19" s="9" t="s">
        <v>926</v>
      </c>
      <c r="B19" s="110">
        <v>2</v>
      </c>
      <c r="C19" s="110">
        <v>2</v>
      </c>
      <c r="D19" s="110">
        <v>1</v>
      </c>
      <c r="E19" s="110">
        <v>2</v>
      </c>
      <c r="F19" s="110">
        <v>1</v>
      </c>
      <c r="G19" s="110">
        <v>1</v>
      </c>
      <c r="H19" s="110">
        <v>3</v>
      </c>
      <c r="I19" s="110">
        <v>1</v>
      </c>
      <c r="J19" s="110">
        <v>1</v>
      </c>
      <c r="K19" s="110">
        <v>1</v>
      </c>
      <c r="L19" s="110">
        <v>1</v>
      </c>
      <c r="M19" s="110">
        <v>1</v>
      </c>
      <c r="N19" s="110">
        <v>1</v>
      </c>
      <c r="O19" s="110">
        <v>1</v>
      </c>
      <c r="P19" s="111">
        <v>19</v>
      </c>
    </row>
    <row r="26" spans="1:16" ht="15.75" thickBot="1" x14ac:dyDescent="0.3">
      <c r="A26" s="71" t="s">
        <v>935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6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6" x14ac:dyDescent="0.25">
      <c r="A28" s="32" t="s">
        <v>927</v>
      </c>
      <c r="B28" s="28" t="s">
        <v>853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</row>
    <row r="29" spans="1:16" ht="24" x14ac:dyDescent="0.25">
      <c r="A29" s="30" t="s">
        <v>854</v>
      </c>
      <c r="B29" s="31" t="s">
        <v>913</v>
      </c>
      <c r="C29" s="31" t="s">
        <v>855</v>
      </c>
      <c r="D29" s="31" t="s">
        <v>872</v>
      </c>
      <c r="E29" s="31" t="s">
        <v>860</v>
      </c>
      <c r="F29" s="31" t="s">
        <v>868</v>
      </c>
      <c r="G29" s="31" t="s">
        <v>869</v>
      </c>
      <c r="H29" s="31" t="s">
        <v>870</v>
      </c>
      <c r="I29" s="31" t="s">
        <v>875</v>
      </c>
      <c r="J29" s="31" t="s">
        <v>862</v>
      </c>
      <c r="K29" s="31" t="s">
        <v>866</v>
      </c>
      <c r="L29" s="31" t="s">
        <v>867</v>
      </c>
      <c r="M29" s="31" t="s">
        <v>926</v>
      </c>
    </row>
    <row r="30" spans="1:16" x14ac:dyDescent="0.25">
      <c r="A30" s="9" t="s">
        <v>126</v>
      </c>
      <c r="B30" s="110">
        <v>1</v>
      </c>
      <c r="C30" s="110">
        <v>1</v>
      </c>
      <c r="D30" s="110">
        <v>1</v>
      </c>
      <c r="E30" s="110"/>
      <c r="F30" s="110"/>
      <c r="G30" s="110"/>
      <c r="H30" s="110"/>
      <c r="I30" s="110">
        <v>1</v>
      </c>
      <c r="J30" s="110"/>
      <c r="K30" s="110"/>
      <c r="L30" s="110"/>
      <c r="M30" s="110">
        <v>4</v>
      </c>
    </row>
    <row r="31" spans="1:16" x14ac:dyDescent="0.25">
      <c r="A31" s="9" t="s">
        <v>255</v>
      </c>
      <c r="B31" s="110"/>
      <c r="C31" s="110"/>
      <c r="D31" s="110"/>
      <c r="E31" s="110">
        <v>1</v>
      </c>
      <c r="F31" s="110"/>
      <c r="G31" s="110"/>
      <c r="H31" s="110"/>
      <c r="I31" s="110">
        <v>1</v>
      </c>
      <c r="J31" s="110"/>
      <c r="K31" s="110"/>
      <c r="L31" s="110">
        <v>1</v>
      </c>
      <c r="M31" s="110">
        <v>3</v>
      </c>
    </row>
    <row r="32" spans="1:16" x14ac:dyDescent="0.25">
      <c r="A32" s="9" t="s">
        <v>37</v>
      </c>
      <c r="B32" s="110"/>
      <c r="C32" s="110"/>
      <c r="D32" s="110">
        <v>1</v>
      </c>
      <c r="E32" s="110"/>
      <c r="F32" s="110"/>
      <c r="G32" s="110"/>
      <c r="H32" s="110"/>
      <c r="I32" s="110">
        <v>1</v>
      </c>
      <c r="J32" s="110">
        <v>1</v>
      </c>
      <c r="K32" s="110"/>
      <c r="L32" s="110"/>
      <c r="M32" s="110">
        <v>3</v>
      </c>
    </row>
    <row r="33" spans="1:13" x14ac:dyDescent="0.25">
      <c r="A33" s="9" t="s">
        <v>250</v>
      </c>
      <c r="B33" s="110"/>
      <c r="C33" s="110"/>
      <c r="D33" s="110"/>
      <c r="E33" s="110"/>
      <c r="F33" s="110"/>
      <c r="G33" s="110">
        <v>1</v>
      </c>
      <c r="H33" s="110"/>
      <c r="I33" s="110"/>
      <c r="J33" s="110"/>
      <c r="K33" s="110"/>
      <c r="L33" s="110"/>
      <c r="M33" s="110">
        <v>1</v>
      </c>
    </row>
    <row r="34" spans="1:13" x14ac:dyDescent="0.25">
      <c r="A34" s="9" t="s">
        <v>89</v>
      </c>
      <c r="B34" s="110"/>
      <c r="C34" s="110"/>
      <c r="D34" s="110"/>
      <c r="E34" s="110">
        <v>1</v>
      </c>
      <c r="F34" s="110"/>
      <c r="G34" s="110"/>
      <c r="H34" s="110"/>
      <c r="I34" s="110"/>
      <c r="J34" s="110"/>
      <c r="K34" s="110"/>
      <c r="L34" s="110"/>
      <c r="M34" s="110">
        <v>1</v>
      </c>
    </row>
    <row r="35" spans="1:13" x14ac:dyDescent="0.25">
      <c r="A35" s="9" t="s">
        <v>112</v>
      </c>
      <c r="B35" s="110"/>
      <c r="C35" s="110"/>
      <c r="D35" s="110"/>
      <c r="E35" s="110"/>
      <c r="F35" s="110"/>
      <c r="G35" s="110"/>
      <c r="H35" s="110"/>
      <c r="I35" s="110"/>
      <c r="J35" s="110"/>
      <c r="K35" s="110">
        <v>1</v>
      </c>
      <c r="L35" s="110"/>
      <c r="M35" s="110">
        <v>1</v>
      </c>
    </row>
    <row r="36" spans="1:13" x14ac:dyDescent="0.25">
      <c r="A36" s="9" t="s">
        <v>230</v>
      </c>
      <c r="B36" s="110"/>
      <c r="C36" s="110"/>
      <c r="D36" s="110"/>
      <c r="E36" s="110"/>
      <c r="F36" s="110"/>
      <c r="G36" s="110">
        <v>1</v>
      </c>
      <c r="H36" s="110"/>
      <c r="I36" s="110"/>
      <c r="J36" s="110"/>
      <c r="K36" s="110"/>
      <c r="L36" s="110"/>
      <c r="M36" s="110">
        <v>1</v>
      </c>
    </row>
    <row r="37" spans="1:13" x14ac:dyDescent="0.25">
      <c r="A37" s="9" t="s">
        <v>417</v>
      </c>
      <c r="B37" s="110"/>
      <c r="C37" s="110"/>
      <c r="D37" s="110"/>
      <c r="E37" s="110"/>
      <c r="F37" s="110"/>
      <c r="G37" s="110"/>
      <c r="H37" s="110">
        <v>1</v>
      </c>
      <c r="I37" s="110"/>
      <c r="J37" s="110"/>
      <c r="K37" s="110"/>
      <c r="L37" s="110"/>
      <c r="M37" s="110">
        <v>1</v>
      </c>
    </row>
    <row r="38" spans="1:13" x14ac:dyDescent="0.25">
      <c r="A38" s="9" t="s">
        <v>31</v>
      </c>
      <c r="B38" s="110"/>
      <c r="C38" s="110"/>
      <c r="D38" s="110"/>
      <c r="E38" s="110"/>
      <c r="F38" s="110"/>
      <c r="G38" s="110">
        <v>1</v>
      </c>
      <c r="H38" s="110"/>
      <c r="I38" s="110"/>
      <c r="J38" s="110"/>
      <c r="K38" s="110"/>
      <c r="L38" s="110"/>
      <c r="M38" s="110">
        <v>1</v>
      </c>
    </row>
    <row r="39" spans="1:13" x14ac:dyDescent="0.25">
      <c r="A39" s="9" t="s">
        <v>412</v>
      </c>
      <c r="B39" s="110"/>
      <c r="C39" s="110"/>
      <c r="D39" s="110"/>
      <c r="E39" s="110"/>
      <c r="F39" s="110">
        <v>1</v>
      </c>
      <c r="G39" s="110"/>
      <c r="H39" s="110"/>
      <c r="I39" s="110"/>
      <c r="J39" s="110"/>
      <c r="K39" s="110"/>
      <c r="L39" s="110"/>
      <c r="M39" s="110">
        <v>1</v>
      </c>
    </row>
    <row r="40" spans="1:13" x14ac:dyDescent="0.25">
      <c r="A40" s="9" t="s">
        <v>108</v>
      </c>
      <c r="B40" s="110"/>
      <c r="C40" s="110"/>
      <c r="D40" s="110"/>
      <c r="E40" s="110">
        <v>1</v>
      </c>
      <c r="F40" s="110"/>
      <c r="G40" s="110"/>
      <c r="H40" s="110"/>
      <c r="I40" s="110"/>
      <c r="J40" s="110"/>
      <c r="K40" s="110"/>
      <c r="L40" s="110"/>
      <c r="M40" s="110">
        <v>1</v>
      </c>
    </row>
    <row r="41" spans="1:13" x14ac:dyDescent="0.25">
      <c r="A41" s="9" t="s">
        <v>926</v>
      </c>
      <c r="B41" s="110">
        <v>1</v>
      </c>
      <c r="C41" s="110">
        <v>1</v>
      </c>
      <c r="D41" s="110">
        <v>2</v>
      </c>
      <c r="E41" s="110">
        <v>3</v>
      </c>
      <c r="F41" s="110">
        <v>1</v>
      </c>
      <c r="G41" s="110">
        <v>3</v>
      </c>
      <c r="H41" s="110">
        <v>1</v>
      </c>
      <c r="I41" s="110">
        <v>3</v>
      </c>
      <c r="J41" s="110">
        <v>1</v>
      </c>
      <c r="K41" s="110">
        <v>1</v>
      </c>
      <c r="L41" s="110">
        <v>1</v>
      </c>
      <c r="M41" s="110">
        <v>18</v>
      </c>
    </row>
  </sheetData>
  <mergeCells count="1">
    <mergeCell ref="M1:N1"/>
  </mergeCells>
  <conditionalFormatting pivot="1" sqref="B19:G19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1:G4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9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1:H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9:J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2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45987</v>
      </c>
      <c r="B1" s="77"/>
      <c r="C1" s="77">
        <f>'Itinerario pasajeros'!A1</f>
        <v>45987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8"/>
      <c r="P1" s="109"/>
      <c r="Q1" s="39"/>
    </row>
    <row r="2" spans="1:17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854</v>
      </c>
      <c r="B4" s="31" t="s">
        <v>937</v>
      </c>
    </row>
    <row r="5" spans="1:17" x14ac:dyDescent="0.25">
      <c r="A5" s="72" t="s">
        <v>872</v>
      </c>
      <c r="B5" s="110">
        <v>2</v>
      </c>
    </row>
    <row r="6" spans="1:17" x14ac:dyDescent="0.25">
      <c r="A6" s="72" t="s">
        <v>875</v>
      </c>
      <c r="B6" s="110">
        <v>3</v>
      </c>
    </row>
    <row r="7" spans="1:17" x14ac:dyDescent="0.25">
      <c r="A7" s="72" t="s">
        <v>857</v>
      </c>
      <c r="B7" s="110">
        <v>1</v>
      </c>
    </row>
    <row r="8" spans="1:17" x14ac:dyDescent="0.25">
      <c r="A8" s="72" t="s">
        <v>858</v>
      </c>
      <c r="B8" s="110">
        <v>2</v>
      </c>
    </row>
    <row r="9" spans="1:17" x14ac:dyDescent="0.25">
      <c r="A9" s="72" t="s">
        <v>865</v>
      </c>
      <c r="B9" s="110">
        <v>1</v>
      </c>
    </row>
    <row r="10" spans="1:17" x14ac:dyDescent="0.25">
      <c r="A10" s="72" t="s">
        <v>871</v>
      </c>
      <c r="B10" s="110">
        <v>1</v>
      </c>
    </row>
    <row r="11" spans="1:17" x14ac:dyDescent="0.25">
      <c r="A11" s="72" t="s">
        <v>861</v>
      </c>
      <c r="B11" s="110">
        <v>3</v>
      </c>
    </row>
    <row r="12" spans="1:17" x14ac:dyDescent="0.25">
      <c r="A12" s="72" t="s">
        <v>867</v>
      </c>
      <c r="B12" s="110">
        <v>1</v>
      </c>
    </row>
    <row r="13" spans="1:17" x14ac:dyDescent="0.25">
      <c r="A13" s="72" t="s">
        <v>869</v>
      </c>
      <c r="B13" s="110">
        <v>2</v>
      </c>
    </row>
    <row r="14" spans="1:17" x14ac:dyDescent="0.25">
      <c r="A14" s="72" t="s">
        <v>913</v>
      </c>
      <c r="B14" s="110">
        <v>1</v>
      </c>
    </row>
    <row r="15" spans="1:17" x14ac:dyDescent="0.25">
      <c r="A15" s="72" t="s">
        <v>914</v>
      </c>
      <c r="B15" s="110">
        <v>1</v>
      </c>
    </row>
    <row r="16" spans="1:17" x14ac:dyDescent="0.25">
      <c r="A16" s="72" t="s">
        <v>856</v>
      </c>
      <c r="B16" s="110">
        <v>1</v>
      </c>
    </row>
    <row r="17" spans="1:17" x14ac:dyDescent="0.25">
      <c r="A17" s="72" t="s">
        <v>859</v>
      </c>
      <c r="B17" s="110">
        <v>1</v>
      </c>
    </row>
    <row r="18" spans="1:17" x14ac:dyDescent="0.25">
      <c r="A18" s="72" t="s">
        <v>863</v>
      </c>
      <c r="B18" s="110">
        <v>1</v>
      </c>
    </row>
    <row r="19" spans="1:17" x14ac:dyDescent="0.25">
      <c r="A19" s="9" t="s">
        <v>926</v>
      </c>
      <c r="B19" s="111">
        <v>21</v>
      </c>
    </row>
    <row r="28" spans="1:17" ht="15.75" thickBot="1" x14ac:dyDescent="0.3">
      <c r="A28" s="71" t="s">
        <v>935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45987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854</v>
      </c>
      <c r="B30" s="31" t="s">
        <v>938</v>
      </c>
    </row>
    <row r="31" spans="1:17" x14ac:dyDescent="0.25">
      <c r="A31" s="72" t="s">
        <v>913</v>
      </c>
      <c r="B31" s="110">
        <v>1</v>
      </c>
    </row>
    <row r="32" spans="1:17" x14ac:dyDescent="0.25">
      <c r="A32" s="72" t="s">
        <v>855</v>
      </c>
      <c r="B32" s="110">
        <v>1</v>
      </c>
    </row>
    <row r="33" spans="1:2" x14ac:dyDescent="0.25">
      <c r="A33" s="72" t="s">
        <v>872</v>
      </c>
      <c r="B33" s="110">
        <v>3</v>
      </c>
    </row>
    <row r="34" spans="1:2" x14ac:dyDescent="0.25">
      <c r="A34" s="72" t="s">
        <v>868</v>
      </c>
      <c r="B34" s="110">
        <v>1</v>
      </c>
    </row>
    <row r="35" spans="1:2" x14ac:dyDescent="0.25">
      <c r="A35" s="72" t="s">
        <v>869</v>
      </c>
      <c r="B35" s="110">
        <v>3</v>
      </c>
    </row>
    <row r="36" spans="1:2" x14ac:dyDescent="0.25">
      <c r="A36" s="72" t="s">
        <v>856</v>
      </c>
      <c r="B36" s="110">
        <v>1</v>
      </c>
    </row>
    <row r="37" spans="1:2" x14ac:dyDescent="0.25">
      <c r="A37" s="72" t="s">
        <v>858</v>
      </c>
      <c r="B37" s="110">
        <v>1</v>
      </c>
    </row>
    <row r="38" spans="1:2" x14ac:dyDescent="0.25">
      <c r="A38" s="72" t="s">
        <v>875</v>
      </c>
      <c r="B38" s="110">
        <v>3</v>
      </c>
    </row>
    <row r="39" spans="1:2" x14ac:dyDescent="0.25">
      <c r="A39" s="72" t="s">
        <v>862</v>
      </c>
      <c r="B39" s="110">
        <v>1</v>
      </c>
    </row>
    <row r="40" spans="1:2" x14ac:dyDescent="0.25">
      <c r="A40" s="72" t="s">
        <v>866</v>
      </c>
      <c r="B40" s="110">
        <v>1</v>
      </c>
    </row>
    <row r="41" spans="1:2" x14ac:dyDescent="0.25">
      <c r="A41" s="72" t="s">
        <v>867</v>
      </c>
      <c r="B41" s="110">
        <v>1</v>
      </c>
    </row>
    <row r="42" spans="1:2" x14ac:dyDescent="0.25">
      <c r="A42" s="9" t="s">
        <v>926</v>
      </c>
      <c r="B42" s="110">
        <v>17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836</v>
      </c>
      <c r="O1" s="25" t="s">
        <v>928</v>
      </c>
      <c r="P1" s="26" t="s">
        <v>836</v>
      </c>
      <c r="Q1" s="26" t="s">
        <v>929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TSM Airline</v>
      </c>
      <c r="D2" s="15" t="str">
        <f>IFERROR(INDEX('Carga Pre'!$C$2:C4996,MATCH(ROW()-ROW($B$1),'Carga Pre'!$O$2:$O$4996,0)),"")</f>
        <v>DC9</v>
      </c>
      <c r="E2" s="15" t="str">
        <f>IFERROR(INDEX('Carga Pre'!$D$2:D4996,MATCH(ROW()-ROW($B$1),'Carga Pre'!$O$2:$O$4996,0)),"")</f>
        <v>SM 462</v>
      </c>
      <c r="F2" s="22">
        <f>IFERROR(INDEX('Carga Pre'!$E$2:$E$4996,MATCH(ROW()-ROW($B$1),'Carga Pre'!$O$2:$O$4996,0)),"")</f>
        <v>45986.916666666664</v>
      </c>
      <c r="G2" s="15" t="str">
        <f>IFERROR(INDEX('Carga Pre'!$F$2:F4996,MATCH(ROW()-ROW($B$1),'Carga Pre'!$O$2:$O$4996,0)),"")</f>
        <v>Saltillo</v>
      </c>
      <c r="H2" s="15" t="str">
        <f>IFERROR(INDEX('Carga Pre'!$G$2:G4996,MATCH(ROW()-ROW($B$1),'Carga Pre'!$O$2:$O$4996,0)),"")</f>
        <v>---</v>
      </c>
      <c r="I2" s="15" t="str">
        <f>IFERROR(INDEX('Carga Pre'!$H$2:H4996,MATCH(ROW()-ROW($B$1),'Carga Pre'!$O$2:$O$4996,0)),"")</f>
        <v>601B</v>
      </c>
      <c r="J2" s="15" t="str">
        <f>IFERROR(INDEX('Carga Pre'!$I$2:I4996,MATCH(ROW()-ROW($B$1),'Carga Pre'!$O$2:$O$4996,0)),"")</f>
        <v>SM 462</v>
      </c>
      <c r="K2" s="15" t="str">
        <f>IFERROR(INDEX('Carga Pre'!$J$2:J4996,MATCH(ROW()-ROW($B$1),'Carga Pre'!$O$2:$O$4996,0)),"")</f>
        <v>Laredo</v>
      </c>
      <c r="L2" s="22">
        <f>IFERROR(INDEX('Carga Pre'!$K$2:K4996,MATCH(ROW()-ROW($B$1),'Carga Pre'!$O$2:$O$4996,0)),"")</f>
        <v>45987</v>
      </c>
      <c r="M2" s="15" t="str">
        <f>IFERROR(INDEX('Carga Pre'!$L$2:L4996,MATCH(ROW()-ROW($B$1),'Carga Pre'!$O$2:$O$4996,0)),"")</f>
        <v>F</v>
      </c>
      <c r="N2" s="25">
        <f>ROUNDDOWN(HOUR(F2),1)+1</f>
        <v>23</v>
      </c>
      <c r="O2" s="25" t="str">
        <f>VLOOKUP(N2,'Time Chart'!$A$2:$D$25,4,0)</f>
        <v>22:00 A 22:59</v>
      </c>
      <c r="P2" s="26">
        <f>ROUNDDOWN(HOUR(L2),1)+1</f>
        <v>1</v>
      </c>
      <c r="Q2" s="26" t="str">
        <f>VLOOKUP(P2,'Time Chart'!$A$2:$D$25,4,0)</f>
        <v>00:00 A 00:59</v>
      </c>
      <c r="R2" s="14" t="str">
        <f>TEXT(F2,"dd/mm/aaaa")</f>
        <v>25/11/2025</v>
      </c>
      <c r="S2" s="15">
        <f>COUNTIFS(Hoja1!$R$2,"="&amp;R2)</f>
        <v>0</v>
      </c>
      <c r="T2" s="14" t="str">
        <f>TEXT(L2,"dd/mm/aaaa")</f>
        <v>26/11/2025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TSM Airline</v>
      </c>
      <c r="D3" s="15" t="str">
        <f>IFERROR(INDEX('Carga Pre'!$C$2:C4997,MATCH(ROW()-ROW($B$1),'Carga Pre'!$O$2:$O$4996,0)),"")</f>
        <v>CR2</v>
      </c>
      <c r="E3" s="15" t="str">
        <f>IFERROR(INDEX('Carga Pre'!$D$2:D4997,MATCH(ROW()-ROW($B$1),'Carga Pre'!$O$2:$O$4996,0)),"")</f>
        <v>SM 599</v>
      </c>
      <c r="F3" s="22">
        <f>IFERROR(INDEX('Carga Pre'!$E$2:$E$4996,MATCH(ROW()-ROW($B$1),'Carga Pre'!$O$2:$O$4996,0)),"")</f>
        <v>45986.958333333336</v>
      </c>
      <c r="G3" s="15" t="str">
        <f>IFERROR(INDEX('Carga Pre'!$F$2:F4997,MATCH(ROW()-ROW($B$1),'Carga Pre'!$O$2:$O$4996,0)),"")</f>
        <v>Saltillo</v>
      </c>
      <c r="H3" s="15">
        <f>IFERROR(INDEX('Carga Pre'!$G$2:G4997,MATCH(ROW()-ROW($B$1),'Carga Pre'!$O$2:$O$4996,0)),"")</f>
        <v>2</v>
      </c>
      <c r="I3" s="15" t="str">
        <f>IFERROR(INDEX('Carga Pre'!$H$2:H4997,MATCH(ROW()-ROW($B$1),'Carga Pre'!$O$2:$O$4996,0)),"")</f>
        <v>601A</v>
      </c>
      <c r="J3" s="15" t="str">
        <f>IFERROR(INDEX('Carga Pre'!$I$2:I4997,MATCH(ROW()-ROW($B$1),'Carga Pre'!$O$2:$O$4996,0)),"")</f>
        <v>SM 599</v>
      </c>
      <c r="K3" s="15" t="str">
        <f>IFERROR(INDEX('Carga Pre'!$J$2:J4997,MATCH(ROW()-ROW($B$1),'Carga Pre'!$O$2:$O$4996,0)),"")</f>
        <v>Saltillo</v>
      </c>
      <c r="L3" s="22">
        <f>IFERROR(INDEX('Carga Pre'!$K$2:K4997,MATCH(ROW()-ROW($B$1),'Carga Pre'!$O$2:$O$4996,0)),"")</f>
        <v>45987.041666666664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24</v>
      </c>
      <c r="O3" s="25" t="str">
        <f>VLOOKUP(N3,'Time Chart'!$A$2:$D$25,4,0)</f>
        <v>23:00 A 23:59</v>
      </c>
      <c r="P3" s="26">
        <f t="shared" ref="P3:P66" si="2">ROUNDDOWN(HOUR(L3),1)+1</f>
        <v>2</v>
      </c>
      <c r="Q3" s="26" t="str">
        <f>VLOOKUP(P3,'Time Chart'!$A$2:$D$25,4,0)</f>
        <v>01:00 A 01:59</v>
      </c>
      <c r="R3" s="14" t="str">
        <f t="shared" ref="R3:R66" si="3">TEXT(F3,"dd/mm/aaaa")</f>
        <v>25/11/2025</v>
      </c>
      <c r="S3" s="15">
        <f>COUNTIFS(Hoja1!$R$2,"="&amp;R3)</f>
        <v>0</v>
      </c>
      <c r="T3" s="14" t="str">
        <f t="shared" ref="T3:T66" si="4">TEXT(L3,"dd/mm/aaaa")</f>
        <v>26/11/2025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MasAir</v>
      </c>
      <c r="D4" s="15">
        <f>IFERROR(INDEX('Carga Pre'!$C$2:C4998,MATCH(ROW()-ROW($B$1),'Carga Pre'!$O$2:$O$4996,0)),"")</f>
        <v>333</v>
      </c>
      <c r="E4" s="15" t="str">
        <f>IFERROR(INDEX('Carga Pre'!$D$2:D4998,MATCH(ROW()-ROW($B$1),'Carga Pre'!$O$2:$O$4996,0)),"")</f>
        <v>M7 8722</v>
      </c>
      <c r="F4" s="22">
        <f>IFERROR(INDEX('Carga Pre'!$E$2:$E$4996,MATCH(ROW()-ROW($B$1),'Carga Pre'!$O$2:$O$4996,0)),"")</f>
        <v>45987.020833333336</v>
      </c>
      <c r="G4" s="15" t="str">
        <f>IFERROR(INDEX('Carga Pre'!$F$2:F4998,MATCH(ROW()-ROW($B$1),'Carga Pre'!$O$2:$O$4996,0)),"")</f>
        <v>Quito</v>
      </c>
      <c r="H4" s="15" t="str">
        <f>IFERROR(INDEX('Carga Pre'!$G$2:G4998,MATCH(ROW()-ROW($B$1),'Carga Pre'!$O$2:$O$4996,0)),"")</f>
        <v>---</v>
      </c>
      <c r="I4" s="15">
        <f>IFERROR(INDEX('Carga Pre'!$H$2:H4998,MATCH(ROW()-ROW($B$1),'Carga Pre'!$O$2:$O$4996,0)),"")</f>
        <v>602</v>
      </c>
      <c r="J4" s="15" t="str">
        <f>IFERROR(INDEX('Carga Pre'!$I$2:I4998,MATCH(ROW()-ROW($B$1),'Carga Pre'!$O$2:$O$4996,0)),"")</f>
        <v>M7 6824</v>
      </c>
      <c r="K4" s="15" t="str">
        <f>IFERROR(INDEX('Carga Pre'!$J$2:J4998,MATCH(ROW()-ROW($B$1),'Carga Pre'!$O$2:$O$4996,0)),"")</f>
        <v>Los Angeles</v>
      </c>
      <c r="L4" s="22">
        <f>IFERROR(INDEX('Carga Pre'!$K$2:K4998,MATCH(ROW()-ROW($B$1),'Carga Pre'!$O$2:$O$4996,0)),"")</f>
        <v>45987.104166666664</v>
      </c>
      <c r="M4" s="15" t="str">
        <f>IFERROR(INDEX('Carga Pre'!$L$2:L4998,MATCH(ROW()-ROW($B$1),'Carga Pre'!$O$2:$O$4996,0)),"")</f>
        <v>F</v>
      </c>
      <c r="N4" s="25">
        <f t="shared" si="1"/>
        <v>1</v>
      </c>
      <c r="O4" s="25" t="str">
        <f>VLOOKUP(N4,'Time Chart'!$A$2:$D$25,4,0)</f>
        <v>00:00 A 00:59</v>
      </c>
      <c r="P4" s="26">
        <f t="shared" si="2"/>
        <v>3</v>
      </c>
      <c r="Q4" s="26" t="str">
        <f>VLOOKUP(P4,'Time Chart'!$A$2:$D$25,4,0)</f>
        <v>02:00 A 02:59</v>
      </c>
      <c r="R4" s="14" t="str">
        <f t="shared" si="3"/>
        <v>26/11/2025</v>
      </c>
      <c r="S4" s="15">
        <f>COUNTIFS(Hoja1!$R$2,"="&amp;R4)</f>
        <v>1</v>
      </c>
      <c r="T4" s="14" t="str">
        <f t="shared" si="4"/>
        <v>26/11/2025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Estafeta</v>
      </c>
      <c r="D5" s="15">
        <f>IFERROR(INDEX('Carga Pre'!$C$2:C4999,MATCH(ROW()-ROW($B$1),'Carga Pre'!$O$2:$O$4996,0)),"")</f>
        <v>734</v>
      </c>
      <c r="E5" s="15" t="str">
        <f>IFERROR(INDEX('Carga Pre'!$D$2:D4999,MATCH(ROW()-ROW($B$1),'Carga Pre'!$O$2:$O$4996,0)),"")</f>
        <v>E7 610</v>
      </c>
      <c r="F5" s="22">
        <f>IFERROR(INDEX('Carga Pre'!$E$2:$E$4996,MATCH(ROW()-ROW($B$1),'Carga Pre'!$O$2:$O$4996,0)),"")</f>
        <v>45987.020833333336</v>
      </c>
      <c r="G5" s="15" t="str">
        <f>IFERROR(INDEX('Carga Pre'!$F$2:F4999,MATCH(ROW()-ROW($B$1),'Carga Pre'!$O$2:$O$4996,0)),"")</f>
        <v>Mérida</v>
      </c>
      <c r="H5" s="15" t="str">
        <f>IFERROR(INDEX('Carga Pre'!$G$2:G4999,MATCH(ROW()-ROW($B$1),'Carga Pre'!$O$2:$O$4996,0)),"")</f>
        <v>---</v>
      </c>
      <c r="I5" s="15" t="str">
        <f>IFERROR(INDEX('Carga Pre'!$H$2:H4999,MATCH(ROW()-ROW($B$1),'Carga Pre'!$O$2:$O$4996,0)),"")</f>
        <v>601B</v>
      </c>
      <c r="J5" s="15" t="str">
        <f>IFERROR(INDEX('Carga Pre'!$I$2:I4999,MATCH(ROW()-ROW($B$1),'Carga Pre'!$O$2:$O$4996,0)),"")</f>
        <v>E7 610</v>
      </c>
      <c r="K5" s="15" t="str">
        <f>IFERROR(INDEX('Carga Pre'!$J$2:J4999,MATCH(ROW()-ROW($B$1),'Carga Pre'!$O$2:$O$4996,0)),"")</f>
        <v>Mérida</v>
      </c>
      <c r="L5" s="22">
        <f>IFERROR(INDEX('Carga Pre'!$K$2:K4999,MATCH(ROW()-ROW($B$1),'Carga Pre'!$O$2:$O$4996,0)),"")</f>
        <v>45987.041666666664</v>
      </c>
      <c r="M5" s="15" t="str">
        <f>IFERROR(INDEX('Carga Pre'!$L$2:L4999,MATCH(ROW()-ROW($B$1),'Carga Pre'!$O$2:$O$4996,0)),"")</f>
        <v>F</v>
      </c>
      <c r="N5" s="25">
        <f t="shared" si="1"/>
        <v>1</v>
      </c>
      <c r="O5" s="25" t="str">
        <f>VLOOKUP(N5,'Time Chart'!$A$2:$D$25,4,0)</f>
        <v>00:00 A 00:59</v>
      </c>
      <c r="P5" s="26">
        <f t="shared" si="2"/>
        <v>2</v>
      </c>
      <c r="Q5" s="26" t="str">
        <f>VLOOKUP(P5,'Time Chart'!$A$2:$D$25,4,0)</f>
        <v>01:00 A 01:59</v>
      </c>
      <c r="R5" s="14" t="str">
        <f t="shared" si="3"/>
        <v>26/11/2025</v>
      </c>
      <c r="S5" s="15">
        <f>COUNTIFS(Hoja1!$R$2,"="&amp;R5)</f>
        <v>1</v>
      </c>
      <c r="T5" s="14" t="str">
        <f t="shared" si="4"/>
        <v>26/11/2025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activated</v>
      </c>
      <c r="C6" s="15" t="str">
        <f>IFERROR(INDEX('Carga Pre'!$B$2:$B$196,MATCH(ROW()-ROW($A$1),'Carga Pre'!$O$2:$O$196,0)),"")</f>
        <v>Kalitta Air</v>
      </c>
      <c r="D6" s="15" t="str">
        <f>IFERROR(INDEX('Carga Pre'!$C$2:C5000,MATCH(ROW()-ROW($B$1),'Carga Pre'!$O$2:$O$4996,0)),"")</f>
        <v>744/74Y</v>
      </c>
      <c r="E6" s="15" t="str">
        <f>IFERROR(INDEX('Carga Pre'!$D$2:D5000,MATCH(ROW()-ROW($B$1),'Carga Pre'!$O$2:$O$4996,0)),"")</f>
        <v>K4 819</v>
      </c>
      <c r="F6" s="22">
        <f>IFERROR(INDEX('Carga Pre'!$E$2:$E$4996,MATCH(ROW()-ROW($B$1),'Carga Pre'!$O$2:$O$4996,0)),"")</f>
        <v>45987.0625</v>
      </c>
      <c r="G6" s="15" t="str">
        <f>IFERROR(INDEX('Carga Pre'!$F$2:F5000,MATCH(ROW()-ROW($B$1),'Carga Pre'!$O$2:$O$4996,0)),"")</f>
        <v>Anchorage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604</v>
      </c>
      <c r="J6" s="15" t="str">
        <f>IFERROR(INDEX('Carga Pre'!$I$2:I5000,MATCH(ROW()-ROW($B$1),'Carga Pre'!$O$2:$O$4996,0)),"")</f>
        <v>K4 9970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45987.666666666664</v>
      </c>
      <c r="M6" s="15" t="str">
        <f>IFERROR(INDEX('Carga Pre'!$L$2:L5000,MATCH(ROW()-ROW($B$1),'Carga Pre'!$O$2:$O$4996,0)),"")</f>
        <v>F</v>
      </c>
      <c r="N6" s="25">
        <f t="shared" si="1"/>
        <v>2</v>
      </c>
      <c r="O6" s="25" t="str">
        <f>VLOOKUP(N6,'Time Chart'!$A$2:$D$25,4,0)</f>
        <v>01:00 A 01:59</v>
      </c>
      <c r="P6" s="26">
        <f t="shared" si="2"/>
        <v>17</v>
      </c>
      <c r="Q6" s="26" t="str">
        <f>VLOOKUP(P6,'Time Chart'!$A$2:$D$25,4,0)</f>
        <v>16:00 A 16:59</v>
      </c>
      <c r="R6" s="14" t="str">
        <f t="shared" si="3"/>
        <v>26/11/2025</v>
      </c>
      <c r="S6" s="15">
        <f>COUNTIFS(Hoja1!$R$2,"="&amp;R6)</f>
        <v>1</v>
      </c>
      <c r="T6" s="14" t="str">
        <f t="shared" si="4"/>
        <v>26/11/2025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Kalitta Air</v>
      </c>
      <c r="D7" s="15">
        <f>IFERROR(INDEX('Carga Pre'!$C$2:C5001,MATCH(ROW()-ROW($B$1),'Carga Pre'!$O$2:$O$4996,0)),"")</f>
        <v>744</v>
      </c>
      <c r="E7" s="15" t="str">
        <f>IFERROR(INDEX('Carga Pre'!$D$2:D5001,MATCH(ROW()-ROW($B$1),'Carga Pre'!$O$2:$O$4996,0)),"")</f>
        <v>K4 535</v>
      </c>
      <c r="F7" s="22">
        <f>IFERROR(INDEX('Carga Pre'!$E$2:$E$4996,MATCH(ROW()-ROW($B$1),'Carga Pre'!$O$2:$O$4996,0)),"")</f>
        <v>45987.083333333336</v>
      </c>
      <c r="G7" s="15" t="str">
        <f>IFERROR(INDEX('Carga Pre'!$F$2:F5001,MATCH(ROW()-ROW($B$1),'Carga Pre'!$O$2:$O$4996,0)),"")</f>
        <v>Anchorage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603</v>
      </c>
      <c r="J7" s="15" t="str">
        <f>IFERROR(INDEX('Carga Pre'!$I$2:I5001,MATCH(ROW()-ROW($B$1),'Carga Pre'!$O$2:$O$4996,0)),"")</f>
        <v>K4 532</v>
      </c>
      <c r="K7" s="15" t="str">
        <f>IFERROR(INDEX('Carga Pre'!$J$2:J5001,MATCH(ROW()-ROW($B$1),'Carga Pre'!$O$2:$O$4996,0)),"")</f>
        <v>Anchorage</v>
      </c>
      <c r="L7" s="22">
        <f>IFERROR(INDEX('Carga Pre'!$K$2:K5001,MATCH(ROW()-ROW($B$1),'Carga Pre'!$O$2:$O$4996,0)),"")</f>
        <v>45987.166666666664</v>
      </c>
      <c r="M7" s="15" t="str">
        <f>IFERROR(INDEX('Carga Pre'!$L$2:L5001,MATCH(ROW()-ROW($B$1),'Carga Pre'!$O$2:$O$4996,0)),"")</f>
        <v>F</v>
      </c>
      <c r="N7" s="25">
        <f t="shared" si="1"/>
        <v>3</v>
      </c>
      <c r="O7" s="25" t="str">
        <f>VLOOKUP(N7,'Time Chart'!$A$2:$D$25,4,0)</f>
        <v>02:00 A 02:59</v>
      </c>
      <c r="P7" s="26">
        <f t="shared" si="2"/>
        <v>5</v>
      </c>
      <c r="Q7" s="26" t="str">
        <f>VLOOKUP(P7,'Time Chart'!$A$2:$D$25,4,0)</f>
        <v>04:00 A 04:59</v>
      </c>
      <c r="R7" s="14" t="str">
        <f t="shared" si="3"/>
        <v>26/11/2025</v>
      </c>
      <c r="S7" s="15">
        <f>COUNTIFS(Hoja1!$R$2,"="&amp;R7)</f>
        <v>1</v>
      </c>
      <c r="T7" s="14" t="str">
        <f t="shared" si="4"/>
        <v>26/11/2025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Qatar Airways</v>
      </c>
      <c r="D8" s="15" t="str">
        <f>IFERROR(INDEX('Carga Pre'!$C$2:C5002,MATCH(ROW()-ROW($B$1),'Carga Pre'!$O$2:$O$4996,0)),"")</f>
        <v>77X</v>
      </c>
      <c r="E8" s="15" t="str">
        <f>IFERROR(INDEX('Carga Pre'!$D$2:D5002,MATCH(ROW()-ROW($B$1),'Carga Pre'!$O$2:$O$4996,0)),"")</f>
        <v>QR 8172</v>
      </c>
      <c r="F8" s="22">
        <f>IFERROR(INDEX('Carga Pre'!$E$2:$E$4996,MATCH(ROW()-ROW($B$1),'Carga Pre'!$O$2:$O$4996,0)),"")</f>
        <v>45987.09375</v>
      </c>
      <c r="G8" s="15" t="str">
        <f>IFERROR(INDEX('Carga Pre'!$F$2:F5002,MATCH(ROW()-ROW($B$1),'Carga Pre'!$O$2:$O$4996,0)),"")</f>
        <v>Liege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601</v>
      </c>
      <c r="J8" s="15" t="str">
        <f>IFERROR(INDEX('Carga Pre'!$I$2:I5002,MATCH(ROW()-ROW($B$1),'Carga Pre'!$O$2:$O$4996,0)),"")</f>
        <v>QR 8172</v>
      </c>
      <c r="K8" s="15" t="str">
        <f>IFERROR(INDEX('Carga Pre'!$J$2:J5002,MATCH(ROW()-ROW($B$1),'Carga Pre'!$O$2:$O$4996,0)),"")</f>
        <v>Quito</v>
      </c>
      <c r="L8" s="22">
        <f>IFERROR(INDEX('Carga Pre'!$K$2:K5002,MATCH(ROW()-ROW($B$1),'Carga Pre'!$O$2:$O$4996,0)),"")</f>
        <v>45987.184027777781</v>
      </c>
      <c r="M8" s="15" t="str">
        <f>IFERROR(INDEX('Carga Pre'!$L$2:L5002,MATCH(ROW()-ROW($B$1),'Carga Pre'!$O$2:$O$4996,0)),"")</f>
        <v>F</v>
      </c>
      <c r="N8" s="25">
        <f t="shared" si="1"/>
        <v>3</v>
      </c>
      <c r="O8" s="25" t="str">
        <f>VLOOKUP(N8,'Time Chart'!$A$2:$D$25,4,0)</f>
        <v>02:00 A 02:59</v>
      </c>
      <c r="P8" s="26">
        <f t="shared" si="2"/>
        <v>5</v>
      </c>
      <c r="Q8" s="26" t="str">
        <f>VLOOKUP(P8,'Time Chart'!$A$2:$D$25,4,0)</f>
        <v>04:00 A 04:59</v>
      </c>
      <c r="R8" s="14" t="str">
        <f t="shared" si="3"/>
        <v>26/11/2025</v>
      </c>
      <c r="S8" s="15">
        <f>COUNTIFS(Hoja1!$R$2,"="&amp;R8)</f>
        <v>1</v>
      </c>
      <c r="T8" s="14" t="str">
        <f t="shared" si="4"/>
        <v>26/11/2025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activated</v>
      </c>
      <c r="C9" s="15" t="str">
        <f>IFERROR(INDEX('Carga Pre'!$B$2:$B$196,MATCH(ROW()-ROW($A$1),'Carga Pre'!$O$2:$O$196,0)),"")</f>
        <v>Air Canada</v>
      </c>
      <c r="D9" s="15" t="str">
        <f>IFERROR(INDEX('Carga Pre'!$C$2:C5003,MATCH(ROW()-ROW($B$1),'Carga Pre'!$O$2:$O$4996,0)),"")</f>
        <v>76Y</v>
      </c>
      <c r="E9" s="15" t="str">
        <f>IFERROR(INDEX('Carga Pre'!$D$2:D5003,MATCH(ROW()-ROW($B$1),'Carga Pre'!$O$2:$O$4996,0)),"")</f>
        <v>AC 7246</v>
      </c>
      <c r="F9" s="22">
        <f>IFERROR(INDEX('Carga Pre'!$E$2:$E$4996,MATCH(ROW()-ROW($B$1),'Carga Pre'!$O$2:$O$4996,0)),"")</f>
        <v>45987.152777777781</v>
      </c>
      <c r="G9" s="15" t="str">
        <f>IFERROR(INDEX('Carga Pre'!$F$2:F5003,MATCH(ROW()-ROW($B$1),'Carga Pre'!$O$2:$O$4996,0)),"")</f>
        <v>Toronto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602A</v>
      </c>
      <c r="J9" s="15" t="str">
        <f>IFERROR(INDEX('Carga Pre'!$I$2:I5003,MATCH(ROW()-ROW($B$1),'Carga Pre'!$O$2:$O$4996,0)),"")</f>
        <v>AC 7246</v>
      </c>
      <c r="K9" s="15" t="str">
        <f>IFERROR(INDEX('Carga Pre'!$J$2:J5003,MATCH(ROW()-ROW($B$1),'Carga Pre'!$O$2:$O$4996,0)),"")</f>
        <v>Guadalajara</v>
      </c>
      <c r="L9" s="22">
        <f>IFERROR(INDEX('Carga Pre'!$K$2:K5003,MATCH(ROW()-ROW($B$1),'Carga Pre'!$O$2:$O$4996,0)),"")</f>
        <v>45987.302083333336</v>
      </c>
      <c r="M9" s="15" t="str">
        <f>IFERROR(INDEX('Carga Pre'!$L$2:L5003,MATCH(ROW()-ROW($B$1),'Carga Pre'!$O$2:$O$4996,0)),"")</f>
        <v>F</v>
      </c>
      <c r="N9" s="25">
        <f t="shared" si="1"/>
        <v>4</v>
      </c>
      <c r="O9" s="25" t="str">
        <f>VLOOKUP(N9,'Time Chart'!$A$2:$D$25,4,0)</f>
        <v>03:00 A 03:59</v>
      </c>
      <c r="P9" s="26">
        <f t="shared" si="2"/>
        <v>8</v>
      </c>
      <c r="Q9" s="26" t="str">
        <f>VLOOKUP(P9,'Time Chart'!$A$2:$D$25,4,0)</f>
        <v>07:00 A 07:59</v>
      </c>
      <c r="R9" s="14" t="str">
        <f t="shared" si="3"/>
        <v>26/11/2025</v>
      </c>
      <c r="S9" s="15">
        <f>COUNTIFS(Hoja1!$R$2,"="&amp;R9)</f>
        <v>1</v>
      </c>
      <c r="T9" s="14" t="str">
        <f t="shared" si="4"/>
        <v>26/11/2025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AeroUnión</v>
      </c>
      <c r="D10" s="15">
        <f>IFERROR(INDEX('Carga Pre'!$C$2:C5004,MATCH(ROW()-ROW($B$1),'Carga Pre'!$O$2:$O$4996,0)),"")</f>
        <v>333</v>
      </c>
      <c r="E10" s="15" t="str">
        <f>IFERROR(INDEX('Carga Pre'!$D$2:D5004,MATCH(ROW()-ROW($B$1),'Carga Pre'!$O$2:$O$4996,0)),"")</f>
        <v>6R 7087</v>
      </c>
      <c r="F10" s="22">
        <f>IFERROR(INDEX('Carga Pre'!$E$2:$E$4996,MATCH(ROW()-ROW($B$1),'Carga Pre'!$O$2:$O$4996,0)),"")</f>
        <v>45987.180555555555</v>
      </c>
      <c r="G10" s="15" t="str">
        <f>IFERROR(INDEX('Carga Pre'!$F$2:F5004,MATCH(ROW()-ROW($B$1),'Carga Pre'!$O$2:$O$4996,0)),"")</f>
        <v>Guadalajara</v>
      </c>
      <c r="H10" s="15" t="str">
        <f>IFERROR(INDEX('Carga Pre'!$G$2:G5004,MATCH(ROW()-ROW($B$1),'Carga Pre'!$O$2:$O$4996,0)),"")</f>
        <v>---</v>
      </c>
      <c r="I10" s="15">
        <f>IFERROR(INDEX('Carga Pre'!$H$2:H5004,MATCH(ROW()-ROW($B$1),'Carga Pre'!$O$2:$O$4996,0)),"")</f>
        <v>604</v>
      </c>
      <c r="J10" s="15" t="str">
        <f>IFERROR(INDEX('Carga Pre'!$I$2:I5004,MATCH(ROW()-ROW($B$1),'Carga Pre'!$O$2:$O$4996,0)),"")</f>
        <v>6R 7087</v>
      </c>
      <c r="K10" s="15" t="str">
        <f>IFERROR(INDEX('Carga Pre'!$J$2:J5004,MATCH(ROW()-ROW($B$1),'Carga Pre'!$O$2:$O$4996,0)),"")</f>
        <v>Bogotá</v>
      </c>
      <c r="L10" s="22">
        <f>IFERROR(INDEX('Carga Pre'!$K$2:K5004,MATCH(ROW()-ROW($B$1),'Carga Pre'!$O$2:$O$4996,0)),"")</f>
        <v>45987.25</v>
      </c>
      <c r="M10" s="15" t="str">
        <f>IFERROR(INDEX('Carga Pre'!$L$2:L5004,MATCH(ROW()-ROW($B$1),'Carga Pre'!$O$2:$O$4996,0)),"")</f>
        <v>F</v>
      </c>
      <c r="N10" s="25">
        <f t="shared" si="1"/>
        <v>5</v>
      </c>
      <c r="O10" s="25" t="str">
        <f>VLOOKUP(N10,'Time Chart'!$A$2:$D$25,4,0)</f>
        <v>04:00 A 04:59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26/11/2025</v>
      </c>
      <c r="S10" s="15">
        <f>COUNTIFS(Hoja1!$R$2,"="&amp;R10)</f>
        <v>1</v>
      </c>
      <c r="T10" s="14" t="str">
        <f t="shared" si="4"/>
        <v>26/11/2025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Cargolux</v>
      </c>
      <c r="D11" s="15" t="str">
        <f>IFERROR(INDEX('Carga Pre'!$C$2:C5005,MATCH(ROW()-ROW($B$1),'Carga Pre'!$O$2:$O$4996,0)),"")</f>
        <v>74N</v>
      </c>
      <c r="E11" s="15" t="str">
        <f>IFERROR(INDEX('Carga Pre'!$D$2:D5005,MATCH(ROW()-ROW($B$1),'Carga Pre'!$O$2:$O$4996,0)),"")</f>
        <v>CV 5933</v>
      </c>
      <c r="F11" s="22">
        <f>IFERROR(INDEX('Carga Pre'!$E$2:$E$4996,MATCH(ROW()-ROW($B$1),'Carga Pre'!$O$2:$O$4996,0)),"")</f>
        <v>45987.1875</v>
      </c>
      <c r="G11" s="15" t="str">
        <f>IFERROR(INDEX('Carga Pre'!$F$2:F5005,MATCH(ROW()-ROW($B$1),'Carga Pre'!$O$2:$O$4996,0)),"")</f>
        <v>Guadalajara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605A</v>
      </c>
      <c r="J11" s="15" t="str">
        <f>IFERROR(INDEX('Carga Pre'!$I$2:I5005,MATCH(ROW()-ROW($B$1),'Carga Pre'!$O$2:$O$4996,0)),"")</f>
        <v>CV 5933</v>
      </c>
      <c r="K11" s="15" t="str">
        <f>IFERROR(INDEX('Carga Pre'!$J$2:J5005,MATCH(ROW()-ROW($B$1),'Carga Pre'!$O$2:$O$4996,0)),"")</f>
        <v>Luxembourg</v>
      </c>
      <c r="L11" s="22">
        <f>IFERROR(INDEX('Carga Pre'!$K$2:K5005,MATCH(ROW()-ROW($B$1),'Carga Pre'!$O$2:$O$4996,0)),"")</f>
        <v>45987.270833333336</v>
      </c>
      <c r="M11" s="15" t="str">
        <f>IFERROR(INDEX('Carga Pre'!$L$2:L5005,MATCH(ROW()-ROW($B$1),'Carga Pre'!$O$2:$O$4996,0)),"")</f>
        <v>F</v>
      </c>
      <c r="N11" s="25">
        <f t="shared" si="1"/>
        <v>5</v>
      </c>
      <c r="O11" s="25" t="str">
        <f>VLOOKUP(N11,'Time Chart'!$A$2:$D$25,4,0)</f>
        <v>04:00 A 04:59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26/11/2025</v>
      </c>
      <c r="S11" s="15">
        <f>COUNTIFS(Hoja1!$R$2,"="&amp;R11)</f>
        <v>1</v>
      </c>
      <c r="T11" s="14" t="str">
        <f t="shared" si="4"/>
        <v>26/11/2025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activated</v>
      </c>
      <c r="C12" s="15" t="str">
        <f>IFERROR(INDEX('Carga Pre'!$B$2:$B$196,MATCH(ROW()-ROW($A$1),'Carga Pre'!$O$2:$O$196,0)),"")</f>
        <v>Air France</v>
      </c>
      <c r="D12" s="15" t="str">
        <f>IFERROR(INDEX('Carga Pre'!$C$2:C5006,MATCH(ROW()-ROW($B$1),'Carga Pre'!$O$2:$O$4996,0)),"")</f>
        <v>77F</v>
      </c>
      <c r="E12" s="15" t="str">
        <f>IFERROR(INDEX('Carga Pre'!$D$2:D5006,MATCH(ROW()-ROW($B$1),'Carga Pre'!$O$2:$O$4996,0)),"")</f>
        <v>AF 6720</v>
      </c>
      <c r="F12" s="22">
        <f>IFERROR(INDEX('Carga Pre'!$E$2:$E$4996,MATCH(ROW()-ROW($B$1),'Carga Pre'!$O$2:$O$4996,0)),"")</f>
        <v>45987.190972222219</v>
      </c>
      <c r="G12" s="15" t="str">
        <f>IFERROR(INDEX('Carga Pre'!$F$2:F5006,MATCH(ROW()-ROW($B$1),'Carga Pre'!$O$2:$O$4996,0)),"")</f>
        <v>París</v>
      </c>
      <c r="H12" s="15" t="str">
        <f>IFERROR(INDEX('Carga Pre'!$G$2:G5006,MATCH(ROW()-ROW($B$1),'Carga Pre'!$O$2:$O$4996,0)),"")</f>
        <v>---</v>
      </c>
      <c r="I12" s="15">
        <f>IFERROR(INDEX('Carga Pre'!$H$2:H5006,MATCH(ROW()-ROW($B$1),'Carga Pre'!$O$2:$O$4996,0)),"")</f>
        <v>603</v>
      </c>
      <c r="J12" s="15" t="str">
        <f>IFERROR(INDEX('Carga Pre'!$I$2:I5006,MATCH(ROW()-ROW($B$1),'Carga Pre'!$O$2:$O$4996,0)),"")</f>
        <v>AF 6721</v>
      </c>
      <c r="K12" s="15" t="str">
        <f>IFERROR(INDEX('Carga Pre'!$J$2:J5006,MATCH(ROW()-ROW($B$1),'Carga Pre'!$O$2:$O$4996,0)),"")</f>
        <v>Guadalajara</v>
      </c>
      <c r="L12" s="22">
        <f>IFERROR(INDEX('Carga Pre'!$K$2:K5006,MATCH(ROW()-ROW($B$1),'Carga Pre'!$O$2:$O$4996,0)),"")</f>
        <v>45987.350694444445</v>
      </c>
      <c r="M12" s="15" t="str">
        <f>IFERROR(INDEX('Carga Pre'!$L$2:L5006,MATCH(ROW()-ROW($B$1),'Carga Pre'!$O$2:$O$4996,0)),"")</f>
        <v>F</v>
      </c>
      <c r="N12" s="25">
        <f t="shared" si="1"/>
        <v>5</v>
      </c>
      <c r="O12" s="25" t="str">
        <f>VLOOKUP(N12,'Time Chart'!$A$2:$D$25,4,0)</f>
        <v>04:00 A 04:59</v>
      </c>
      <c r="P12" s="26">
        <f t="shared" si="2"/>
        <v>9</v>
      </c>
      <c r="Q12" s="26" t="str">
        <f>VLOOKUP(P12,'Time Chart'!$A$2:$D$25,4,0)</f>
        <v>08:00 A 08:59</v>
      </c>
      <c r="R12" s="14" t="str">
        <f t="shared" si="3"/>
        <v>26/11/2025</v>
      </c>
      <c r="S12" s="15">
        <f>COUNTIFS(Hoja1!$R$2,"="&amp;R12)</f>
        <v>1</v>
      </c>
      <c r="T12" s="14" t="str">
        <f t="shared" si="4"/>
        <v>26/11/2025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Estafeta</v>
      </c>
      <c r="D13" s="15">
        <f>IFERROR(INDEX('Carga Pre'!$C$2:C5007,MATCH(ROW()-ROW($B$1),'Carga Pre'!$O$2:$O$4996,0)),"")</f>
        <v>734</v>
      </c>
      <c r="E13" s="15" t="str">
        <f>IFERROR(INDEX('Carga Pre'!$D$2:D5007,MATCH(ROW()-ROW($B$1),'Carga Pre'!$O$2:$O$4996,0)),"")</f>
        <v>E7 615</v>
      </c>
      <c r="F13" s="22">
        <f>IFERROR(INDEX('Carga Pre'!$E$2:$E$4996,MATCH(ROW()-ROW($B$1),'Carga Pre'!$O$2:$O$4996,0)),"")</f>
        <v>45987.208333333336</v>
      </c>
      <c r="G13" s="15" t="str">
        <f>IFERROR(INDEX('Carga Pre'!$F$2:F5007,MATCH(ROW()-ROW($B$1),'Carga Pre'!$O$2:$O$4996,0)),"")</f>
        <v>San Luis Potosí</v>
      </c>
      <c r="H13" s="15" t="str">
        <f>IFERROR(INDEX('Carga Pre'!$G$2:G5007,MATCH(ROW()-ROW($B$1),'Carga Pre'!$O$2:$O$4996,0)),"")</f>
        <v>---</v>
      </c>
      <c r="I13" s="15" t="str">
        <f>IFERROR(INDEX('Carga Pre'!$H$2:H5007,MATCH(ROW()-ROW($B$1),'Carga Pre'!$O$2:$O$4996,0)),"")</f>
        <v>601A</v>
      </c>
      <c r="J13" s="15" t="str">
        <f>IFERROR(INDEX('Carga Pre'!$I$2:I5007,MATCH(ROW()-ROW($B$1),'Carga Pre'!$O$2:$O$4996,0)),"")</f>
        <v>E7 615</v>
      </c>
      <c r="K13" s="15" t="str">
        <f>IFERROR(INDEX('Carga Pre'!$J$2:J5007,MATCH(ROW()-ROW($B$1),'Carga Pre'!$O$2:$O$4996,0)),"")</f>
        <v>Villahermosa</v>
      </c>
      <c r="L13" s="22">
        <f>IFERROR(INDEX('Carga Pre'!$K$2:K5007,MATCH(ROW()-ROW($B$1),'Carga Pre'!$O$2:$O$4996,0)),"")</f>
        <v>45987.229166666664</v>
      </c>
      <c r="M13" s="15" t="str">
        <f>IFERROR(INDEX('Carga Pre'!$L$2:L5007,MATCH(ROW()-ROW($B$1),'Carga Pre'!$O$2:$O$4996,0)),"")</f>
        <v>F</v>
      </c>
      <c r="N13" s="25">
        <f t="shared" si="1"/>
        <v>6</v>
      </c>
      <c r="O13" s="25" t="str">
        <f>VLOOKUP(N13,'Time Chart'!$A$2:$D$25,4,0)</f>
        <v>05:00 A 05:59</v>
      </c>
      <c r="P13" s="26">
        <f t="shared" si="2"/>
        <v>6</v>
      </c>
      <c r="Q13" s="26" t="str">
        <f>VLOOKUP(P13,'Time Chart'!$A$2:$D$25,4,0)</f>
        <v>05:00 A 05:59</v>
      </c>
      <c r="R13" s="14" t="str">
        <f t="shared" si="3"/>
        <v>26/11/2025</v>
      </c>
      <c r="S13" s="15">
        <f>COUNTIFS(Hoja1!$R$2,"="&amp;R13)</f>
        <v>1</v>
      </c>
      <c r="T13" s="14" t="str">
        <f t="shared" si="4"/>
        <v>26/11/2025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Estafeta</v>
      </c>
      <c r="D14" s="15">
        <f>IFERROR(INDEX('Carga Pre'!$C$2:C5008,MATCH(ROW()-ROW($B$1),'Carga Pre'!$O$2:$O$4996,0)),"")</f>
        <v>734</v>
      </c>
      <c r="E14" s="15" t="str">
        <f>IFERROR(INDEX('Carga Pre'!$D$2:D5008,MATCH(ROW()-ROW($B$1),'Carga Pre'!$O$2:$O$4996,0)),"")</f>
        <v>E7 711</v>
      </c>
      <c r="F14" s="22">
        <f>IFERROR(INDEX('Carga Pre'!$E$2:$E$4996,MATCH(ROW()-ROW($B$1),'Carga Pre'!$O$2:$O$4996,0)),"")</f>
        <v>45987.232638888891</v>
      </c>
      <c r="G14" s="15" t="str">
        <f>IFERROR(INDEX('Carga Pre'!$F$2:F5008,MATCH(ROW()-ROW($B$1),'Carga Pre'!$O$2:$O$4996,0)),"")</f>
        <v>San Luis Potosí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601B</v>
      </c>
      <c r="J14" s="15" t="str">
        <f>IFERROR(INDEX('Carga Pre'!$I$2:I5008,MATCH(ROW()-ROW($B$1),'Carga Pre'!$O$2:$O$4996,0)),"")</f>
        <v>E7 711</v>
      </c>
      <c r="K14" s="15" t="str">
        <f>IFERROR(INDEX('Carga Pre'!$J$2:J5008,MATCH(ROW()-ROW($B$1),'Carga Pre'!$O$2:$O$4996,0)),"")</f>
        <v>Villahermosa</v>
      </c>
      <c r="L14" s="22">
        <f>IFERROR(INDEX('Carga Pre'!$K$2:K5008,MATCH(ROW()-ROW($B$1),'Carga Pre'!$O$2:$O$4996,0)),"")</f>
        <v>45987.253472222219</v>
      </c>
      <c r="M14" s="15" t="str">
        <f>IFERROR(INDEX('Carga Pre'!$L$2:L5008,MATCH(ROW()-ROW($B$1),'Carga Pre'!$O$2:$O$4996,0)),"")</f>
        <v>F</v>
      </c>
      <c r="N14" s="25">
        <f t="shared" si="1"/>
        <v>6</v>
      </c>
      <c r="O14" s="25" t="str">
        <f>VLOOKUP(N14,'Time Chart'!$A$2:$D$25,4,0)</f>
        <v>05:00 A 05:59</v>
      </c>
      <c r="P14" s="26">
        <f t="shared" si="2"/>
        <v>7</v>
      </c>
      <c r="Q14" s="26" t="str">
        <f>VLOOKUP(P14,'Time Chart'!$A$2:$D$25,4,0)</f>
        <v>06:00 A 06:59</v>
      </c>
      <c r="R14" s="14" t="str">
        <f t="shared" si="3"/>
        <v>26/11/2025</v>
      </c>
      <c r="S14" s="15">
        <f>COUNTIFS(Hoja1!$R$2,"="&amp;R14)</f>
        <v>1</v>
      </c>
      <c r="T14" s="14" t="str">
        <f t="shared" si="4"/>
        <v>26/11/2025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National Airlines Cargo</v>
      </c>
      <c r="D15" s="15" t="str">
        <f>IFERROR(INDEX('Carga Pre'!$C$2:C5009,MATCH(ROW()-ROW($B$1),'Carga Pre'!$O$2:$O$4996,0)),"")</f>
        <v>74Y</v>
      </c>
      <c r="E15" s="15" t="str">
        <f>IFERROR(INDEX('Carga Pre'!$D$2:D5009,MATCH(ROW()-ROW($B$1),'Carga Pre'!$O$2:$O$4996,0)),"")</f>
        <v>N8 869</v>
      </c>
      <c r="F15" s="22">
        <f>IFERROR(INDEX('Carga Pre'!$E$2:$E$4996,MATCH(ROW()-ROW($B$1),'Carga Pre'!$O$2:$O$4996,0)),"")</f>
        <v>45987.270833333336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>
        <f>IFERROR(INDEX('Carga Pre'!$H$2:H5009,MATCH(ROW()-ROW($B$1),'Carga Pre'!$O$2:$O$4996,0)),"")</f>
        <v>604</v>
      </c>
      <c r="J15" s="15" t="str">
        <f>IFERROR(INDEX('Carga Pre'!$I$2:I5009,MATCH(ROW()-ROW($B$1),'Carga Pre'!$O$2:$O$4996,0)),"")</f>
        <v>N8 533</v>
      </c>
      <c r="K15" s="15" t="str">
        <f>IFERROR(INDEX('Carga Pre'!$J$2:J5009,MATCH(ROW()-ROW($B$1),'Carga Pre'!$O$2:$O$4996,0)),"")</f>
        <v>Anchorage</v>
      </c>
      <c r="L15" s="22">
        <f>IFERROR(INDEX('Carga Pre'!$K$2:K5009,MATCH(ROW()-ROW($B$1),'Carga Pre'!$O$2:$O$4996,0)),"")</f>
        <v>45987.395833333336</v>
      </c>
      <c r="M15" s="15" t="str">
        <f>IFERROR(INDEX('Carga Pre'!$L$2:L5009,MATCH(ROW()-ROW($B$1),'Carga Pre'!$O$2:$O$4996,0)),"")</f>
        <v>F</v>
      </c>
      <c r="N15" s="25">
        <f t="shared" si="1"/>
        <v>7</v>
      </c>
      <c r="O15" s="25" t="str">
        <f>VLOOKUP(N15,'Time Chart'!$A$2:$D$25,4,0)</f>
        <v>06:00 A 06:59</v>
      </c>
      <c r="P15" s="26">
        <f t="shared" si="2"/>
        <v>10</v>
      </c>
      <c r="Q15" s="26" t="str">
        <f>VLOOKUP(P15,'Time Chart'!$A$2:$D$25,4,0)</f>
        <v>09:00 A 09:59</v>
      </c>
      <c r="R15" s="14" t="str">
        <f t="shared" si="3"/>
        <v>26/11/2025</v>
      </c>
      <c r="S15" s="15">
        <f>COUNTIFS(Hoja1!$R$2,"="&amp;R15)</f>
        <v>1</v>
      </c>
      <c r="T15" s="14" t="str">
        <f t="shared" si="4"/>
        <v>26/11/2025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Cargojet Airways</v>
      </c>
      <c r="D16" s="15" t="str">
        <f>IFERROR(INDEX('Carga Pre'!$C$2:C5010,MATCH(ROW()-ROW($B$1),'Carga Pre'!$O$2:$O$4996,0)),"")</f>
        <v>75F</v>
      </c>
      <c r="E16" s="15" t="str">
        <f>IFERROR(INDEX('Carga Pre'!$D$2:D5010,MATCH(ROW()-ROW($B$1),'Carga Pre'!$O$2:$O$4996,0)),"")</f>
        <v>W8 905I</v>
      </c>
      <c r="F16" s="22">
        <f>IFERROR(INDEX('Carga Pre'!$E$2:$E$4996,MATCH(ROW()-ROW($B$1),'Carga Pre'!$O$2:$O$4996,0)),"")</f>
        <v>45987.288194444445</v>
      </c>
      <c r="G16" s="15" t="str">
        <f>IFERROR(INDEX('Carga Pre'!$F$2:F5010,MATCH(ROW()-ROW($B$1),'Carga Pre'!$O$2:$O$4996,0)),"")</f>
        <v>Cincinnati</v>
      </c>
      <c r="H16" s="15" t="str">
        <f>IFERROR(INDEX('Carga Pre'!$G$2:G5010,MATCH(ROW()-ROW($B$1),'Carga Pre'!$O$2:$O$4996,0)),"")</f>
        <v>---</v>
      </c>
      <c r="I16" s="15" t="str">
        <f>IFERROR(INDEX('Carga Pre'!$H$2:H5010,MATCH(ROW()-ROW($B$1),'Carga Pre'!$O$2:$O$4996,0)),"")</f>
        <v>601A</v>
      </c>
      <c r="J16" s="15" t="str">
        <f>IFERROR(INDEX('Carga Pre'!$I$2:I5010,MATCH(ROW()-ROW($B$1),'Carga Pre'!$O$2:$O$4996,0)),"")</f>
        <v>W8 906I</v>
      </c>
      <c r="K16" s="15" t="str">
        <f>IFERROR(INDEX('Carga Pre'!$J$2:J5010,MATCH(ROW()-ROW($B$1),'Carga Pre'!$O$2:$O$4996,0)),"")</f>
        <v>Cincinnati</v>
      </c>
      <c r="L16" s="22">
        <f>IFERROR(INDEX('Carga Pre'!$K$2:K5010,MATCH(ROW()-ROW($B$1),'Carga Pre'!$O$2:$O$4996,0)),"")</f>
        <v>45987.798611111109</v>
      </c>
      <c r="M16" s="15" t="str">
        <f>IFERROR(INDEX('Carga Pre'!$L$2:L5010,MATCH(ROW()-ROW($B$1),'Carga Pre'!$O$2:$O$4996,0)),"")</f>
        <v>F</v>
      </c>
      <c r="N16" s="25">
        <f t="shared" si="1"/>
        <v>7</v>
      </c>
      <c r="O16" s="25" t="str">
        <f>VLOOKUP(N16,'Time Chart'!$A$2:$D$25,4,0)</f>
        <v>06:00 A 06:59</v>
      </c>
      <c r="P16" s="26">
        <f t="shared" si="2"/>
        <v>20</v>
      </c>
      <c r="Q16" s="26" t="str">
        <f>VLOOKUP(P16,'Time Chart'!$A$2:$D$25,4,0)</f>
        <v>19:00 A 19:59</v>
      </c>
      <c r="R16" s="14" t="str">
        <f t="shared" si="3"/>
        <v>26/11/2025</v>
      </c>
      <c r="S16" s="15">
        <f>COUNTIFS(Hoja1!$R$2,"="&amp;R16)</f>
        <v>1</v>
      </c>
      <c r="T16" s="14" t="str">
        <f t="shared" si="4"/>
        <v>26/11/2025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activated</v>
      </c>
      <c r="C17" s="15" t="str">
        <f>IFERROR(INDEX('Carga Pre'!$B$2:$B$196,MATCH(ROW()-ROW($A$1),'Carga Pre'!$O$2:$O$196,0)),"")</f>
        <v>Atlas Air</v>
      </c>
      <c r="D17" s="15">
        <f>IFERROR(INDEX('Carga Pre'!$C$2:C5011,MATCH(ROW()-ROW($B$1),'Carga Pre'!$O$2:$O$4996,0)),"")</f>
        <v>744</v>
      </c>
      <c r="E17" s="15" t="str">
        <f>IFERROR(INDEX('Carga Pre'!$D$2:D5011,MATCH(ROW()-ROW($B$1),'Carga Pre'!$O$2:$O$4996,0)),"")</f>
        <v>5Y 8106</v>
      </c>
      <c r="F17" s="22">
        <f>IFERROR(INDEX('Carga Pre'!$E$2:$E$4996,MATCH(ROW()-ROW($B$1),'Carga Pre'!$O$2:$O$4996,0)),"")</f>
        <v>45987.291666666664</v>
      </c>
      <c r="G17" s="15" t="str">
        <f>IFERROR(INDEX('Carga Pre'!$F$2:F5011,MATCH(ROW()-ROW($B$1),'Carga Pre'!$O$2:$O$4996,0)),"")</f>
        <v>Anchorage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605A</v>
      </c>
      <c r="J17" s="15" t="str">
        <f>IFERROR(INDEX('Carga Pre'!$I$2:I5011,MATCH(ROW()-ROW($B$1),'Carga Pre'!$O$2:$O$4996,0)),"")</f>
        <v>5Y 8831</v>
      </c>
      <c r="K17" s="15" t="str">
        <f>IFERROR(INDEX('Carga Pre'!$J$2:J5011,MATCH(ROW()-ROW($B$1),'Carga Pre'!$O$2:$O$4996,0)),"")</f>
        <v>Los Angeles</v>
      </c>
      <c r="L17" s="22">
        <f>IFERROR(INDEX('Carga Pre'!$K$2:K5011,MATCH(ROW()-ROW($B$1),'Carga Pre'!$O$2:$O$4996,0)),"")</f>
        <v>45987.375</v>
      </c>
      <c r="M17" s="15" t="str">
        <f>IFERROR(INDEX('Carga Pre'!$L$2:L5011,MATCH(ROW()-ROW($B$1),'Carga Pre'!$O$2:$O$4996,0)),"")</f>
        <v>F</v>
      </c>
      <c r="N17" s="25">
        <f t="shared" si="1"/>
        <v>8</v>
      </c>
      <c r="O17" s="25" t="str">
        <f>VLOOKUP(N17,'Time Chart'!$A$2:$D$25,4,0)</f>
        <v>07:00 A 07:59</v>
      </c>
      <c r="P17" s="26">
        <f t="shared" si="2"/>
        <v>10</v>
      </c>
      <c r="Q17" s="26" t="str">
        <f>VLOOKUP(P17,'Time Chart'!$A$2:$D$25,4,0)</f>
        <v>09:00 A 09:59</v>
      </c>
      <c r="R17" s="14" t="str">
        <f t="shared" si="3"/>
        <v>26/11/2025</v>
      </c>
      <c r="S17" s="15">
        <f>COUNTIFS(Hoja1!$R$2,"="&amp;R17)</f>
        <v>1</v>
      </c>
      <c r="T17" s="14" t="str">
        <f t="shared" si="4"/>
        <v>26/11/2025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United Parcel Service</v>
      </c>
      <c r="D18" s="15">
        <f>IFERROR(INDEX('Carga Pre'!$C$2:C5012,MATCH(ROW()-ROW($B$1),'Carga Pre'!$O$2:$O$4996,0)),"")</f>
        <v>763</v>
      </c>
      <c r="E18" s="15" t="str">
        <f>IFERROR(INDEX('Carga Pre'!$D$2:D5012,MATCH(ROW()-ROW($B$1),'Carga Pre'!$O$2:$O$4996,0)),"")</f>
        <v>5X 320</v>
      </c>
      <c r="F18" s="22">
        <f>IFERROR(INDEX('Carga Pre'!$E$2:$E$4996,MATCH(ROW()-ROW($B$1),'Carga Pre'!$O$2:$O$4996,0)),"")</f>
        <v>45987.302083333336</v>
      </c>
      <c r="G18" s="15" t="str">
        <f>IFERROR(INDEX('Carga Pre'!$F$2:F5012,MATCH(ROW()-ROW($B$1),'Carga Pre'!$O$2:$O$4996,0)),"")</f>
        <v>Louisville</v>
      </c>
      <c r="H18" s="15" t="str">
        <f>IFERROR(INDEX('Carga Pre'!$G$2:G5012,MATCH(ROW()-ROW($B$1),'Carga Pre'!$O$2:$O$4996,0)),"")</f>
        <v>---</v>
      </c>
      <c r="I18" s="15" t="str">
        <f>IFERROR(INDEX('Carga Pre'!$H$2:H5012,MATCH(ROW()-ROW($B$1),'Carga Pre'!$O$2:$O$4996,0)),"")</f>
        <v>601B</v>
      </c>
      <c r="J18" s="15" t="str">
        <f>IFERROR(INDEX('Carga Pre'!$I$2:I5012,MATCH(ROW()-ROW($B$1),'Carga Pre'!$O$2:$O$4996,0)),"")</f>
        <v>5X 321</v>
      </c>
      <c r="K18" s="15" t="str">
        <f>IFERROR(INDEX('Carga Pre'!$J$2:J5012,MATCH(ROW()-ROW($B$1),'Carga Pre'!$O$2:$O$4996,0)),"")</f>
        <v>Louisville</v>
      </c>
      <c r="L18" s="22">
        <f>IFERROR(INDEX('Carga Pre'!$K$2:K5012,MATCH(ROW()-ROW($B$1),'Carga Pre'!$O$2:$O$4996,0)),"")</f>
        <v>45987.853472222225</v>
      </c>
      <c r="M18" s="15" t="str">
        <f>IFERROR(INDEX('Carga Pre'!$L$2:L5012,MATCH(ROW()-ROW($B$1),'Carga Pre'!$O$2:$O$4996,0)),"")</f>
        <v>F</v>
      </c>
      <c r="N18" s="25">
        <f t="shared" si="1"/>
        <v>8</v>
      </c>
      <c r="O18" s="25" t="str">
        <f>VLOOKUP(N18,'Time Chart'!$A$2:$D$25,4,0)</f>
        <v>07:00 A 07:59</v>
      </c>
      <c r="P18" s="26">
        <f t="shared" si="2"/>
        <v>21</v>
      </c>
      <c r="Q18" s="26" t="str">
        <f>VLOOKUP(P18,'Time Chart'!$A$2:$D$25,4,0)</f>
        <v>20:00 A 20:59</v>
      </c>
      <c r="R18" s="14" t="str">
        <f t="shared" si="3"/>
        <v>26/11/2025</v>
      </c>
      <c r="S18" s="15">
        <f>COUNTIFS(Hoja1!$R$2,"="&amp;R18)</f>
        <v>1</v>
      </c>
      <c r="T18" s="14" t="str">
        <f t="shared" si="4"/>
        <v>26/11/2025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Cargojet Airways</v>
      </c>
      <c r="D19" s="15" t="str">
        <f>IFERROR(INDEX('Carga Pre'!$C$2:C5013,MATCH(ROW()-ROW($B$1),'Carga Pre'!$O$2:$O$4996,0)),"")</f>
        <v>76Y</v>
      </c>
      <c r="E19" s="15" t="str">
        <f>IFERROR(INDEX('Carga Pre'!$D$2:D5013,MATCH(ROW()-ROW($B$1),'Carga Pre'!$O$2:$O$4996,0)),"")</f>
        <v>W8 952</v>
      </c>
      <c r="F19" s="22">
        <f>IFERROR(INDEX('Carga Pre'!$E$2:$E$4996,MATCH(ROW()-ROW($B$1),'Carga Pre'!$O$2:$O$4996,0)),"")</f>
        <v>45987.40625</v>
      </c>
      <c r="G19" s="15" t="str">
        <f>IFERROR(INDEX('Carga Pre'!$F$2:F5013,MATCH(ROW()-ROW($B$1),'Carga Pre'!$O$2:$O$4996,0)),"")</f>
        <v>Cincinnati</v>
      </c>
      <c r="H19" s="15" t="str">
        <f>IFERROR(INDEX('Carga Pre'!$G$2:G5013,MATCH(ROW()-ROW($B$1),'Carga Pre'!$O$2:$O$4996,0)),"")</f>
        <v>---</v>
      </c>
      <c r="I19" s="15" t="str">
        <f>IFERROR(INDEX('Carga Pre'!$H$2:H5013,MATCH(ROW()-ROW($B$1),'Carga Pre'!$O$2:$O$4996,0)),"")</f>
        <v>601A</v>
      </c>
      <c r="J19" s="15" t="str">
        <f>IFERROR(INDEX('Carga Pre'!$I$2:I5013,MATCH(ROW()-ROW($B$1),'Carga Pre'!$O$2:$O$4996,0)),"")</f>
        <v>W8 951</v>
      </c>
      <c r="K19" s="15" t="str">
        <f>IFERROR(INDEX('Carga Pre'!$J$2:J5013,MATCH(ROW()-ROW($B$1),'Carga Pre'!$O$2:$O$4996,0)),"")</f>
        <v>Cincinnati</v>
      </c>
      <c r="L19" s="22">
        <f>IFERROR(INDEX('Carga Pre'!$K$2:K5013,MATCH(ROW()-ROW($B$1),'Carga Pre'!$O$2:$O$4996,0)),"")</f>
        <v>45987.875</v>
      </c>
      <c r="M19" s="15" t="str">
        <f>IFERROR(INDEX('Carga Pre'!$L$2:L5013,MATCH(ROW()-ROW($B$1),'Carga Pre'!$O$2:$O$4996,0)),"")</f>
        <v>F</v>
      </c>
      <c r="N19" s="25">
        <f t="shared" si="1"/>
        <v>10</v>
      </c>
      <c r="O19" s="25" t="str">
        <f>VLOOKUP(N19,'Time Chart'!$A$2:$D$25,4,0)</f>
        <v>09:00 A 09:59</v>
      </c>
      <c r="P19" s="26">
        <f t="shared" si="2"/>
        <v>22</v>
      </c>
      <c r="Q19" s="26" t="str">
        <f>VLOOKUP(P19,'Time Chart'!$A$2:$D$25,4,0)</f>
        <v>21:59 A 21:59</v>
      </c>
      <c r="R19" s="14" t="str">
        <f t="shared" si="3"/>
        <v>26/11/2025</v>
      </c>
      <c r="S19" s="15">
        <f>COUNTIFS(Hoja1!$R$2,"="&amp;R19)</f>
        <v>1</v>
      </c>
      <c r="T19" s="14" t="str">
        <f t="shared" si="4"/>
        <v>26/11/2025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Atlas Air</v>
      </c>
      <c r="D20" s="15">
        <f>IFERROR(INDEX('Carga Pre'!$C$2:C5014,MATCH(ROW()-ROW($B$1),'Carga Pre'!$O$2:$O$4996,0)),"")</f>
        <v>744</v>
      </c>
      <c r="E20" s="15" t="str">
        <f>IFERROR(INDEX('Carga Pre'!$D$2:D5014,MATCH(ROW()-ROW($B$1),'Carga Pre'!$O$2:$O$4996,0)),"")</f>
        <v>5Y 8176</v>
      </c>
      <c r="F20" s="22">
        <f>IFERROR(INDEX('Carga Pre'!$E$2:$E$4996,MATCH(ROW()-ROW($B$1),'Carga Pre'!$O$2:$O$4996,0)),"")</f>
        <v>45987.430555555555</v>
      </c>
      <c r="G20" s="15" t="str">
        <f>IFERROR(INDEX('Carga Pre'!$F$2:F5014,MATCH(ROW()-ROW($B$1),'Carga Pre'!$O$2:$O$4996,0)),"")</f>
        <v>Anchorage</v>
      </c>
      <c r="H20" s="15" t="str">
        <f>IFERROR(INDEX('Carga Pre'!$G$2:G5014,MATCH(ROW()-ROW($B$1),'Carga Pre'!$O$2:$O$4996,0)),"")</f>
        <v>---</v>
      </c>
      <c r="I20" s="15">
        <f>IFERROR(INDEX('Carga Pre'!$H$2:H5014,MATCH(ROW()-ROW($B$1),'Carga Pre'!$O$2:$O$4996,0)),"")</f>
        <v>602</v>
      </c>
      <c r="J20" s="15" t="str">
        <f>IFERROR(INDEX('Carga Pre'!$I$2:I5014,MATCH(ROW()-ROW($B$1),'Carga Pre'!$O$2:$O$4996,0)),"")</f>
        <v>5Y 8176</v>
      </c>
      <c r="K20" s="15" t="str">
        <f>IFERROR(INDEX('Carga Pre'!$J$2:J5014,MATCH(ROW()-ROW($B$1),'Carga Pre'!$O$2:$O$4996,0)),"")</f>
        <v>Memphis</v>
      </c>
      <c r="L20" s="22">
        <f>IFERROR(INDEX('Carga Pre'!$K$2:K5014,MATCH(ROW()-ROW($B$1),'Carga Pre'!$O$2:$O$4996,0)),"")</f>
        <v>45987.513888888891</v>
      </c>
      <c r="M20" s="15" t="str">
        <f>IFERROR(INDEX('Carga Pre'!$L$2:L5014,MATCH(ROW()-ROW($B$1),'Carga Pre'!$O$2:$O$4996,0)),"")</f>
        <v>F</v>
      </c>
      <c r="N20" s="25">
        <f t="shared" si="1"/>
        <v>11</v>
      </c>
      <c r="O20" s="25" t="str">
        <f>VLOOKUP(N20,'Time Chart'!$A$2:$D$25,4,0)</f>
        <v>10:00 A 10:59</v>
      </c>
      <c r="P20" s="26">
        <f t="shared" si="2"/>
        <v>13</v>
      </c>
      <c r="Q20" s="26" t="str">
        <f>VLOOKUP(P20,'Time Chart'!$A$2:$D$25,4,0)</f>
        <v>12:00 A 12:59</v>
      </c>
      <c r="R20" s="14" t="str">
        <f t="shared" si="3"/>
        <v>26/11/2025</v>
      </c>
      <c r="S20" s="15">
        <f>COUNTIFS(Hoja1!$R$2,"="&amp;R20)</f>
        <v>1</v>
      </c>
      <c r="T20" s="14" t="str">
        <f t="shared" si="4"/>
        <v>26/11/2025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Kalitta Air</v>
      </c>
      <c r="D21" s="15">
        <f>IFERROR(INDEX('Carga Pre'!$C$2:C5015,MATCH(ROW()-ROW($B$1),'Carga Pre'!$O$2:$O$4996,0)),"")</f>
        <v>744</v>
      </c>
      <c r="E21" s="15" t="str">
        <f>IFERROR(INDEX('Carga Pre'!$D$2:D5015,MATCH(ROW()-ROW($B$1),'Carga Pre'!$O$2:$O$4996,0)),"")</f>
        <v>K4 819</v>
      </c>
      <c r="F21" s="22">
        <f>IFERROR(INDEX('Carga Pre'!$E$2:$E$4996,MATCH(ROW()-ROW($B$1),'Carga Pre'!$O$2:$O$4996,0)),"")</f>
        <v>45987.458333333336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605A</v>
      </c>
      <c r="J21" s="15" t="str">
        <f>IFERROR(INDEX('Carga Pre'!$I$2:I5015,MATCH(ROW()-ROW($B$1),'Carga Pre'!$O$2:$O$4996,0)),"")</f>
        <v>K4 810</v>
      </c>
      <c r="K21" s="15" t="str">
        <f>IFERROR(INDEX('Carga Pre'!$J$2:J5015,MATCH(ROW()-ROW($B$1),'Carga Pre'!$O$2:$O$4996,0)),"")</f>
        <v>Anchorage</v>
      </c>
      <c r="L21" s="22">
        <f>IFERROR(INDEX('Carga Pre'!$K$2:K5015,MATCH(ROW()-ROW($B$1),'Carga Pre'!$O$2:$O$4996,0)),"")</f>
        <v>45987.5625</v>
      </c>
      <c r="M21" s="15" t="str">
        <f>IFERROR(INDEX('Carga Pre'!$L$2:L5015,MATCH(ROW()-ROW($B$1),'Carga Pre'!$O$2:$O$4996,0)),"")</f>
        <v>F</v>
      </c>
      <c r="N21" s="25">
        <f t="shared" si="1"/>
        <v>12</v>
      </c>
      <c r="O21" s="25" t="str">
        <f>VLOOKUP(N21,'Time Chart'!$A$2:$D$25,4,0)</f>
        <v>11:00 A 11:59</v>
      </c>
      <c r="P21" s="26">
        <f t="shared" si="2"/>
        <v>14</v>
      </c>
      <c r="Q21" s="26" t="str">
        <f>VLOOKUP(P21,'Time Chart'!$A$2:$D$25,4,0)</f>
        <v>13:00 A 13:59</v>
      </c>
      <c r="R21" s="14" t="str">
        <f t="shared" si="3"/>
        <v>26/11/2025</v>
      </c>
      <c r="S21" s="15">
        <f>COUNTIFS(Hoja1!$R$2,"="&amp;R21)</f>
        <v>1</v>
      </c>
      <c r="T21" s="14" t="str">
        <f t="shared" si="4"/>
        <v>26/11/2025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MasAir</v>
      </c>
      <c r="D22" s="15">
        <f>IFERROR(INDEX('Carga Pre'!$C$2:C5016,MATCH(ROW()-ROW($B$1),'Carga Pre'!$O$2:$O$4996,0)),"")</f>
        <v>332</v>
      </c>
      <c r="E22" s="15" t="str">
        <f>IFERROR(INDEX('Carga Pre'!$D$2:D5016,MATCH(ROW()-ROW($B$1),'Carga Pre'!$O$2:$O$4996,0)),"")</f>
        <v>M7 3228</v>
      </c>
      <c r="F22" s="22">
        <f>IFERROR(INDEX('Carga Pre'!$E$2:$E$4996,MATCH(ROW()-ROW($B$1),'Carga Pre'!$O$2:$O$4996,0)),"")</f>
        <v>45987.472222222219</v>
      </c>
      <c r="G22" s="15" t="str">
        <f>IFERROR(INDEX('Carga Pre'!$F$2:F5016,MATCH(ROW()-ROW($B$1),'Carga Pre'!$O$2:$O$4996,0)),"")</f>
        <v>Anchorage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603</v>
      </c>
      <c r="J22" s="15" t="str">
        <f>IFERROR(INDEX('Carga Pre'!$I$2:I5016,MATCH(ROW()-ROW($B$1),'Carga Pre'!$O$2:$O$4996,0)),"")</f>
        <v>M7 3114</v>
      </c>
      <c r="K22" s="15" t="str">
        <f>IFERROR(INDEX('Carga Pre'!$J$2:J5016,MATCH(ROW()-ROW($B$1),'Carga Pre'!$O$2:$O$4996,0)),"")</f>
        <v>Los Angeles</v>
      </c>
      <c r="L22" s="22">
        <f>IFERROR(INDEX('Carga Pre'!$K$2:K5016,MATCH(ROW()-ROW($B$1),'Carga Pre'!$O$2:$O$4996,0)),"")</f>
        <v>45987.555555555555</v>
      </c>
      <c r="M22" s="15" t="str">
        <f>IFERROR(INDEX('Carga Pre'!$L$2:L5016,MATCH(ROW()-ROW($B$1),'Carga Pre'!$O$2:$O$4996,0)),"")</f>
        <v>F</v>
      </c>
      <c r="N22" s="25">
        <f t="shared" si="1"/>
        <v>12</v>
      </c>
      <c r="O22" s="25" t="str">
        <f>VLOOKUP(N22,'Time Chart'!$A$2:$D$25,4,0)</f>
        <v>11:00 A 11:59</v>
      </c>
      <c r="P22" s="26">
        <f t="shared" si="2"/>
        <v>14</v>
      </c>
      <c r="Q22" s="26" t="str">
        <f>VLOOKUP(P22,'Time Chart'!$A$2:$D$25,4,0)</f>
        <v>13:00 A 13:59</v>
      </c>
      <c r="R22" s="14" t="str">
        <f t="shared" si="3"/>
        <v>26/11/2025</v>
      </c>
      <c r="S22" s="15">
        <f>COUNTIFS(Hoja1!$R$2,"="&amp;R22)</f>
        <v>1</v>
      </c>
      <c r="T22" s="14" t="str">
        <f t="shared" si="4"/>
        <v>26/11/2025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MasAir</v>
      </c>
      <c r="D23" s="15">
        <f>IFERROR(INDEX('Carga Pre'!$C$2:C5017,MATCH(ROW()-ROW($B$1),'Carga Pre'!$O$2:$O$4996,0)),"")</f>
        <v>333</v>
      </c>
      <c r="E23" s="15" t="str">
        <f>IFERROR(INDEX('Carga Pre'!$D$2:D5017,MATCH(ROW()-ROW($B$1),'Carga Pre'!$O$2:$O$4996,0)),"")</f>
        <v>M7 6813</v>
      </c>
      <c r="F23" s="22">
        <f>IFERROR(INDEX('Carga Pre'!$E$2:$E$4996,MATCH(ROW()-ROW($B$1),'Carga Pre'!$O$2:$O$4996,0)),"")</f>
        <v>45987.607638888891</v>
      </c>
      <c r="G23" s="15" t="str">
        <f>IFERROR(INDEX('Carga Pre'!$F$2:F5017,MATCH(ROW()-ROW($B$1),'Carga Pre'!$O$2:$O$4996,0)),"")</f>
        <v>Guadalajara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602</v>
      </c>
      <c r="J23" s="15" t="str">
        <f>IFERROR(INDEX('Carga Pre'!$I$2:I5017,MATCH(ROW()-ROW($B$1),'Carga Pre'!$O$2:$O$4996,0)),"")</f>
        <v>M7 6333</v>
      </c>
      <c r="K23" s="15" t="str">
        <f>IFERROR(INDEX('Carga Pre'!$J$2:J5017,MATCH(ROW()-ROW($B$1),'Carga Pre'!$O$2:$O$4996,0)),"")</f>
        <v>Bogotá</v>
      </c>
      <c r="L23" s="22">
        <f>IFERROR(INDEX('Carga Pre'!$K$2:K5017,MATCH(ROW()-ROW($B$1),'Carga Pre'!$O$2:$O$4996,0)),"")</f>
        <v>45987.690972222219</v>
      </c>
      <c r="M23" s="15" t="str">
        <f>IFERROR(INDEX('Carga Pre'!$L$2:L5017,MATCH(ROW()-ROW($B$1),'Carga Pre'!$O$2:$O$4996,0)),"")</f>
        <v>F</v>
      </c>
      <c r="N23" s="25">
        <f t="shared" si="1"/>
        <v>15</v>
      </c>
      <c r="O23" s="25" t="str">
        <f>VLOOKUP(N23,'Time Chart'!$A$2:$D$25,4,0)</f>
        <v>14:00 A 14:59</v>
      </c>
      <c r="P23" s="26">
        <f t="shared" si="2"/>
        <v>17</v>
      </c>
      <c r="Q23" s="26" t="str">
        <f>VLOOKUP(P23,'Time Chart'!$A$2:$D$25,4,0)</f>
        <v>16:00 A 16:59</v>
      </c>
      <c r="R23" s="14" t="str">
        <f t="shared" si="3"/>
        <v>26/11/2025</v>
      </c>
      <c r="S23" s="15">
        <f>COUNTIFS(Hoja1!$R$2,"="&amp;R23)</f>
        <v>1</v>
      </c>
      <c r="T23" s="14" t="str">
        <f t="shared" si="4"/>
        <v>26/11/2025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Turkish Airlines</v>
      </c>
      <c r="D24" s="15" t="str">
        <f>IFERROR(INDEX('Carga Pre'!$C$2:C5018,MATCH(ROW()-ROW($B$1),'Carga Pre'!$O$2:$O$4996,0)),"")</f>
        <v>77F</v>
      </c>
      <c r="E24" s="15" t="str">
        <f>IFERROR(INDEX('Carga Pre'!$D$2:D5018,MATCH(ROW()-ROW($B$1),'Carga Pre'!$O$2:$O$4996,0)),"")</f>
        <v>TK 6033</v>
      </c>
      <c r="F24" s="22">
        <f>IFERROR(INDEX('Carga Pre'!$E$2:$E$4996,MATCH(ROW()-ROW($B$1),'Carga Pre'!$O$2:$O$4996,0)),"")</f>
        <v>45987.649305555555</v>
      </c>
      <c r="G24" s="15" t="str">
        <f>IFERROR(INDEX('Carga Pre'!$F$2:F5018,MATCH(ROW()-ROW($B$1),'Carga Pre'!$O$2:$O$4996,0)),"")</f>
        <v>Liege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603</v>
      </c>
      <c r="J24" s="15" t="str">
        <f>IFERROR(INDEX('Carga Pre'!$I$2:I5018,MATCH(ROW()-ROW($B$1),'Carga Pre'!$O$2:$O$4996,0)),"")</f>
        <v>TK 6034</v>
      </c>
      <c r="K24" s="15" t="str">
        <f>IFERROR(INDEX('Carga Pre'!$J$2:J5018,MATCH(ROW()-ROW($B$1),'Carga Pre'!$O$2:$O$4996,0)),"")</f>
        <v>Houston</v>
      </c>
      <c r="L24" s="22">
        <f>IFERROR(INDEX('Carga Pre'!$K$2:K5018,MATCH(ROW()-ROW($B$1),'Carga Pre'!$O$2:$O$4996,0)),"")</f>
        <v>45987.753472222219</v>
      </c>
      <c r="M24" s="15" t="str">
        <f>IFERROR(INDEX('Carga Pre'!$L$2:L5018,MATCH(ROW()-ROW($B$1),'Carga Pre'!$O$2:$O$4996,0)),"")</f>
        <v>F</v>
      </c>
      <c r="N24" s="25">
        <f t="shared" si="1"/>
        <v>16</v>
      </c>
      <c r="O24" s="25" t="str">
        <f>VLOOKUP(N24,'Time Chart'!$A$2:$D$25,4,0)</f>
        <v>15:00 A 15:59</v>
      </c>
      <c r="P24" s="26">
        <f t="shared" si="2"/>
        <v>19</v>
      </c>
      <c r="Q24" s="26" t="str">
        <f>VLOOKUP(P24,'Time Chart'!$A$2:$D$25,4,0)</f>
        <v>18:00 A 18:59</v>
      </c>
      <c r="R24" s="14" t="str">
        <f t="shared" si="3"/>
        <v>26/11/2025</v>
      </c>
      <c r="S24" s="15">
        <f>COUNTIFS(Hoja1!$R$2,"="&amp;R24)</f>
        <v>1</v>
      </c>
      <c r="T24" s="14" t="str">
        <f t="shared" si="4"/>
        <v>26/11/2025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Lufthansa</v>
      </c>
      <c r="D25" s="15" t="str">
        <f>IFERROR(INDEX('Carga Pre'!$C$2:C5019,MATCH(ROW()-ROW($B$1),'Carga Pre'!$O$2:$O$4996,0)),"")</f>
        <v>77X</v>
      </c>
      <c r="E25" s="15" t="str">
        <f>IFERROR(INDEX('Carga Pre'!$D$2:D5019,MATCH(ROW()-ROW($B$1),'Carga Pre'!$O$2:$O$4996,0)),"")</f>
        <v>LH 8224</v>
      </c>
      <c r="F25" s="22">
        <f>IFERROR(INDEX('Carga Pre'!$E$2:$E$4996,MATCH(ROW()-ROW($B$1),'Carga Pre'!$O$2:$O$4996,0)),"")</f>
        <v>45987.673611111109</v>
      </c>
      <c r="G25" s="15" t="str">
        <f>IFERROR(INDEX('Carga Pre'!$F$2:F5019,MATCH(ROW()-ROW($B$1),'Carga Pre'!$O$2:$O$4996,0)),"")</f>
        <v>Frankfurt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605A</v>
      </c>
      <c r="J25" s="15" t="str">
        <f>IFERROR(INDEX('Carga Pre'!$I$2:I5019,MATCH(ROW()-ROW($B$1),'Carga Pre'!$O$2:$O$4996,0)),"")</f>
        <v>LH 8225</v>
      </c>
      <c r="K25" s="15" t="str">
        <f>IFERROR(INDEX('Carga Pre'!$J$2:J5019,MATCH(ROW()-ROW($B$1),'Carga Pre'!$O$2:$O$4996,0)),"")</f>
        <v>Guadalajara</v>
      </c>
      <c r="L25" s="22">
        <f>IFERROR(INDEX('Carga Pre'!$K$2:K5019,MATCH(ROW()-ROW($B$1),'Carga Pre'!$O$2:$O$4996,0)),"")</f>
        <v>45987.777777777781</v>
      </c>
      <c r="M25" s="15" t="str">
        <f>IFERROR(INDEX('Carga Pre'!$L$2:L5019,MATCH(ROW()-ROW($B$1),'Carga Pre'!$O$2:$O$4996,0)),"")</f>
        <v>F</v>
      </c>
      <c r="N25" s="25">
        <f t="shared" si="1"/>
        <v>17</v>
      </c>
      <c r="O25" s="25" t="str">
        <f>VLOOKUP(N25,'Time Chart'!$A$2:$D$25,4,0)</f>
        <v>16:00 A 16:59</v>
      </c>
      <c r="P25" s="26">
        <f t="shared" si="2"/>
        <v>19</v>
      </c>
      <c r="Q25" s="26" t="str">
        <f>VLOOKUP(P25,'Time Chart'!$A$2:$D$25,4,0)</f>
        <v>18:00 A 18:59</v>
      </c>
      <c r="R25" s="14" t="str">
        <f t="shared" si="3"/>
        <v>26/11/2025</v>
      </c>
      <c r="S25" s="15">
        <f>COUNTIFS(Hoja1!$R$2,"="&amp;R25)</f>
        <v>1</v>
      </c>
      <c r="T25" s="14" t="str">
        <f t="shared" si="4"/>
        <v>26/11/2025</v>
      </c>
      <c r="U25" s="15">
        <f>COUNTIFS(Hoja1!$R$2,"="&amp;T25)</f>
        <v>1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China Southerrn</v>
      </c>
      <c r="D26" s="15" t="str">
        <f>IFERROR(INDEX('Carga Pre'!$C$2:C5020,MATCH(ROW()-ROW($B$1),'Carga Pre'!$O$2:$O$4996,0)),"")</f>
        <v>77X</v>
      </c>
      <c r="E26" s="15" t="str">
        <f>IFERROR(INDEX('Carga Pre'!$D$2:D5020,MATCH(ROW()-ROW($B$1),'Carga Pre'!$O$2:$O$4996,0)),"")</f>
        <v>CZ 2521</v>
      </c>
      <c r="F26" s="22">
        <f>IFERROR(INDEX('Carga Pre'!$E$2:$E$4996,MATCH(ROW()-ROW($B$1),'Carga Pre'!$O$2:$O$4996,0)),"")</f>
        <v>45987.711805555555</v>
      </c>
      <c r="G26" s="15" t="str">
        <f>IFERROR(INDEX('Carga Pre'!$F$2:F5020,MATCH(ROW()-ROW($B$1),'Carga Pre'!$O$2:$O$4996,0)),"")</f>
        <v>Anchorage</v>
      </c>
      <c r="H26" s="15" t="str">
        <f>IFERROR(INDEX('Carga Pre'!$G$2:G5020,MATCH(ROW()-ROW($B$1),'Carga Pre'!$O$2:$O$4996,0)),"")</f>
        <v>---</v>
      </c>
      <c r="I26" s="15">
        <f>IFERROR(INDEX('Carga Pre'!$H$2:H5020,MATCH(ROW()-ROW($B$1),'Carga Pre'!$O$2:$O$4996,0)),"")</f>
        <v>604</v>
      </c>
      <c r="J26" s="15" t="str">
        <f>IFERROR(INDEX('Carga Pre'!$I$2:I5020,MATCH(ROW()-ROW($B$1),'Carga Pre'!$O$2:$O$4996,0)),"")</f>
        <v>CZ 2586</v>
      </c>
      <c r="K26" s="15" t="str">
        <f>IFERROR(INDEX('Carga Pre'!$J$2:J5020,MATCH(ROW()-ROW($B$1),'Carga Pre'!$O$2:$O$4996,0)),"")</f>
        <v>Los Angeles</v>
      </c>
      <c r="L26" s="22">
        <f>IFERROR(INDEX('Carga Pre'!$K$2:K5020,MATCH(ROW()-ROW($B$1),'Carga Pre'!$O$2:$O$4996,0)),"")</f>
        <v>45987.836805555555</v>
      </c>
      <c r="M26" s="15" t="str">
        <f>IFERROR(INDEX('Carga Pre'!$L$2:L5020,MATCH(ROW()-ROW($B$1),'Carga Pre'!$O$2:$O$4996,0)),"")</f>
        <v>F</v>
      </c>
      <c r="N26" s="25">
        <f t="shared" si="1"/>
        <v>18</v>
      </c>
      <c r="O26" s="25" t="str">
        <f>VLOOKUP(N26,'Time Chart'!$A$2:$D$25,4,0)</f>
        <v>17:00 A 17:59</v>
      </c>
      <c r="P26" s="26">
        <f t="shared" si="2"/>
        <v>21</v>
      </c>
      <c r="Q26" s="26" t="str">
        <f>VLOOKUP(P26,'Time Chart'!$A$2:$D$25,4,0)</f>
        <v>20:00 A 20:59</v>
      </c>
      <c r="R26" s="14" t="str">
        <f t="shared" si="3"/>
        <v>26/11/2025</v>
      </c>
      <c r="S26" s="15">
        <f>COUNTIFS(Hoja1!$R$2,"="&amp;R26)</f>
        <v>1</v>
      </c>
      <c r="T26" s="14" t="str">
        <f t="shared" si="4"/>
        <v>26/11/2025</v>
      </c>
      <c r="U26" s="15">
        <f>COUNTIFS(Hoja1!$R$2,"="&amp;T26)</f>
        <v>1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scheduled</v>
      </c>
      <c r="C27" s="15" t="str">
        <f>IFERROR(INDEX('Carga Pre'!$B$2:$B$196,MATCH(ROW()-ROW($A$1),'Carga Pre'!$O$2:$O$196,0)),"")</f>
        <v>Amerijet International</v>
      </c>
      <c r="D27" s="15" t="str">
        <f>IFERROR(INDEX('Carga Pre'!$C$2:C5021,MATCH(ROW()-ROW($B$1),'Carga Pre'!$O$2:$O$4996,0)),"")</f>
        <v>76Y</v>
      </c>
      <c r="E27" s="15" t="str">
        <f>IFERROR(INDEX('Carga Pre'!$D$2:D5021,MATCH(ROW()-ROW($B$1),'Carga Pre'!$O$2:$O$4996,0)),"")</f>
        <v>M6 723</v>
      </c>
      <c r="F27" s="22">
        <f>IFERROR(INDEX('Carga Pre'!$E$2:$E$4996,MATCH(ROW()-ROW($B$1),'Carga Pre'!$O$2:$O$4996,0)),"")</f>
        <v>45987.75</v>
      </c>
      <c r="G27" s="15" t="str">
        <f>IFERROR(INDEX('Carga Pre'!$F$2:F5021,MATCH(ROW()-ROW($B$1),'Carga Pre'!$O$2:$O$4996,0)),"")</f>
        <v>Miami</v>
      </c>
      <c r="H27" s="15" t="str">
        <f>IFERROR(INDEX('Carga Pre'!$G$2:G5021,MATCH(ROW()-ROW($B$1),'Carga Pre'!$O$2:$O$4996,0)),"")</f>
        <v>---</v>
      </c>
      <c r="I27" s="15" t="str">
        <f>IFERROR(INDEX('Carga Pre'!$H$2:H5021,MATCH(ROW()-ROW($B$1),'Carga Pre'!$O$2:$O$4996,0)),"")</f>
        <v>602B</v>
      </c>
      <c r="J27" s="15" t="str">
        <f>IFERROR(INDEX('Carga Pre'!$I$2:I5021,MATCH(ROW()-ROW($B$1),'Carga Pre'!$O$2:$O$4996,0)),"")</f>
        <v>M6 722</v>
      </c>
      <c r="K27" s="15" t="str">
        <f>IFERROR(INDEX('Carga Pre'!$J$2:J5021,MATCH(ROW()-ROW($B$1),'Carga Pre'!$O$2:$O$4996,0)),"")</f>
        <v>Miami</v>
      </c>
      <c r="L27" s="22">
        <f>IFERROR(INDEX('Carga Pre'!$K$2:K5021,MATCH(ROW()-ROW($B$1),'Carga Pre'!$O$2:$O$4996,0)),"")</f>
        <v>45987.833333333336</v>
      </c>
      <c r="M27" s="15" t="str">
        <f>IFERROR(INDEX('Carga Pre'!$L$2:L5021,MATCH(ROW()-ROW($B$1),'Carga Pre'!$O$2:$O$4996,0)),"")</f>
        <v>F</v>
      </c>
      <c r="N27" s="25">
        <f t="shared" si="1"/>
        <v>19</v>
      </c>
      <c r="O27" s="25" t="str">
        <f>VLOOKUP(N27,'Time Chart'!$A$2:$D$25,4,0)</f>
        <v>18:00 A 18:59</v>
      </c>
      <c r="P27" s="26">
        <f t="shared" si="2"/>
        <v>21</v>
      </c>
      <c r="Q27" s="26" t="str">
        <f>VLOOKUP(P27,'Time Chart'!$A$2:$D$25,4,0)</f>
        <v>20:00 A 20:59</v>
      </c>
      <c r="R27" s="14" t="str">
        <f t="shared" si="3"/>
        <v>26/11/2025</v>
      </c>
      <c r="S27" s="15">
        <f>COUNTIFS(Hoja1!$R$2,"="&amp;R27)</f>
        <v>1</v>
      </c>
      <c r="T27" s="14" t="str">
        <f t="shared" si="4"/>
        <v>26/11/2025</v>
      </c>
      <c r="U27" s="15">
        <f>COUNTIFS(Hoja1!$R$2,"="&amp;T27)</f>
        <v>1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Cathay Pacific</v>
      </c>
      <c r="D28" s="15" t="str">
        <f>IFERROR(INDEX('Carga Pre'!$C$2:C5022,MATCH(ROW()-ROW($B$1),'Carga Pre'!$O$2:$O$4996,0)),"")</f>
        <v>74N</v>
      </c>
      <c r="E28" s="15" t="str">
        <f>IFERROR(INDEX('Carga Pre'!$D$2:D5022,MATCH(ROW()-ROW($B$1),'Carga Pre'!$O$2:$O$4996,0)),"")</f>
        <v>CX 076</v>
      </c>
      <c r="F28" s="22">
        <f>IFERROR(INDEX('Carga Pre'!$E$2:$E$4996,MATCH(ROW()-ROW($B$1),'Carga Pre'!$O$2:$O$4996,0)),"")</f>
        <v>45987.868055555555</v>
      </c>
      <c r="G28" s="15" t="str">
        <f>IFERROR(INDEX('Carga Pre'!$F$2:F5022,MATCH(ROW()-ROW($B$1),'Carga Pre'!$O$2:$O$4996,0)),"")</f>
        <v>Anchorage</v>
      </c>
      <c r="H28" s="15" t="str">
        <f>IFERROR(INDEX('Carga Pre'!$G$2:G5022,MATCH(ROW()-ROW($B$1),'Carga Pre'!$O$2:$O$4996,0)),"")</f>
        <v>---</v>
      </c>
      <c r="I28" s="15" t="str">
        <f>IFERROR(INDEX('Carga Pre'!$H$2:H5022,MATCH(ROW()-ROW($B$1),'Carga Pre'!$O$2:$O$4996,0)),"")</f>
        <v>605A</v>
      </c>
      <c r="J28" s="15" t="str">
        <f>IFERROR(INDEX('Carga Pre'!$I$2:I5022,MATCH(ROW()-ROW($B$1),'Carga Pre'!$O$2:$O$4996,0)),"")</f>
        <v>CX 077</v>
      </c>
      <c r="K28" s="15" t="str">
        <f>IFERROR(INDEX('Carga Pre'!$J$2:J5022,MATCH(ROW()-ROW($B$1),'Carga Pre'!$O$2:$O$4996,0)),"")</f>
        <v>Guadalajara</v>
      </c>
      <c r="L28" s="22">
        <f>IFERROR(INDEX('Carga Pre'!$K$2:K5022,MATCH(ROW()-ROW($B$1),'Carga Pre'!$O$2:$O$4996,0)),"")</f>
        <v>45987.951388888891</v>
      </c>
      <c r="M28" s="15" t="str">
        <f>IFERROR(INDEX('Carga Pre'!$L$2:L5022,MATCH(ROW()-ROW($B$1),'Carga Pre'!$O$2:$O$4996,0)),"")</f>
        <v>F</v>
      </c>
      <c r="N28" s="25">
        <f t="shared" si="1"/>
        <v>21</v>
      </c>
      <c r="O28" s="25" t="str">
        <f>VLOOKUP(N28,'Time Chart'!$A$2:$D$25,4,0)</f>
        <v>20:00 A 20:59</v>
      </c>
      <c r="P28" s="26">
        <f t="shared" si="2"/>
        <v>23</v>
      </c>
      <c r="Q28" s="26" t="str">
        <f>VLOOKUP(P28,'Time Chart'!$A$2:$D$25,4,0)</f>
        <v>22:00 A 22:59</v>
      </c>
      <c r="R28" s="14" t="str">
        <f t="shared" si="3"/>
        <v>26/11/2025</v>
      </c>
      <c r="S28" s="15">
        <f>COUNTIFS(Hoja1!$R$2,"="&amp;R28)</f>
        <v>1</v>
      </c>
      <c r="T28" s="14" t="str">
        <f t="shared" si="4"/>
        <v>26/11/2025</v>
      </c>
      <c r="U28" s="15">
        <f>COUNTIFS(Hoja1!$R$2,"="&amp;T28)</f>
        <v>1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>Flight scheduled</v>
      </c>
      <c r="C29" s="15" t="str">
        <f>IFERROR(INDEX('Carga Pre'!$B$2:$B$196,MATCH(ROW()-ROW($A$1),'Carga Pre'!$O$2:$O$196,0)),"")</f>
        <v>Ethiopian Airlines</v>
      </c>
      <c r="D29" s="15" t="str">
        <f>IFERROR(INDEX('Carga Pre'!$C$2:C5023,MATCH(ROW()-ROW($B$1),'Carga Pre'!$O$2:$O$4996,0)),"")</f>
        <v>77X</v>
      </c>
      <c r="E29" s="15" t="str">
        <f>IFERROR(INDEX('Carga Pre'!$D$2:D5023,MATCH(ROW()-ROW($B$1),'Carga Pre'!$O$2:$O$4996,0)),"")</f>
        <v>ET 3516</v>
      </c>
      <c r="F29" s="22">
        <f>IFERROR(INDEX('Carga Pre'!$E$2:$E$4996,MATCH(ROW()-ROW($B$1),'Carga Pre'!$O$2:$O$4996,0)),"")</f>
        <v>45987.888888888891</v>
      </c>
      <c r="G29" s="15" t="str">
        <f>IFERROR(INDEX('Carga Pre'!$F$2:F5023,MATCH(ROW()-ROW($B$1),'Carga Pre'!$O$2:$O$4996,0)),"")</f>
        <v>Zaragoza</v>
      </c>
      <c r="H29" s="15" t="str">
        <f>IFERROR(INDEX('Carga Pre'!$G$2:G5023,MATCH(ROW()-ROW($B$1),'Carga Pre'!$O$2:$O$4996,0)),"")</f>
        <v>---</v>
      </c>
      <c r="I29" s="15">
        <f>IFERROR(INDEX('Carga Pre'!$H$2:H5023,MATCH(ROW()-ROW($B$1),'Carga Pre'!$O$2:$O$4996,0)),"")</f>
        <v>602</v>
      </c>
      <c r="J29" s="15" t="str">
        <f>IFERROR(INDEX('Carga Pre'!$I$2:I5023,MATCH(ROW()-ROW($B$1),'Carga Pre'!$O$2:$O$4996,0)),"")</f>
        <v>ET 3516</v>
      </c>
      <c r="K29" s="15" t="str">
        <f>IFERROR(INDEX('Carga Pre'!$J$2:J5023,MATCH(ROW()-ROW($B$1),'Carga Pre'!$O$2:$O$4996,0)),"")</f>
        <v>Bogotá</v>
      </c>
      <c r="L29" s="22">
        <f>IFERROR(INDEX('Carga Pre'!$K$2:K5023,MATCH(ROW()-ROW($B$1),'Carga Pre'!$O$2:$O$4996,0)),"")</f>
        <v>45987.961805555555</v>
      </c>
      <c r="M29" s="15" t="str">
        <f>IFERROR(INDEX('Carga Pre'!$L$2:L5023,MATCH(ROW()-ROW($B$1),'Carga Pre'!$O$2:$O$4996,0)),"")</f>
        <v>F</v>
      </c>
      <c r="N29" s="25">
        <f t="shared" si="1"/>
        <v>22</v>
      </c>
      <c r="O29" s="25" t="str">
        <f>VLOOKUP(N29,'Time Chart'!$A$2:$D$25,4,0)</f>
        <v>21:59 A 21:59</v>
      </c>
      <c r="P29" s="26">
        <f t="shared" si="2"/>
        <v>24</v>
      </c>
      <c r="Q29" s="26" t="str">
        <f>VLOOKUP(P29,'Time Chart'!$A$2:$D$25,4,0)</f>
        <v>23:00 A 23:59</v>
      </c>
      <c r="R29" s="14" t="str">
        <f t="shared" si="3"/>
        <v>26/11/2025</v>
      </c>
      <c r="S29" s="15">
        <f>COUNTIFS(Hoja1!$R$2,"="&amp;R29)</f>
        <v>1</v>
      </c>
      <c r="T29" s="14" t="str">
        <f t="shared" si="4"/>
        <v>26/11/2025</v>
      </c>
      <c r="U29" s="15">
        <f>COUNTIFS(Hoja1!$R$2,"="&amp;T29)</f>
        <v>1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>Flight scheduled</v>
      </c>
      <c r="C30" s="15" t="str">
        <f>IFERROR(INDEX('Carga Pre'!$B$2:$B$196,MATCH(ROW()-ROW($A$1),'Carga Pre'!$O$2:$O$196,0)),"")</f>
        <v>Estafeta</v>
      </c>
      <c r="D30" s="15">
        <f>IFERROR(INDEX('Carga Pre'!$C$2:C5024,MATCH(ROW()-ROW($B$1),'Carga Pre'!$O$2:$O$4996,0)),"")</f>
        <v>734</v>
      </c>
      <c r="E30" s="15" t="str">
        <f>IFERROR(INDEX('Carga Pre'!$D$2:D5024,MATCH(ROW()-ROW($B$1),'Carga Pre'!$O$2:$O$4996,0)),"")</f>
        <v>E7 610</v>
      </c>
      <c r="F30" s="22">
        <f>IFERROR(INDEX('Carga Pre'!$E$2:$E$4996,MATCH(ROW()-ROW($B$1),'Carga Pre'!$O$2:$O$4996,0)),"")</f>
        <v>45987.96875</v>
      </c>
      <c r="G30" s="15" t="str">
        <f>IFERROR(INDEX('Carga Pre'!$F$2:F5024,MATCH(ROW()-ROW($B$1),'Carga Pre'!$O$2:$O$4996,0)),"")</f>
        <v>Mérida</v>
      </c>
      <c r="H30" s="15" t="str">
        <f>IFERROR(INDEX('Carga Pre'!$G$2:G5024,MATCH(ROW()-ROW($B$1),'Carga Pre'!$O$2:$O$4996,0)),"")</f>
        <v>---</v>
      </c>
      <c r="I30" s="15" t="str">
        <f>IFERROR(INDEX('Carga Pre'!$H$2:H5024,MATCH(ROW()-ROW($B$1),'Carga Pre'!$O$2:$O$4996,0)),"")</f>
        <v>601A</v>
      </c>
      <c r="J30" s="15" t="str">
        <f>IFERROR(INDEX('Carga Pre'!$I$2:I5024,MATCH(ROW()-ROW($B$1),'Carga Pre'!$O$2:$O$4996,0)),"")</f>
        <v>E7 610</v>
      </c>
      <c r="K30" s="15" t="str">
        <f>IFERROR(INDEX('Carga Pre'!$J$2:J5024,MATCH(ROW()-ROW($B$1),'Carga Pre'!$O$2:$O$4996,0)),"")</f>
        <v>San Luis Potosí</v>
      </c>
      <c r="L30" s="22">
        <f>IFERROR(INDEX('Carga Pre'!$K$2:K5024,MATCH(ROW()-ROW($B$1),'Carga Pre'!$O$2:$O$4996,0)),"")</f>
        <v>45988.041666666664</v>
      </c>
      <c r="M30" s="15" t="str">
        <f>IFERROR(INDEX('Carga Pre'!$L$2:L5024,MATCH(ROW()-ROW($B$1),'Carga Pre'!$O$2:$O$4996,0)),"")</f>
        <v>F</v>
      </c>
      <c r="N30" s="25">
        <f t="shared" si="1"/>
        <v>24</v>
      </c>
      <c r="O30" s="25" t="str">
        <f>VLOOKUP(N30,'Time Chart'!$A$2:$D$25,4,0)</f>
        <v>23:00 A 23:59</v>
      </c>
      <c r="P30" s="26">
        <f t="shared" si="2"/>
        <v>2</v>
      </c>
      <c r="Q30" s="26" t="str">
        <f>VLOOKUP(P30,'Time Chart'!$A$2:$D$25,4,0)</f>
        <v>01:00 A 01:59</v>
      </c>
      <c r="R30" s="14" t="str">
        <f t="shared" si="3"/>
        <v>26/11/2025</v>
      </c>
      <c r="S30" s="15">
        <f>COUNTIFS(Hoja1!$R$2,"="&amp;R30)</f>
        <v>1</v>
      </c>
      <c r="T30" s="14" t="str">
        <f t="shared" si="4"/>
        <v>27/11/2025</v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2025-11-25T04:00:14Z</cp:lastPrinted>
  <dcterms:created xsi:type="dcterms:W3CDTF">2023-05-05T21:11:18Z</dcterms:created>
  <dcterms:modified xsi:type="dcterms:W3CDTF">2025-11-26T03:37:42Z</dcterms:modified>
  <cp:category/>
  <cp:contentStatus/>
</cp:coreProperties>
</file>