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100" yWindow="0" windowWidth="25600" windowHeight="16060" tabRatio="500"/>
  </bookViews>
  <sheets>
    <sheet name="KPIs" sheetId="1" r:id="rId1"/>
    <sheet name="Sample" sheetId="3" r:id="rId2"/>
    <sheet name="Instruction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  <c r="J35" i="1"/>
  <c r="K35" i="1"/>
  <c r="L35" i="1"/>
  <c r="M35" i="1"/>
  <c r="N35" i="1"/>
  <c r="C35" i="1"/>
  <c r="C26" i="1"/>
  <c r="C25" i="1"/>
  <c r="D25" i="1"/>
  <c r="D26" i="1"/>
  <c r="E25" i="1"/>
  <c r="E26" i="1"/>
  <c r="F25" i="1"/>
  <c r="F26" i="1"/>
  <c r="G25" i="1"/>
  <c r="G26" i="1"/>
  <c r="H25" i="1"/>
  <c r="H26" i="1"/>
  <c r="I25" i="1"/>
  <c r="I26" i="1"/>
  <c r="J25" i="1"/>
  <c r="J26" i="1"/>
  <c r="K25" i="1"/>
  <c r="K26" i="1"/>
  <c r="L25" i="1"/>
  <c r="L26" i="1"/>
  <c r="M25" i="1"/>
  <c r="M26" i="1"/>
  <c r="N25" i="1"/>
  <c r="N26" i="1"/>
  <c r="D20" i="1"/>
  <c r="E20" i="1"/>
  <c r="F20" i="1"/>
  <c r="G20" i="1"/>
  <c r="H20" i="1"/>
  <c r="I20" i="1"/>
  <c r="J20" i="1"/>
  <c r="K20" i="1"/>
  <c r="L20" i="1"/>
  <c r="M20" i="1"/>
  <c r="N20" i="1"/>
  <c r="C20" i="1"/>
  <c r="C14" i="1"/>
  <c r="D14" i="1"/>
  <c r="D16" i="1"/>
  <c r="E14" i="1"/>
  <c r="E16" i="1"/>
  <c r="F14" i="1"/>
  <c r="F16" i="1"/>
  <c r="G14" i="1"/>
  <c r="G16" i="1"/>
  <c r="H14" i="1"/>
  <c r="H16" i="1"/>
  <c r="I14" i="1"/>
  <c r="I16" i="1"/>
  <c r="J14" i="1"/>
  <c r="J16" i="1"/>
  <c r="K14" i="1"/>
  <c r="K16" i="1"/>
  <c r="L14" i="1"/>
  <c r="L16" i="1"/>
  <c r="M14" i="1"/>
  <c r="M16" i="1"/>
  <c r="N14" i="1"/>
  <c r="N16" i="1"/>
  <c r="C16" i="1"/>
  <c r="C8" i="1"/>
  <c r="D8" i="1"/>
  <c r="E8" i="1"/>
  <c r="E9" i="1"/>
  <c r="F8" i="1"/>
  <c r="F9" i="1"/>
  <c r="G8" i="1"/>
  <c r="G9" i="1"/>
  <c r="H8" i="1"/>
  <c r="H9" i="1"/>
  <c r="I8" i="1"/>
  <c r="I9" i="1"/>
  <c r="J8" i="1"/>
  <c r="J9" i="1"/>
  <c r="K8" i="1"/>
  <c r="K9" i="1"/>
  <c r="L8" i="1"/>
  <c r="L9" i="1"/>
  <c r="M8" i="1"/>
  <c r="M9" i="1"/>
  <c r="N8" i="1"/>
  <c r="N9" i="1"/>
  <c r="C9" i="1"/>
  <c r="D9" i="1"/>
  <c r="C10" i="1"/>
  <c r="P53" i="1"/>
  <c r="P52" i="1"/>
  <c r="P54" i="1"/>
  <c r="P55" i="1"/>
  <c r="C54" i="1"/>
  <c r="D55" i="1"/>
  <c r="D54" i="1"/>
  <c r="E55" i="1"/>
  <c r="E54" i="1"/>
  <c r="F55" i="1"/>
  <c r="F54" i="1"/>
  <c r="G55" i="1"/>
  <c r="G54" i="1"/>
  <c r="H55" i="1"/>
  <c r="H54" i="1"/>
  <c r="I55" i="1"/>
  <c r="I54" i="1"/>
  <c r="J55" i="1"/>
  <c r="J54" i="1"/>
  <c r="K55" i="1"/>
  <c r="K54" i="1"/>
  <c r="L55" i="1"/>
  <c r="L54" i="1"/>
  <c r="M55" i="1"/>
  <c r="M54" i="1"/>
  <c r="N55" i="1"/>
  <c r="C55" i="1"/>
  <c r="C49" i="1"/>
  <c r="D49" i="1"/>
  <c r="E49" i="1"/>
  <c r="F49" i="1"/>
  <c r="G49" i="1"/>
  <c r="H49" i="1"/>
  <c r="I49" i="1"/>
  <c r="J49" i="1"/>
  <c r="K49" i="1"/>
  <c r="L49" i="1"/>
  <c r="M49" i="1"/>
  <c r="N49" i="1"/>
  <c r="P47" i="1"/>
  <c r="P48" i="1"/>
  <c r="P49" i="1"/>
  <c r="P50" i="1"/>
  <c r="D50" i="1"/>
  <c r="E50" i="1"/>
  <c r="F50" i="1"/>
  <c r="G50" i="1"/>
  <c r="H50" i="1"/>
  <c r="I50" i="1"/>
  <c r="J50" i="1"/>
  <c r="K50" i="1"/>
  <c r="L50" i="1"/>
  <c r="M50" i="1"/>
  <c r="N50" i="1"/>
  <c r="C50" i="1"/>
  <c r="P31" i="1"/>
  <c r="P32" i="1"/>
  <c r="P33" i="1"/>
  <c r="P30" i="1"/>
  <c r="P34" i="1"/>
  <c r="P24" i="1"/>
  <c r="P23" i="1"/>
  <c r="P22" i="1"/>
  <c r="P25" i="1"/>
  <c r="P42" i="1"/>
  <c r="P45" i="1"/>
  <c r="D34" i="1"/>
  <c r="D42" i="1"/>
  <c r="D45" i="1"/>
  <c r="E34" i="1"/>
  <c r="E42" i="1"/>
  <c r="E45" i="1"/>
  <c r="F34" i="1"/>
  <c r="F42" i="1"/>
  <c r="F45" i="1"/>
  <c r="G34" i="1"/>
  <c r="G42" i="1"/>
  <c r="G45" i="1"/>
  <c r="H34" i="1"/>
  <c r="H42" i="1"/>
  <c r="H45" i="1"/>
  <c r="I34" i="1"/>
  <c r="I42" i="1"/>
  <c r="I45" i="1"/>
  <c r="J34" i="1"/>
  <c r="J42" i="1"/>
  <c r="J45" i="1"/>
  <c r="K34" i="1"/>
  <c r="K42" i="1"/>
  <c r="K45" i="1"/>
  <c r="L34" i="1"/>
  <c r="L42" i="1"/>
  <c r="L45" i="1"/>
  <c r="M34" i="1"/>
  <c r="M42" i="1"/>
  <c r="M45" i="1"/>
  <c r="N34" i="1"/>
  <c r="N42" i="1"/>
  <c r="N45" i="1"/>
  <c r="C34" i="1"/>
  <c r="C42" i="1"/>
  <c r="C45" i="1"/>
  <c r="P44" i="1"/>
  <c r="D44" i="1"/>
  <c r="E44" i="1"/>
  <c r="F44" i="1"/>
  <c r="G44" i="1"/>
  <c r="H44" i="1"/>
  <c r="I44" i="1"/>
  <c r="J44" i="1"/>
  <c r="K44" i="1"/>
  <c r="L44" i="1"/>
  <c r="M44" i="1"/>
  <c r="N44" i="1"/>
  <c r="C44" i="1"/>
  <c r="N54" i="1"/>
  <c r="P12" i="1"/>
  <c r="P17" i="1"/>
  <c r="P13" i="1"/>
  <c r="P14" i="1"/>
  <c r="P27" i="1"/>
  <c r="P40" i="1"/>
  <c r="P36" i="1"/>
  <c r="P41" i="1"/>
  <c r="D17" i="1"/>
  <c r="D40" i="1"/>
  <c r="D36" i="1"/>
  <c r="D41" i="1"/>
  <c r="E17" i="1"/>
  <c r="E27" i="1"/>
  <c r="E40" i="1"/>
  <c r="E36" i="1"/>
  <c r="E41" i="1"/>
  <c r="F17" i="1"/>
  <c r="F40" i="1"/>
  <c r="F36" i="1"/>
  <c r="F41" i="1"/>
  <c r="G17" i="1"/>
  <c r="G27" i="1"/>
  <c r="G40" i="1"/>
  <c r="G36" i="1"/>
  <c r="G41" i="1"/>
  <c r="H17" i="1"/>
  <c r="H27" i="1"/>
  <c r="H40" i="1"/>
  <c r="H36" i="1"/>
  <c r="H41" i="1"/>
  <c r="I17" i="1"/>
  <c r="I27" i="1"/>
  <c r="I40" i="1"/>
  <c r="I36" i="1"/>
  <c r="I41" i="1"/>
  <c r="J17" i="1"/>
  <c r="J27" i="1"/>
  <c r="J40" i="1"/>
  <c r="J36" i="1"/>
  <c r="J41" i="1"/>
  <c r="K17" i="1"/>
  <c r="K27" i="1"/>
  <c r="K40" i="1"/>
  <c r="K36" i="1"/>
  <c r="K41" i="1"/>
  <c r="L17" i="1"/>
  <c r="L27" i="1"/>
  <c r="L40" i="1"/>
  <c r="L36" i="1"/>
  <c r="L41" i="1"/>
  <c r="M17" i="1"/>
  <c r="M27" i="1"/>
  <c r="M40" i="1"/>
  <c r="M36" i="1"/>
  <c r="M41" i="1"/>
  <c r="N17" i="1"/>
  <c r="N27" i="1"/>
  <c r="N40" i="1"/>
  <c r="N36" i="1"/>
  <c r="N41" i="1"/>
  <c r="C17" i="1"/>
  <c r="C40" i="1"/>
  <c r="C36" i="1"/>
  <c r="C41" i="1"/>
  <c r="P28" i="1"/>
  <c r="P38" i="1"/>
  <c r="D28" i="1"/>
  <c r="D38" i="1"/>
  <c r="E28" i="1"/>
  <c r="E38" i="1"/>
  <c r="F28" i="1"/>
  <c r="F38" i="1"/>
  <c r="G28" i="1"/>
  <c r="G38" i="1"/>
  <c r="H28" i="1"/>
  <c r="H38" i="1"/>
  <c r="I28" i="1"/>
  <c r="I38" i="1"/>
  <c r="J28" i="1"/>
  <c r="J38" i="1"/>
  <c r="K28" i="1"/>
  <c r="K38" i="1"/>
  <c r="L28" i="1"/>
  <c r="L38" i="1"/>
  <c r="M28" i="1"/>
  <c r="M38" i="1"/>
  <c r="N28" i="1"/>
  <c r="N38" i="1"/>
  <c r="P37" i="1"/>
  <c r="C28" i="1"/>
  <c r="C38" i="1"/>
  <c r="P7" i="1"/>
  <c r="P6" i="1"/>
  <c r="P8" i="1"/>
  <c r="P19" i="1"/>
  <c r="P15" i="1"/>
  <c r="P10" i="1"/>
  <c r="D15" i="1"/>
  <c r="E15" i="1"/>
  <c r="F15" i="1"/>
  <c r="G15" i="1"/>
  <c r="H15" i="1"/>
  <c r="I15" i="1"/>
  <c r="J15" i="1"/>
  <c r="K15" i="1"/>
  <c r="L15" i="1"/>
  <c r="M15" i="1"/>
  <c r="N15" i="1"/>
  <c r="C15" i="1"/>
  <c r="D27" i="1"/>
  <c r="D37" i="1"/>
  <c r="E37" i="1"/>
  <c r="F27" i="1"/>
  <c r="F37" i="1"/>
  <c r="G37" i="1"/>
  <c r="H37" i="1"/>
  <c r="I37" i="1"/>
  <c r="J37" i="1"/>
  <c r="K37" i="1"/>
  <c r="L37" i="1"/>
  <c r="M37" i="1"/>
  <c r="N37" i="1"/>
  <c r="C27" i="1"/>
  <c r="C37" i="1"/>
  <c r="D10" i="1"/>
  <c r="E10" i="1"/>
  <c r="F10" i="1"/>
  <c r="G10" i="1"/>
  <c r="H10" i="1"/>
  <c r="I10" i="1"/>
  <c r="J10" i="1"/>
  <c r="K10" i="1"/>
  <c r="L10" i="1"/>
  <c r="M10" i="1"/>
  <c r="N10" i="1"/>
</calcChain>
</file>

<file path=xl/sharedStrings.xml><?xml version="1.0" encoding="utf-8"?>
<sst xmlns="http://schemas.openxmlformats.org/spreadsheetml/2006/main" count="58" uniqueCount="58">
  <si>
    <t>New Customers</t>
  </si>
  <si>
    <t>New Users</t>
  </si>
  <si>
    <t>Lost Users</t>
  </si>
  <si>
    <t>Lost Customers</t>
  </si>
  <si>
    <t>Customers</t>
  </si>
  <si>
    <t>Revenues</t>
  </si>
  <si>
    <t>New Revenue from New Customers</t>
  </si>
  <si>
    <t>New Revenue from Existing Customers</t>
  </si>
  <si>
    <t>Cash</t>
  </si>
  <si>
    <t>Cash Out</t>
  </si>
  <si>
    <t>Cash In</t>
  </si>
  <si>
    <t>New Employees</t>
  </si>
  <si>
    <t>Employees</t>
  </si>
  <si>
    <t>Lost Employees</t>
  </si>
  <si>
    <t>Cost of Goods Sold</t>
  </si>
  <si>
    <t>Total Headcount</t>
  </si>
  <si>
    <t>Marketing Costs</t>
  </si>
  <si>
    <t>Personnel Costs</t>
  </si>
  <si>
    <t>Operational Costs</t>
  </si>
  <si>
    <t>Total Costs</t>
  </si>
  <si>
    <t>EBITDA</t>
  </si>
  <si>
    <t>Expenses</t>
  </si>
  <si>
    <t>Users</t>
  </si>
  <si>
    <t>Total Customers</t>
  </si>
  <si>
    <t>Lost Revenues</t>
  </si>
  <si>
    <t>Total Cash</t>
  </si>
  <si>
    <t>Dates</t>
  </si>
  <si>
    <t>Sales</t>
  </si>
  <si>
    <t>Total Sales (GMV)</t>
  </si>
  <si>
    <t>Total Revenues (MRR)</t>
  </si>
  <si>
    <t>Average Revenue per Customer (ARPU)</t>
  </si>
  <si>
    <t>New Customer ARPU</t>
  </si>
  <si>
    <t>Total Users (MAU)</t>
  </si>
  <si>
    <t>Customer Acquisition Cost (CAC)</t>
  </si>
  <si>
    <t>Conversion Rate</t>
  </si>
  <si>
    <t>Total</t>
  </si>
  <si>
    <t>Months to Recover CAC (MRC)</t>
  </si>
  <si>
    <t>New Customer MRC</t>
  </si>
  <si>
    <t>Customer Life Time Value (LTV)</t>
  </si>
  <si>
    <t>Customer Churn Rate</t>
  </si>
  <si>
    <t>User Churn Rate</t>
  </si>
  <si>
    <t>LTV / CAC</t>
  </si>
  <si>
    <t>Gross Margin</t>
  </si>
  <si>
    <t>EBITDA Margin</t>
  </si>
  <si>
    <t>Employee Churn Rate</t>
  </si>
  <si>
    <t>User Growth Rate</t>
  </si>
  <si>
    <t>Customer Growth Rate</t>
  </si>
  <si>
    <t>GMV Growth Rate</t>
  </si>
  <si>
    <t>Revenue Growth Rate</t>
  </si>
  <si>
    <t>Cost Growth Rate</t>
  </si>
  <si>
    <t>Profits</t>
  </si>
  <si>
    <t>Earnings Growth Rate</t>
  </si>
  <si>
    <t>KPIs</t>
  </si>
  <si>
    <t>ACME Inc</t>
  </si>
  <si>
    <t>#Metrics</t>
  </si>
  <si>
    <t>IDs</t>
  </si>
  <si>
    <t>Names</t>
  </si>
  <si>
    <t>Months of Runway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</si>
</sst>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7" fontId="2" fillId="0" borderId="0" xfId="0" applyNumberFormat="1" applyFont="1"/>
    <xf numFmtId="0" fontId="3" fillId="0" borderId="0" xfId="0" applyFont="1"/>
    <xf numFmtId="10" fontId="2" fillId="0" borderId="0" xfId="13" applyNumberFormat="1" applyFont="1"/>
    <xf numFmtId="44" fontId="2" fillId="0" borderId="0" xfId="12" applyFont="1"/>
    <xf numFmtId="164" fontId="2" fillId="0" borderId="0" xfId="12" applyNumberFormat="1" applyFont="1"/>
    <xf numFmtId="43" fontId="2" fillId="0" borderId="0" xfId="11" applyFont="1"/>
    <xf numFmtId="165" fontId="2" fillId="0" borderId="0" xfId="11" applyNumberFormat="1" applyFont="1"/>
    <xf numFmtId="165" fontId="2" fillId="0" borderId="0" xfId="0" applyNumberFormat="1" applyFont="1"/>
    <xf numFmtId="164" fontId="2" fillId="0" borderId="0" xfId="0" applyNumberFormat="1" applyFont="1"/>
    <xf numFmtId="44" fontId="2" fillId="0" borderId="0" xfId="0" applyNumberFormat="1" applyFont="1"/>
    <xf numFmtId="10" fontId="6" fillId="0" borderId="0" xfId="0" applyNumberFormat="1" applyFont="1"/>
    <xf numFmtId="0" fontId="2" fillId="0" borderId="0" xfId="0" applyFont="1" applyAlignment="1">
      <alignment horizontal="right"/>
    </xf>
  </cellXfs>
  <cellStyles count="102">
    <cellStyle name="Comma" xfId="11" builtinId="3"/>
    <cellStyle name="Currency" xfId="1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ormal" xfId="0" builtinId="0"/>
    <cellStyle name="Percent" xfId="1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18" workbookViewId="0">
      <selection activeCell="B50" sqref="B50"/>
    </sheetView>
  </sheetViews>
  <sheetFormatPr baseColWidth="10" defaultRowHeight="20" x14ac:dyDescent="0"/>
  <cols>
    <col min="1" max="1" width="13.6640625" style="1" customWidth="1"/>
    <col min="2" max="2" width="45.33203125" style="1" customWidth="1"/>
    <col min="3" max="14" width="18.83203125" style="1" bestFit="1" customWidth="1"/>
    <col min="15" max="15" width="12.6640625" style="1" customWidth="1"/>
    <col min="16" max="16" width="18.83203125" style="1" bestFit="1" customWidth="1"/>
    <col min="17" max="16384" width="10.83203125" style="1"/>
  </cols>
  <sheetData>
    <row r="1" spans="1:16">
      <c r="A1" s="1" t="s">
        <v>52</v>
      </c>
      <c r="B1" s="1" t="s">
        <v>53</v>
      </c>
    </row>
    <row r="3" spans="1:16">
      <c r="A3" s="1" t="s">
        <v>54</v>
      </c>
      <c r="B3" s="13" t="s">
        <v>26</v>
      </c>
      <c r="C3" s="2">
        <v>43831</v>
      </c>
      <c r="D3" s="2">
        <v>43862</v>
      </c>
      <c r="E3" s="2">
        <v>43891</v>
      </c>
      <c r="F3" s="2">
        <v>43922</v>
      </c>
      <c r="G3" s="2">
        <v>43952</v>
      </c>
      <c r="H3" s="2">
        <v>43983</v>
      </c>
      <c r="I3" s="2">
        <v>44013</v>
      </c>
      <c r="J3" s="2">
        <v>44044</v>
      </c>
      <c r="K3" s="2">
        <v>44075</v>
      </c>
      <c r="L3" s="2">
        <v>44105</v>
      </c>
      <c r="M3" s="2">
        <v>44136</v>
      </c>
      <c r="N3" s="2">
        <v>44166</v>
      </c>
      <c r="O3" s="2"/>
      <c r="P3" s="1" t="s">
        <v>35</v>
      </c>
    </row>
    <row r="4" spans="1:16">
      <c r="A4" s="1" t="s">
        <v>55</v>
      </c>
      <c r="B4" s="1" t="s">
        <v>56</v>
      </c>
    </row>
    <row r="5" spans="1:16">
      <c r="B5" s="3" t="s">
        <v>22</v>
      </c>
    </row>
    <row r="6" spans="1:16">
      <c r="A6" s="1">
        <v>1</v>
      </c>
      <c r="B6" s="1" t="s">
        <v>2</v>
      </c>
      <c r="C6" s="8">
        <v>0</v>
      </c>
      <c r="D6" s="8">
        <v>0</v>
      </c>
      <c r="E6" s="8">
        <v>2</v>
      </c>
      <c r="F6" s="8">
        <v>5</v>
      </c>
      <c r="G6" s="8">
        <v>2</v>
      </c>
      <c r="H6" s="8">
        <v>18</v>
      </c>
      <c r="I6" s="8">
        <v>120</v>
      </c>
      <c r="J6" s="8">
        <v>218</v>
      </c>
      <c r="K6" s="8">
        <v>350</v>
      </c>
      <c r="L6" s="8">
        <v>428</v>
      </c>
      <c r="M6" s="8">
        <v>634</v>
      </c>
      <c r="N6" s="8">
        <v>1</v>
      </c>
      <c r="O6" s="8"/>
      <c r="P6" s="9">
        <f>SUM(C6:N6)</f>
        <v>1778</v>
      </c>
    </row>
    <row r="7" spans="1:16">
      <c r="A7" s="1">
        <v>2</v>
      </c>
      <c r="B7" s="1" t="s">
        <v>1</v>
      </c>
      <c r="C7" s="8">
        <v>10</v>
      </c>
      <c r="D7" s="8">
        <v>15</v>
      </c>
      <c r="E7" s="8">
        <v>25</v>
      </c>
      <c r="F7" s="8">
        <v>98</v>
      </c>
      <c r="G7" s="8">
        <v>230</v>
      </c>
      <c r="H7" s="8">
        <v>420</v>
      </c>
      <c r="I7" s="8">
        <v>1600</v>
      </c>
      <c r="J7" s="8">
        <v>4300</v>
      </c>
      <c r="K7" s="8">
        <v>6312</v>
      </c>
      <c r="L7" s="8">
        <v>7823</v>
      </c>
      <c r="M7" s="8">
        <v>8680</v>
      </c>
      <c r="N7" s="8">
        <v>10328</v>
      </c>
      <c r="O7" s="8"/>
      <c r="P7" s="9">
        <f>SUM(C7:N7)</f>
        <v>39841</v>
      </c>
    </row>
    <row r="8" spans="1:16">
      <c r="A8" s="1">
        <v>3</v>
      </c>
      <c r="B8" s="1" t="s">
        <v>32</v>
      </c>
      <c r="C8" s="8">
        <f t="shared" ref="C8:N8" si="0">IF(ISNUMBER(B$8), B$8, 0)+C$7-C$6</f>
        <v>10</v>
      </c>
      <c r="D8" s="8">
        <f t="shared" si="0"/>
        <v>25</v>
      </c>
      <c r="E8" s="8">
        <f t="shared" si="0"/>
        <v>48</v>
      </c>
      <c r="F8" s="8">
        <f t="shared" si="0"/>
        <v>141</v>
      </c>
      <c r="G8" s="8">
        <f t="shared" si="0"/>
        <v>369</v>
      </c>
      <c r="H8" s="8">
        <f t="shared" si="0"/>
        <v>771</v>
      </c>
      <c r="I8" s="8">
        <f t="shared" si="0"/>
        <v>2251</v>
      </c>
      <c r="J8" s="8">
        <f t="shared" si="0"/>
        <v>6333</v>
      </c>
      <c r="K8" s="8">
        <f t="shared" si="0"/>
        <v>12295</v>
      </c>
      <c r="L8" s="8">
        <f t="shared" si="0"/>
        <v>19690</v>
      </c>
      <c r="M8" s="8">
        <f t="shared" si="0"/>
        <v>27736</v>
      </c>
      <c r="N8" s="8">
        <f t="shared" si="0"/>
        <v>38063</v>
      </c>
      <c r="O8" s="8"/>
      <c r="P8" s="9">
        <f>P7-P6</f>
        <v>38063</v>
      </c>
    </row>
    <row r="9" spans="1:16">
      <c r="A9" s="1">
        <v>4</v>
      </c>
      <c r="B9" s="1" t="s">
        <v>45</v>
      </c>
      <c r="C9" s="4">
        <f>IF(ISNUMBER(B$8), (C$8-B$8)/B$8, 0)</f>
        <v>0</v>
      </c>
      <c r="D9" s="4">
        <f>IF(ISNUMBER(C$8), (D$8-C$8)/C$8, 0)</f>
        <v>1.5</v>
      </c>
      <c r="E9" s="4">
        <f t="shared" ref="E9:N9" si="1">IF(ISNUMBER(D$8), (E$8-D$8)/D$8, 0)</f>
        <v>0.92</v>
      </c>
      <c r="F9" s="4">
        <f t="shared" si="1"/>
        <v>1.9375</v>
      </c>
      <c r="G9" s="4">
        <f t="shared" si="1"/>
        <v>1.6170212765957446</v>
      </c>
      <c r="H9" s="4">
        <f t="shared" si="1"/>
        <v>1.089430894308943</v>
      </c>
      <c r="I9" s="4">
        <f t="shared" si="1"/>
        <v>1.9195849546044099</v>
      </c>
      <c r="J9" s="4">
        <f t="shared" si="1"/>
        <v>1.8134162594402488</v>
      </c>
      <c r="K9" s="4">
        <f t="shared" si="1"/>
        <v>0.94141796936680877</v>
      </c>
      <c r="L9" s="4">
        <f t="shared" si="1"/>
        <v>0.60146400976006509</v>
      </c>
      <c r="M9" s="4">
        <f t="shared" si="1"/>
        <v>0.40863382427628236</v>
      </c>
      <c r="N9" s="4">
        <f t="shared" si="1"/>
        <v>0.37233198730891259</v>
      </c>
      <c r="O9" s="8"/>
      <c r="P9" s="9"/>
    </row>
    <row r="10" spans="1:16" s="4" customFormat="1">
      <c r="A10" s="1">
        <v>5</v>
      </c>
      <c r="B10" s="4" t="s">
        <v>40</v>
      </c>
      <c r="C10" s="4">
        <f t="shared" ref="C10:N10" si="2">IF(ISNUMBER(B$8), C$6/B$8, 0)</f>
        <v>0</v>
      </c>
      <c r="D10" s="4">
        <f t="shared" si="2"/>
        <v>0</v>
      </c>
      <c r="E10" s="4">
        <f t="shared" si="2"/>
        <v>0.08</v>
      </c>
      <c r="F10" s="4">
        <f t="shared" si="2"/>
        <v>0.10416666666666667</v>
      </c>
      <c r="G10" s="4">
        <f t="shared" si="2"/>
        <v>1.4184397163120567E-2</v>
      </c>
      <c r="H10" s="4">
        <f t="shared" si="2"/>
        <v>4.878048780487805E-2</v>
      </c>
      <c r="I10" s="4">
        <f t="shared" si="2"/>
        <v>0.1556420233463035</v>
      </c>
      <c r="J10" s="4">
        <f t="shared" si="2"/>
        <v>9.6845846290537538E-2</v>
      </c>
      <c r="K10" s="4">
        <f t="shared" si="2"/>
        <v>5.5266066635086056E-2</v>
      </c>
      <c r="L10" s="4">
        <f t="shared" si="2"/>
        <v>3.4810898739324928E-2</v>
      </c>
      <c r="M10" s="4">
        <f t="shared" si="2"/>
        <v>3.2199085830370747E-2</v>
      </c>
      <c r="N10" s="4">
        <f t="shared" si="2"/>
        <v>3.605422555523507E-5</v>
      </c>
      <c r="P10" s="4">
        <f>P6/P8</f>
        <v>4.6712030055434409E-2</v>
      </c>
    </row>
    <row r="11" spans="1:16">
      <c r="B11" s="3" t="s">
        <v>4</v>
      </c>
    </row>
    <row r="12" spans="1:16">
      <c r="A12" s="1">
        <v>7</v>
      </c>
      <c r="B12" s="1" t="s">
        <v>3</v>
      </c>
      <c r="C12" s="8">
        <v>0</v>
      </c>
      <c r="D12" s="8">
        <v>0</v>
      </c>
      <c r="E12" s="8">
        <v>2</v>
      </c>
      <c r="F12" s="8">
        <v>0</v>
      </c>
      <c r="G12" s="8">
        <v>2</v>
      </c>
      <c r="H12" s="8">
        <v>5</v>
      </c>
      <c r="I12" s="8">
        <v>13</v>
      </c>
      <c r="J12" s="8">
        <v>22</v>
      </c>
      <c r="K12" s="8">
        <v>22</v>
      </c>
      <c r="L12" s="8">
        <v>14</v>
      </c>
      <c r="M12" s="8">
        <v>20</v>
      </c>
      <c r="N12" s="8">
        <v>35</v>
      </c>
      <c r="O12" s="8"/>
      <c r="P12" s="9">
        <f>SUM(C12:N12)</f>
        <v>135</v>
      </c>
    </row>
    <row r="13" spans="1:16">
      <c r="A13" s="1">
        <v>8</v>
      </c>
      <c r="B13" s="1" t="s">
        <v>0</v>
      </c>
      <c r="C13" s="8">
        <v>1</v>
      </c>
      <c r="D13" s="8">
        <v>5</v>
      </c>
      <c r="E13" s="8">
        <v>8</v>
      </c>
      <c r="F13" s="8">
        <v>30</v>
      </c>
      <c r="G13" s="8">
        <v>60</v>
      </c>
      <c r="H13" s="8">
        <v>140</v>
      </c>
      <c r="I13" s="8">
        <v>240</v>
      </c>
      <c r="J13" s="8">
        <v>320</v>
      </c>
      <c r="K13" s="8">
        <v>250</v>
      </c>
      <c r="L13" s="8">
        <v>250</v>
      </c>
      <c r="M13" s="8">
        <v>340</v>
      </c>
      <c r="N13" s="8">
        <v>234</v>
      </c>
      <c r="O13" s="8"/>
      <c r="P13" s="9">
        <f>SUM(C13:N13)</f>
        <v>1878</v>
      </c>
    </row>
    <row r="14" spans="1:16">
      <c r="A14" s="1">
        <v>9</v>
      </c>
      <c r="B14" s="1" t="s">
        <v>23</v>
      </c>
      <c r="C14" s="8">
        <f t="shared" ref="C14:N14" si="3">IF(ISNUMBER(B$14), B$14, 0)+C$13-C$12</f>
        <v>1</v>
      </c>
      <c r="D14" s="8">
        <f t="shared" si="3"/>
        <v>6</v>
      </c>
      <c r="E14" s="8">
        <f t="shared" si="3"/>
        <v>12</v>
      </c>
      <c r="F14" s="8">
        <f t="shared" si="3"/>
        <v>42</v>
      </c>
      <c r="G14" s="8">
        <f t="shared" si="3"/>
        <v>100</v>
      </c>
      <c r="H14" s="8">
        <f t="shared" si="3"/>
        <v>235</v>
      </c>
      <c r="I14" s="8">
        <f t="shared" si="3"/>
        <v>462</v>
      </c>
      <c r="J14" s="8">
        <f t="shared" si="3"/>
        <v>760</v>
      </c>
      <c r="K14" s="8">
        <f t="shared" si="3"/>
        <v>988</v>
      </c>
      <c r="L14" s="8">
        <f t="shared" si="3"/>
        <v>1224</v>
      </c>
      <c r="M14" s="8">
        <f t="shared" si="3"/>
        <v>1544</v>
      </c>
      <c r="N14" s="8">
        <f t="shared" si="3"/>
        <v>1743</v>
      </c>
      <c r="O14" s="8"/>
      <c r="P14" s="9">
        <f>P13-P12</f>
        <v>1743</v>
      </c>
    </row>
    <row r="15" spans="1:16">
      <c r="A15" s="1">
        <v>10</v>
      </c>
      <c r="B15" s="1" t="s">
        <v>34</v>
      </c>
      <c r="C15" s="4">
        <f>C$14/C$8</f>
        <v>0.1</v>
      </c>
      <c r="D15" s="4">
        <f t="shared" ref="D15:P15" si="4">D$14/D$8</f>
        <v>0.24</v>
      </c>
      <c r="E15" s="4">
        <f t="shared" si="4"/>
        <v>0.25</v>
      </c>
      <c r="F15" s="4">
        <f t="shared" si="4"/>
        <v>0.2978723404255319</v>
      </c>
      <c r="G15" s="4">
        <f t="shared" si="4"/>
        <v>0.27100271002710025</v>
      </c>
      <c r="H15" s="4">
        <f t="shared" si="4"/>
        <v>0.30479896238651105</v>
      </c>
      <c r="I15" s="4">
        <f t="shared" si="4"/>
        <v>0.20524211461572633</v>
      </c>
      <c r="J15" s="4">
        <f t="shared" si="4"/>
        <v>0.12000631612190116</v>
      </c>
      <c r="K15" s="4">
        <f t="shared" si="4"/>
        <v>8.0357869052460354E-2</v>
      </c>
      <c r="L15" s="4">
        <f t="shared" si="4"/>
        <v>6.2163534789233116E-2</v>
      </c>
      <c r="M15" s="4">
        <f t="shared" si="4"/>
        <v>5.5667724257282954E-2</v>
      </c>
      <c r="N15" s="4">
        <f t="shared" si="4"/>
        <v>4.5792501904736882E-2</v>
      </c>
      <c r="O15" s="4"/>
      <c r="P15" s="4">
        <f t="shared" si="4"/>
        <v>4.5792501904736882E-2</v>
      </c>
    </row>
    <row r="16" spans="1:16">
      <c r="A16" s="1">
        <v>11</v>
      </c>
      <c r="B16" s="1" t="s">
        <v>46</v>
      </c>
      <c r="C16" s="4">
        <f>IF(ISNUMBER(B$14), (C$14-B$14)/B$14, 0)</f>
        <v>0</v>
      </c>
      <c r="D16" s="4">
        <f t="shared" ref="D16:N16" si="5">IF(ISNUMBER(C$14), (D$14-C$14)/C$14, 0)</f>
        <v>5</v>
      </c>
      <c r="E16" s="4">
        <f t="shared" si="5"/>
        <v>1</v>
      </c>
      <c r="F16" s="4">
        <f t="shared" si="5"/>
        <v>2.5</v>
      </c>
      <c r="G16" s="4">
        <f t="shared" si="5"/>
        <v>1.3809523809523809</v>
      </c>
      <c r="H16" s="4">
        <f t="shared" si="5"/>
        <v>1.35</v>
      </c>
      <c r="I16" s="4">
        <f t="shared" si="5"/>
        <v>0.96595744680851059</v>
      </c>
      <c r="J16" s="4">
        <f t="shared" si="5"/>
        <v>0.64502164502164505</v>
      </c>
      <c r="K16" s="4">
        <f t="shared" si="5"/>
        <v>0.3</v>
      </c>
      <c r="L16" s="4">
        <f t="shared" si="5"/>
        <v>0.23886639676113361</v>
      </c>
      <c r="M16" s="4">
        <f t="shared" si="5"/>
        <v>0.26143790849673204</v>
      </c>
      <c r="N16" s="4">
        <f t="shared" si="5"/>
        <v>0.12888601036269431</v>
      </c>
      <c r="O16" s="4"/>
      <c r="P16" s="4"/>
    </row>
    <row r="17" spans="1:16">
      <c r="A17" s="1">
        <v>12</v>
      </c>
      <c r="B17" s="1" t="s">
        <v>39</v>
      </c>
      <c r="C17" s="4">
        <f t="shared" ref="C17:N17" si="6">IF(ISNUMBER(B$14), C$12/B$14, 0)</f>
        <v>0</v>
      </c>
      <c r="D17" s="4">
        <f t="shared" si="6"/>
        <v>0</v>
      </c>
      <c r="E17" s="4">
        <f t="shared" si="6"/>
        <v>0.33333333333333331</v>
      </c>
      <c r="F17" s="4">
        <f t="shared" si="6"/>
        <v>0</v>
      </c>
      <c r="G17" s="4">
        <f t="shared" si="6"/>
        <v>4.7619047619047616E-2</v>
      </c>
      <c r="H17" s="4">
        <f t="shared" si="6"/>
        <v>0.05</v>
      </c>
      <c r="I17" s="4">
        <f t="shared" si="6"/>
        <v>5.5319148936170209E-2</v>
      </c>
      <c r="J17" s="4">
        <f t="shared" si="6"/>
        <v>4.7619047619047616E-2</v>
      </c>
      <c r="K17" s="4">
        <f t="shared" si="6"/>
        <v>2.8947368421052631E-2</v>
      </c>
      <c r="L17" s="4">
        <f t="shared" si="6"/>
        <v>1.417004048582996E-2</v>
      </c>
      <c r="M17" s="4">
        <f t="shared" si="6"/>
        <v>1.6339869281045753E-2</v>
      </c>
      <c r="N17" s="4">
        <f t="shared" si="6"/>
        <v>2.266839378238342E-2</v>
      </c>
      <c r="O17" s="4"/>
      <c r="P17" s="4">
        <f>IF(ISNUMBER(N$14), P$12/N$14, 0)</f>
        <v>7.7452667814113599E-2</v>
      </c>
    </row>
    <row r="18" spans="1:16">
      <c r="B18" s="3" t="s">
        <v>27</v>
      </c>
    </row>
    <row r="19" spans="1:16">
      <c r="A19" s="1">
        <v>14</v>
      </c>
      <c r="B19" s="1" t="s">
        <v>28</v>
      </c>
      <c r="C19" s="6">
        <v>20</v>
      </c>
      <c r="D19" s="6">
        <v>220</v>
      </c>
      <c r="E19" s="6">
        <v>540</v>
      </c>
      <c r="F19" s="6">
        <v>540</v>
      </c>
      <c r="G19" s="6">
        <v>540</v>
      </c>
      <c r="H19" s="6">
        <v>540</v>
      </c>
      <c r="I19" s="6">
        <v>540</v>
      </c>
      <c r="J19" s="6">
        <v>540</v>
      </c>
      <c r="K19" s="6">
        <v>540</v>
      </c>
      <c r="L19" s="6">
        <v>540</v>
      </c>
      <c r="M19" s="6">
        <v>540</v>
      </c>
      <c r="N19" s="6">
        <v>540</v>
      </c>
      <c r="O19" s="6"/>
      <c r="P19" s="10">
        <f>SUM(C19:N19)</f>
        <v>5640</v>
      </c>
    </row>
    <row r="20" spans="1:16">
      <c r="A20" s="1">
        <v>15</v>
      </c>
      <c r="B20" s="1" t="s">
        <v>47</v>
      </c>
      <c r="C20" s="4">
        <f>IF(ISNUMBER(B$19), (C$19-B$19)/B$19, 0)</f>
        <v>0</v>
      </c>
      <c r="D20" s="4">
        <f t="shared" ref="D20:N20" si="7">IF(ISNUMBER(C$19), (D$19-C$19)/C$19, 0)</f>
        <v>10</v>
      </c>
      <c r="E20" s="4">
        <f t="shared" si="7"/>
        <v>1.4545454545454546</v>
      </c>
      <c r="F20" s="4">
        <f t="shared" si="7"/>
        <v>0</v>
      </c>
      <c r="G20" s="4">
        <f t="shared" si="7"/>
        <v>0</v>
      </c>
      <c r="H20" s="4">
        <f t="shared" si="7"/>
        <v>0</v>
      </c>
      <c r="I20" s="4">
        <f t="shared" si="7"/>
        <v>0</v>
      </c>
      <c r="J20" s="4">
        <f t="shared" si="7"/>
        <v>0</v>
      </c>
      <c r="K20" s="4">
        <f t="shared" si="7"/>
        <v>0</v>
      </c>
      <c r="L20" s="4">
        <f t="shared" si="7"/>
        <v>0</v>
      </c>
      <c r="M20" s="4">
        <f t="shared" si="7"/>
        <v>0</v>
      </c>
      <c r="N20" s="4">
        <f t="shared" si="7"/>
        <v>0</v>
      </c>
      <c r="O20" s="6"/>
      <c r="P20" s="10"/>
    </row>
    <row r="21" spans="1:16">
      <c r="B21" s="3" t="s">
        <v>5</v>
      </c>
    </row>
    <row r="22" spans="1:16">
      <c r="A22" s="1">
        <v>17</v>
      </c>
      <c r="B22" s="1" t="s">
        <v>24</v>
      </c>
      <c r="C22" s="6">
        <v>0</v>
      </c>
      <c r="D22" s="6">
        <v>12</v>
      </c>
      <c r="E22" s="6">
        <v>34</v>
      </c>
      <c r="F22" s="6">
        <v>34</v>
      </c>
      <c r="G22" s="6">
        <v>66</v>
      </c>
      <c r="H22" s="6">
        <v>123</v>
      </c>
      <c r="I22" s="6">
        <v>345</v>
      </c>
      <c r="J22" s="6">
        <v>120</v>
      </c>
      <c r="K22" s="6">
        <v>234</v>
      </c>
      <c r="L22" s="6">
        <v>456</v>
      </c>
      <c r="M22" s="6">
        <v>456</v>
      </c>
      <c r="N22" s="6">
        <v>323</v>
      </c>
      <c r="O22" s="6"/>
      <c r="P22" s="10">
        <f>SUM(C22:N22)</f>
        <v>2203</v>
      </c>
    </row>
    <row r="23" spans="1:16">
      <c r="A23" s="1">
        <v>18</v>
      </c>
      <c r="B23" s="1" t="s">
        <v>7</v>
      </c>
      <c r="C23" s="6">
        <v>0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/>
      <c r="P23" s="10">
        <f>SUM(C23:N23)</f>
        <v>11</v>
      </c>
    </row>
    <row r="24" spans="1:16">
      <c r="A24" s="1">
        <v>19</v>
      </c>
      <c r="B24" s="1" t="s">
        <v>6</v>
      </c>
      <c r="C24" s="6">
        <v>20</v>
      </c>
      <c r="D24" s="6">
        <v>30</v>
      </c>
      <c r="E24" s="6">
        <v>56</v>
      </c>
      <c r="F24" s="6">
        <v>75</v>
      </c>
      <c r="G24" s="6">
        <v>567</v>
      </c>
      <c r="H24" s="6">
        <v>276</v>
      </c>
      <c r="I24" s="6">
        <v>654</v>
      </c>
      <c r="J24" s="6">
        <v>345</v>
      </c>
      <c r="K24" s="6">
        <v>234</v>
      </c>
      <c r="L24" s="6">
        <v>1234</v>
      </c>
      <c r="M24" s="6">
        <v>2346</v>
      </c>
      <c r="N24" s="6">
        <v>2448</v>
      </c>
      <c r="O24" s="6"/>
      <c r="P24" s="10">
        <f>SUM(C24:N24)</f>
        <v>8285</v>
      </c>
    </row>
    <row r="25" spans="1:16">
      <c r="A25" s="1">
        <v>20</v>
      </c>
      <c r="B25" s="1" t="s">
        <v>29</v>
      </c>
      <c r="C25" s="6">
        <f t="shared" ref="C25:N25" si="8">IF(ISNUMBER(B$25), B$25, 0)+C$24+C$23-C$22</f>
        <v>20</v>
      </c>
      <c r="D25" s="6">
        <f t="shared" si="8"/>
        <v>39</v>
      </c>
      <c r="E25" s="6">
        <f t="shared" si="8"/>
        <v>62</v>
      </c>
      <c r="F25" s="6">
        <f t="shared" si="8"/>
        <v>104</v>
      </c>
      <c r="G25" s="6">
        <f t="shared" si="8"/>
        <v>606</v>
      </c>
      <c r="H25" s="6">
        <f t="shared" si="8"/>
        <v>760</v>
      </c>
      <c r="I25" s="6">
        <f t="shared" si="8"/>
        <v>1070</v>
      </c>
      <c r="J25" s="6">
        <f t="shared" si="8"/>
        <v>1296</v>
      </c>
      <c r="K25" s="6">
        <f t="shared" si="8"/>
        <v>1297</v>
      </c>
      <c r="L25" s="6">
        <f t="shared" si="8"/>
        <v>2076</v>
      </c>
      <c r="M25" s="6">
        <f t="shared" si="8"/>
        <v>3967</v>
      </c>
      <c r="N25" s="6">
        <f t="shared" si="8"/>
        <v>6093</v>
      </c>
      <c r="O25" s="6"/>
      <c r="P25" s="10">
        <f>P24+P23-P22</f>
        <v>6093</v>
      </c>
    </row>
    <row r="26" spans="1:16">
      <c r="A26" s="1">
        <v>21</v>
      </c>
      <c r="B26" s="1" t="s">
        <v>48</v>
      </c>
      <c r="C26" s="4">
        <f>IF(ISNUMBER(B25), (C25-B25)/B25, 0)</f>
        <v>0</v>
      </c>
      <c r="D26" s="4">
        <f t="shared" ref="D26:N26" si="9">IF(ISNUMBER(C$25), (D$25-C$25)/C$25, 0)</f>
        <v>0.95</v>
      </c>
      <c r="E26" s="4">
        <f t="shared" si="9"/>
        <v>0.58974358974358976</v>
      </c>
      <c r="F26" s="4">
        <f t="shared" si="9"/>
        <v>0.67741935483870963</v>
      </c>
      <c r="G26" s="4">
        <f t="shared" si="9"/>
        <v>4.8269230769230766</v>
      </c>
      <c r="H26" s="4">
        <f t="shared" si="9"/>
        <v>0.25412541254125415</v>
      </c>
      <c r="I26" s="4">
        <f t="shared" si="9"/>
        <v>0.40789473684210525</v>
      </c>
      <c r="J26" s="4">
        <f t="shared" si="9"/>
        <v>0.21121495327102804</v>
      </c>
      <c r="K26" s="4">
        <f t="shared" si="9"/>
        <v>7.716049382716049E-4</v>
      </c>
      <c r="L26" s="4">
        <f t="shared" si="9"/>
        <v>0.60061680801850426</v>
      </c>
      <c r="M26" s="4">
        <f t="shared" si="9"/>
        <v>0.91088631984585744</v>
      </c>
      <c r="N26" s="4">
        <f t="shared" si="9"/>
        <v>0.53592135114696249</v>
      </c>
      <c r="O26" s="6"/>
      <c r="P26" s="10"/>
    </row>
    <row r="27" spans="1:16">
      <c r="A27" s="1">
        <v>22</v>
      </c>
      <c r="B27" s="1" t="s">
        <v>30</v>
      </c>
      <c r="C27" s="6">
        <f t="shared" ref="C27:N27" si="10">C$25/C$14</f>
        <v>20</v>
      </c>
      <c r="D27" s="6">
        <f t="shared" si="10"/>
        <v>6.5</v>
      </c>
      <c r="E27" s="6">
        <f t="shared" si="10"/>
        <v>5.166666666666667</v>
      </c>
      <c r="F27" s="6">
        <f t="shared" si="10"/>
        <v>2.4761904761904763</v>
      </c>
      <c r="G27" s="6">
        <f t="shared" si="10"/>
        <v>6.06</v>
      </c>
      <c r="H27" s="6">
        <f t="shared" si="10"/>
        <v>3.2340425531914891</v>
      </c>
      <c r="I27" s="6">
        <f t="shared" si="10"/>
        <v>2.3160173160173159</v>
      </c>
      <c r="J27" s="6">
        <f t="shared" si="10"/>
        <v>1.7052631578947368</v>
      </c>
      <c r="K27" s="6">
        <f t="shared" si="10"/>
        <v>1.3127530364372471</v>
      </c>
      <c r="L27" s="6">
        <f t="shared" si="10"/>
        <v>1.696078431372549</v>
      </c>
      <c r="M27" s="6">
        <f t="shared" si="10"/>
        <v>2.5693005181347148</v>
      </c>
      <c r="N27" s="6">
        <f t="shared" si="10"/>
        <v>3.495697074010327</v>
      </c>
      <c r="O27" s="6"/>
      <c r="P27" s="6">
        <f>P$25/P$14</f>
        <v>3.495697074010327</v>
      </c>
    </row>
    <row r="28" spans="1:16">
      <c r="A28" s="1">
        <v>23</v>
      </c>
      <c r="B28" s="1" t="s">
        <v>31</v>
      </c>
      <c r="C28" s="6">
        <f t="shared" ref="C28:N28" si="11">C$24/C$13</f>
        <v>20</v>
      </c>
      <c r="D28" s="6">
        <f t="shared" si="11"/>
        <v>6</v>
      </c>
      <c r="E28" s="6">
        <f t="shared" si="11"/>
        <v>7</v>
      </c>
      <c r="F28" s="6">
        <f t="shared" si="11"/>
        <v>2.5</v>
      </c>
      <c r="G28" s="6">
        <f t="shared" si="11"/>
        <v>9.4499999999999993</v>
      </c>
      <c r="H28" s="6">
        <f t="shared" si="11"/>
        <v>1.9714285714285715</v>
      </c>
      <c r="I28" s="6">
        <f t="shared" si="11"/>
        <v>2.7250000000000001</v>
      </c>
      <c r="J28" s="6">
        <f t="shared" si="11"/>
        <v>1.078125</v>
      </c>
      <c r="K28" s="6">
        <f t="shared" si="11"/>
        <v>0.93600000000000005</v>
      </c>
      <c r="L28" s="6">
        <f t="shared" si="11"/>
        <v>4.9359999999999999</v>
      </c>
      <c r="M28" s="6">
        <f t="shared" si="11"/>
        <v>6.9</v>
      </c>
      <c r="N28" s="6">
        <f t="shared" si="11"/>
        <v>10.461538461538462</v>
      </c>
      <c r="O28" s="6"/>
      <c r="P28" s="6">
        <f>P$24/P$13</f>
        <v>4.4116080937167199</v>
      </c>
    </row>
    <row r="29" spans="1:16">
      <c r="B29" s="3" t="s">
        <v>21</v>
      </c>
    </row>
    <row r="30" spans="1:16">
      <c r="A30" s="1">
        <v>25</v>
      </c>
      <c r="B30" s="1" t="s">
        <v>14</v>
      </c>
      <c r="C30" s="5">
        <v>5</v>
      </c>
      <c r="D30" s="5">
        <v>15</v>
      </c>
      <c r="E30" s="5">
        <v>35</v>
      </c>
      <c r="F30" s="5">
        <v>24</v>
      </c>
      <c r="G30" s="5">
        <v>20</v>
      </c>
      <c r="H30" s="5">
        <v>20</v>
      </c>
      <c r="I30" s="5">
        <v>20</v>
      </c>
      <c r="J30" s="5">
        <v>20</v>
      </c>
      <c r="K30" s="5">
        <v>20</v>
      </c>
      <c r="L30" s="5">
        <v>20</v>
      </c>
      <c r="M30" s="5">
        <v>20</v>
      </c>
      <c r="N30" s="5">
        <v>20</v>
      </c>
      <c r="O30" s="5"/>
      <c r="P30" s="11">
        <f>SUM(C30:N30)</f>
        <v>239</v>
      </c>
    </row>
    <row r="31" spans="1:16">
      <c r="A31" s="1">
        <v>26</v>
      </c>
      <c r="B31" s="1" t="s">
        <v>16</v>
      </c>
      <c r="C31" s="5">
        <v>12</v>
      </c>
      <c r="D31" s="5">
        <v>12</v>
      </c>
      <c r="E31" s="5">
        <v>12</v>
      </c>
      <c r="F31" s="5">
        <v>12</v>
      </c>
      <c r="G31" s="5">
        <v>12</v>
      </c>
      <c r="H31" s="5">
        <v>12</v>
      </c>
      <c r="I31" s="5">
        <v>12</v>
      </c>
      <c r="J31" s="5">
        <v>12</v>
      </c>
      <c r="K31" s="5">
        <v>12</v>
      </c>
      <c r="L31" s="5">
        <v>12</v>
      </c>
      <c r="M31" s="5">
        <v>12</v>
      </c>
      <c r="N31" s="5">
        <v>12</v>
      </c>
      <c r="O31" s="5"/>
      <c r="P31" s="11">
        <f t="shared" ref="P31:P33" si="12">SUM(C31:N31)</f>
        <v>144</v>
      </c>
    </row>
    <row r="32" spans="1:16">
      <c r="A32" s="1">
        <v>27</v>
      </c>
      <c r="B32" s="1" t="s">
        <v>17</v>
      </c>
      <c r="C32" s="5">
        <v>30</v>
      </c>
      <c r="D32" s="5">
        <v>30</v>
      </c>
      <c r="E32" s="5">
        <v>30</v>
      </c>
      <c r="F32" s="5">
        <v>30</v>
      </c>
      <c r="G32" s="5">
        <v>30</v>
      </c>
      <c r="H32" s="5">
        <v>30</v>
      </c>
      <c r="I32" s="5">
        <v>30</v>
      </c>
      <c r="J32" s="5">
        <v>30</v>
      </c>
      <c r="K32" s="5">
        <v>30</v>
      </c>
      <c r="L32" s="5">
        <v>30</v>
      </c>
      <c r="M32" s="5">
        <v>30</v>
      </c>
      <c r="N32" s="5">
        <v>30</v>
      </c>
      <c r="O32" s="5"/>
      <c r="P32" s="11">
        <f t="shared" si="12"/>
        <v>360</v>
      </c>
    </row>
    <row r="33" spans="1:16">
      <c r="A33" s="1">
        <v>28</v>
      </c>
      <c r="B33" s="1" t="s">
        <v>18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5">
        <v>10</v>
      </c>
      <c r="I33" s="5">
        <v>10</v>
      </c>
      <c r="J33" s="5">
        <v>10</v>
      </c>
      <c r="K33" s="5">
        <v>10</v>
      </c>
      <c r="L33" s="5">
        <v>10</v>
      </c>
      <c r="M33" s="5">
        <v>10</v>
      </c>
      <c r="N33" s="5">
        <v>10</v>
      </c>
      <c r="O33" s="5"/>
      <c r="P33" s="11">
        <f t="shared" si="12"/>
        <v>120</v>
      </c>
    </row>
    <row r="34" spans="1:16">
      <c r="A34" s="1">
        <v>29</v>
      </c>
      <c r="B34" s="1" t="s">
        <v>19</v>
      </c>
      <c r="C34" s="5">
        <f>SUM(C30:C33)</f>
        <v>57</v>
      </c>
      <c r="D34" s="5">
        <f t="shared" ref="D34:N34" si="13">SUM(D30:D33)</f>
        <v>67</v>
      </c>
      <c r="E34" s="5">
        <f t="shared" si="13"/>
        <v>87</v>
      </c>
      <c r="F34" s="5">
        <f t="shared" si="13"/>
        <v>76</v>
      </c>
      <c r="G34" s="5">
        <f t="shared" si="13"/>
        <v>72</v>
      </c>
      <c r="H34" s="5">
        <f t="shared" si="13"/>
        <v>72</v>
      </c>
      <c r="I34" s="5">
        <f t="shared" si="13"/>
        <v>72</v>
      </c>
      <c r="J34" s="5">
        <f t="shared" si="13"/>
        <v>72</v>
      </c>
      <c r="K34" s="5">
        <f t="shared" si="13"/>
        <v>72</v>
      </c>
      <c r="L34" s="5">
        <f t="shared" si="13"/>
        <v>72</v>
      </c>
      <c r="M34" s="5">
        <f t="shared" si="13"/>
        <v>72</v>
      </c>
      <c r="N34" s="5">
        <f t="shared" si="13"/>
        <v>72</v>
      </c>
      <c r="O34" s="5"/>
      <c r="P34" s="11">
        <f>SUM(P30:P33)</f>
        <v>863</v>
      </c>
    </row>
    <row r="35" spans="1:16">
      <c r="A35" s="1">
        <v>30</v>
      </c>
      <c r="B35" s="1" t="s">
        <v>49</v>
      </c>
      <c r="C35" s="4">
        <f>IF(ISNUMBER(B34), (C34-B34)/B34, 0)</f>
        <v>0</v>
      </c>
      <c r="D35" s="4">
        <f t="shared" ref="D35:N35" si="14">IF(ISNUMBER(C34), (D34-C34)/C34, 0)</f>
        <v>0.17543859649122806</v>
      </c>
      <c r="E35" s="4">
        <f t="shared" si="14"/>
        <v>0.29850746268656714</v>
      </c>
      <c r="F35" s="4">
        <f t="shared" si="14"/>
        <v>-0.12643678160919541</v>
      </c>
      <c r="G35" s="4">
        <f t="shared" si="14"/>
        <v>-5.2631578947368418E-2</v>
      </c>
      <c r="H35" s="4">
        <f t="shared" si="14"/>
        <v>0</v>
      </c>
      <c r="I35" s="4">
        <f t="shared" si="14"/>
        <v>0</v>
      </c>
      <c r="J35" s="4">
        <f t="shared" si="14"/>
        <v>0</v>
      </c>
      <c r="K35" s="4">
        <f t="shared" si="14"/>
        <v>0</v>
      </c>
      <c r="L35" s="4">
        <f t="shared" si="14"/>
        <v>0</v>
      </c>
      <c r="M35" s="4">
        <f t="shared" si="14"/>
        <v>0</v>
      </c>
      <c r="N35" s="4">
        <f t="shared" si="14"/>
        <v>0</v>
      </c>
      <c r="O35" s="5"/>
      <c r="P35" s="11"/>
    </row>
    <row r="36" spans="1:16">
      <c r="A36" s="1">
        <v>31</v>
      </c>
      <c r="B36" s="1" t="s">
        <v>33</v>
      </c>
      <c r="C36" s="5">
        <f t="shared" ref="C36:N36" si="15">C$31/C$13</f>
        <v>12</v>
      </c>
      <c r="D36" s="5">
        <f t="shared" si="15"/>
        <v>2.4</v>
      </c>
      <c r="E36" s="5">
        <f t="shared" si="15"/>
        <v>1.5</v>
      </c>
      <c r="F36" s="5">
        <f t="shared" si="15"/>
        <v>0.4</v>
      </c>
      <c r="G36" s="5">
        <f t="shared" si="15"/>
        <v>0.2</v>
      </c>
      <c r="H36" s="5">
        <f t="shared" si="15"/>
        <v>8.5714285714285715E-2</v>
      </c>
      <c r="I36" s="5">
        <f t="shared" si="15"/>
        <v>0.05</v>
      </c>
      <c r="J36" s="5">
        <f t="shared" si="15"/>
        <v>3.7499999999999999E-2</v>
      </c>
      <c r="K36" s="5">
        <f t="shared" si="15"/>
        <v>4.8000000000000001E-2</v>
      </c>
      <c r="L36" s="5">
        <f t="shared" si="15"/>
        <v>4.8000000000000001E-2</v>
      </c>
      <c r="M36" s="5">
        <f t="shared" si="15"/>
        <v>3.5294117647058823E-2</v>
      </c>
      <c r="N36" s="5">
        <f t="shared" si="15"/>
        <v>5.128205128205128E-2</v>
      </c>
      <c r="O36" s="5"/>
      <c r="P36" s="5">
        <f>P$31/P$13</f>
        <v>7.6677316293929709E-2</v>
      </c>
    </row>
    <row r="37" spans="1:16">
      <c r="A37" s="1">
        <v>32</v>
      </c>
      <c r="B37" s="1" t="s">
        <v>36</v>
      </c>
      <c r="C37" s="7">
        <f t="shared" ref="C37:N37" si="16">C$36/C$27</f>
        <v>0.6</v>
      </c>
      <c r="D37" s="7">
        <f t="shared" si="16"/>
        <v>0.3692307692307692</v>
      </c>
      <c r="E37" s="7">
        <f t="shared" si="16"/>
        <v>0.29032258064516125</v>
      </c>
      <c r="F37" s="7">
        <f t="shared" si="16"/>
        <v>0.16153846153846155</v>
      </c>
      <c r="G37" s="7">
        <f t="shared" si="16"/>
        <v>3.3003300330033007E-2</v>
      </c>
      <c r="H37" s="7">
        <f t="shared" si="16"/>
        <v>2.6503759398496241E-2</v>
      </c>
      <c r="I37" s="7">
        <f t="shared" si="16"/>
        <v>2.1588785046728974E-2</v>
      </c>
      <c r="J37" s="7">
        <f t="shared" si="16"/>
        <v>2.1990740740740741E-2</v>
      </c>
      <c r="K37" s="7">
        <f t="shared" si="16"/>
        <v>3.656437933693138E-2</v>
      </c>
      <c r="L37" s="7">
        <f t="shared" si="16"/>
        <v>2.8300578034682083E-2</v>
      </c>
      <c r="M37" s="7">
        <f t="shared" si="16"/>
        <v>1.3736858494343036E-2</v>
      </c>
      <c r="N37" s="7">
        <f t="shared" si="16"/>
        <v>1.4670050120567107E-2</v>
      </c>
      <c r="O37" s="7"/>
      <c r="P37" s="7">
        <f>P$36/P$27</f>
        <v>2.1934771426279254E-2</v>
      </c>
    </row>
    <row r="38" spans="1:16">
      <c r="A38" s="1">
        <v>33</v>
      </c>
      <c r="B38" s="1" t="s">
        <v>37</v>
      </c>
      <c r="C38" s="7">
        <f t="shared" ref="C38:N38" si="17">C$36/C$28</f>
        <v>0.6</v>
      </c>
      <c r="D38" s="7">
        <f t="shared" si="17"/>
        <v>0.39999999999999997</v>
      </c>
      <c r="E38" s="7">
        <f t="shared" si="17"/>
        <v>0.21428571428571427</v>
      </c>
      <c r="F38" s="7">
        <f t="shared" si="17"/>
        <v>0.16</v>
      </c>
      <c r="G38" s="7">
        <f t="shared" si="17"/>
        <v>2.1164021164021166E-2</v>
      </c>
      <c r="H38" s="7">
        <f t="shared" si="17"/>
        <v>4.3478260869565216E-2</v>
      </c>
      <c r="I38" s="7">
        <f t="shared" si="17"/>
        <v>1.834862385321101E-2</v>
      </c>
      <c r="J38" s="7">
        <f t="shared" si="17"/>
        <v>3.4782608695652174E-2</v>
      </c>
      <c r="K38" s="7">
        <f t="shared" si="17"/>
        <v>5.128205128205128E-2</v>
      </c>
      <c r="L38" s="7">
        <f t="shared" si="17"/>
        <v>9.7244732576985422E-3</v>
      </c>
      <c r="M38" s="7">
        <f t="shared" si="17"/>
        <v>5.1150895140664957E-3</v>
      </c>
      <c r="N38" s="7">
        <f t="shared" si="17"/>
        <v>4.9019607843137254E-3</v>
      </c>
      <c r="O38" s="7"/>
      <c r="P38" s="7">
        <f>P$36/P$28</f>
        <v>1.7380808690404346E-2</v>
      </c>
    </row>
    <row r="39" spans="1:16">
      <c r="B39" s="3" t="s">
        <v>50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>
      <c r="A40" s="1">
        <v>35</v>
      </c>
      <c r="B40" s="1" t="s">
        <v>38</v>
      </c>
      <c r="C40" s="5">
        <f>IF(C$17 &gt; 0, (1/C$17)*C$27, 0)</f>
        <v>0</v>
      </c>
      <c r="D40" s="5">
        <f t="shared" ref="D40:P40" si="18">IF(D$17 &gt; 0, (1/D$17)*D$27, 0)</f>
        <v>0</v>
      </c>
      <c r="E40" s="5">
        <f t="shared" si="18"/>
        <v>15.5</v>
      </c>
      <c r="F40" s="5">
        <f t="shared" si="18"/>
        <v>0</v>
      </c>
      <c r="G40" s="5">
        <f t="shared" si="18"/>
        <v>127.25999999999999</v>
      </c>
      <c r="H40" s="5">
        <f t="shared" si="18"/>
        <v>64.680851063829778</v>
      </c>
      <c r="I40" s="5">
        <f t="shared" si="18"/>
        <v>41.866466866466865</v>
      </c>
      <c r="J40" s="5">
        <f t="shared" si="18"/>
        <v>35.810526315789474</v>
      </c>
      <c r="K40" s="5">
        <f t="shared" si="18"/>
        <v>45.349650349650354</v>
      </c>
      <c r="L40" s="5">
        <f t="shared" si="18"/>
        <v>119.69467787114846</v>
      </c>
      <c r="M40" s="5">
        <f t="shared" si="18"/>
        <v>157.24119170984454</v>
      </c>
      <c r="N40" s="5">
        <f t="shared" si="18"/>
        <v>154.21017949348413</v>
      </c>
      <c r="O40" s="7"/>
      <c r="P40" s="5">
        <f t="shared" si="18"/>
        <v>45.133333333333333</v>
      </c>
    </row>
    <row r="41" spans="1:16">
      <c r="A41" s="1">
        <v>36</v>
      </c>
      <c r="B41" s="1" t="s">
        <v>41</v>
      </c>
      <c r="C41" s="7">
        <f t="shared" ref="C41:N41" si="19">C40/C36</f>
        <v>0</v>
      </c>
      <c r="D41" s="7">
        <f t="shared" si="19"/>
        <v>0</v>
      </c>
      <c r="E41" s="7">
        <f t="shared" si="19"/>
        <v>10.333333333333334</v>
      </c>
      <c r="F41" s="7">
        <f t="shared" si="19"/>
        <v>0</v>
      </c>
      <c r="G41" s="7">
        <f t="shared" si="19"/>
        <v>636.29999999999995</v>
      </c>
      <c r="H41" s="7">
        <f t="shared" si="19"/>
        <v>754.60992907801403</v>
      </c>
      <c r="I41" s="7">
        <f t="shared" si="19"/>
        <v>837.32933732933725</v>
      </c>
      <c r="J41" s="7">
        <f t="shared" si="19"/>
        <v>954.94736842105272</v>
      </c>
      <c r="K41" s="7">
        <f t="shared" si="19"/>
        <v>944.78438228438233</v>
      </c>
      <c r="L41" s="7">
        <f t="shared" si="19"/>
        <v>2493.6391223155929</v>
      </c>
      <c r="M41" s="7">
        <f t="shared" si="19"/>
        <v>4455.167098445595</v>
      </c>
      <c r="N41" s="7">
        <f t="shared" si="19"/>
        <v>3007.0985001229405</v>
      </c>
      <c r="O41" s="7"/>
      <c r="P41" s="7">
        <f>P40/P36</f>
        <v>588.61388888888894</v>
      </c>
    </row>
    <row r="42" spans="1:16">
      <c r="A42" s="1">
        <v>37</v>
      </c>
      <c r="B42" s="1" t="s">
        <v>20</v>
      </c>
      <c r="C42" s="10">
        <f t="shared" ref="C42:N42" si="20">C$25-C$34</f>
        <v>-37</v>
      </c>
      <c r="D42" s="10">
        <f t="shared" si="20"/>
        <v>-28</v>
      </c>
      <c r="E42" s="10">
        <f t="shared" si="20"/>
        <v>-25</v>
      </c>
      <c r="F42" s="10">
        <f t="shared" si="20"/>
        <v>28</v>
      </c>
      <c r="G42" s="10">
        <f t="shared" si="20"/>
        <v>534</v>
      </c>
      <c r="H42" s="10">
        <f t="shared" si="20"/>
        <v>688</v>
      </c>
      <c r="I42" s="10">
        <f t="shared" si="20"/>
        <v>998</v>
      </c>
      <c r="J42" s="10">
        <f t="shared" si="20"/>
        <v>1224</v>
      </c>
      <c r="K42" s="10">
        <f t="shared" si="20"/>
        <v>1225</v>
      </c>
      <c r="L42" s="10">
        <f t="shared" si="20"/>
        <v>2004</v>
      </c>
      <c r="M42" s="10">
        <f t="shared" si="20"/>
        <v>3895</v>
      </c>
      <c r="N42" s="10">
        <f t="shared" si="20"/>
        <v>6021</v>
      </c>
      <c r="P42" s="10">
        <f>P$25-P$34</f>
        <v>5230</v>
      </c>
    </row>
    <row r="43" spans="1:16">
      <c r="A43" s="1">
        <v>38</v>
      </c>
      <c r="B43" s="1" t="s">
        <v>51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P43" s="10"/>
    </row>
    <row r="44" spans="1:16">
      <c r="A44" s="1">
        <v>39</v>
      </c>
      <c r="B44" s="1" t="s">
        <v>42</v>
      </c>
      <c r="C44" s="4">
        <f t="shared" ref="C44:N44" si="21">(C$25-C$30)/C$25</f>
        <v>0.75</v>
      </c>
      <c r="D44" s="4">
        <f t="shared" si="21"/>
        <v>0.61538461538461542</v>
      </c>
      <c r="E44" s="4">
        <f t="shared" si="21"/>
        <v>0.43548387096774194</v>
      </c>
      <c r="F44" s="4">
        <f t="shared" si="21"/>
        <v>0.76923076923076927</v>
      </c>
      <c r="G44" s="4">
        <f t="shared" si="21"/>
        <v>0.96699669966996704</v>
      </c>
      <c r="H44" s="4">
        <f t="shared" si="21"/>
        <v>0.97368421052631582</v>
      </c>
      <c r="I44" s="4">
        <f t="shared" si="21"/>
        <v>0.98130841121495327</v>
      </c>
      <c r="J44" s="4">
        <f t="shared" si="21"/>
        <v>0.98456790123456794</v>
      </c>
      <c r="K44" s="4">
        <f t="shared" si="21"/>
        <v>0.98457979953739394</v>
      </c>
      <c r="L44" s="4">
        <f t="shared" si="21"/>
        <v>0.99036608863198461</v>
      </c>
      <c r="M44" s="4">
        <f t="shared" si="21"/>
        <v>0.99495840685656667</v>
      </c>
      <c r="N44" s="4">
        <f t="shared" si="21"/>
        <v>0.9967175447234532</v>
      </c>
      <c r="P44" s="4">
        <f>(P$25-P$30)/P$25</f>
        <v>0.96077465944526508</v>
      </c>
    </row>
    <row r="45" spans="1:16">
      <c r="A45" s="1">
        <v>40</v>
      </c>
      <c r="B45" s="1" t="s">
        <v>43</v>
      </c>
      <c r="C45" s="4">
        <f t="shared" ref="C45:N45" si="22">C$42/C$25</f>
        <v>-1.85</v>
      </c>
      <c r="D45" s="4">
        <f t="shared" si="22"/>
        <v>-0.71794871794871795</v>
      </c>
      <c r="E45" s="4">
        <f t="shared" si="22"/>
        <v>-0.40322580645161288</v>
      </c>
      <c r="F45" s="4">
        <f t="shared" si="22"/>
        <v>0.26923076923076922</v>
      </c>
      <c r="G45" s="4">
        <f t="shared" si="22"/>
        <v>0.88118811881188119</v>
      </c>
      <c r="H45" s="4">
        <f t="shared" si="22"/>
        <v>0.90526315789473688</v>
      </c>
      <c r="I45" s="4">
        <f t="shared" si="22"/>
        <v>0.93271028037383175</v>
      </c>
      <c r="J45" s="4">
        <f t="shared" si="22"/>
        <v>0.94444444444444442</v>
      </c>
      <c r="K45" s="4">
        <f t="shared" si="22"/>
        <v>0.94448727833461832</v>
      </c>
      <c r="L45" s="4">
        <f t="shared" si="22"/>
        <v>0.96531791907514453</v>
      </c>
      <c r="M45" s="4">
        <f t="shared" si="22"/>
        <v>0.98185026468364001</v>
      </c>
      <c r="N45" s="4">
        <f t="shared" si="22"/>
        <v>0.98818316100443127</v>
      </c>
      <c r="P45" s="4">
        <f>P$42/P$25</f>
        <v>0.85836205481700312</v>
      </c>
    </row>
    <row r="46" spans="1:16">
      <c r="B46" s="3" t="s">
        <v>8</v>
      </c>
    </row>
    <row r="47" spans="1:16">
      <c r="A47" s="1">
        <v>42</v>
      </c>
      <c r="B47" s="1" t="s">
        <v>9</v>
      </c>
      <c r="C47" s="5">
        <v>0</v>
      </c>
      <c r="D47" s="5">
        <v>100000</v>
      </c>
      <c r="E47" s="5">
        <v>100000</v>
      </c>
      <c r="F47" s="5">
        <v>100000</v>
      </c>
      <c r="G47" s="5">
        <v>100000</v>
      </c>
      <c r="H47" s="5">
        <v>100000</v>
      </c>
      <c r="I47" s="5">
        <v>100000</v>
      </c>
      <c r="J47" s="5">
        <v>100000</v>
      </c>
      <c r="K47" s="5">
        <v>100000</v>
      </c>
      <c r="L47" s="5">
        <v>100000</v>
      </c>
      <c r="M47" s="5">
        <v>100000</v>
      </c>
      <c r="N47" s="5">
        <v>100000</v>
      </c>
      <c r="P47" s="11">
        <f t="shared" ref="P47:P48" si="23">SUM(C47:N47)</f>
        <v>1100000</v>
      </c>
    </row>
    <row r="48" spans="1:16">
      <c r="A48" s="1">
        <v>43</v>
      </c>
      <c r="B48" s="1" t="s">
        <v>10</v>
      </c>
      <c r="C48" s="5">
        <v>1000000</v>
      </c>
      <c r="D48" s="5">
        <v>25000</v>
      </c>
      <c r="E48" s="5">
        <v>25000</v>
      </c>
      <c r="F48" s="5">
        <v>25000</v>
      </c>
      <c r="G48" s="5">
        <v>25000</v>
      </c>
      <c r="H48" s="5">
        <v>25000</v>
      </c>
      <c r="I48" s="5">
        <v>25000</v>
      </c>
      <c r="J48" s="5">
        <v>25000</v>
      </c>
      <c r="K48" s="5">
        <v>25000</v>
      </c>
      <c r="L48" s="5">
        <v>25000</v>
      </c>
      <c r="M48" s="5">
        <v>25000</v>
      </c>
      <c r="N48" s="5">
        <v>25000</v>
      </c>
      <c r="P48" s="11">
        <f t="shared" si="23"/>
        <v>1275000</v>
      </c>
    </row>
    <row r="49" spans="1:16">
      <c r="A49" s="1">
        <v>44</v>
      </c>
      <c r="B49" s="1" t="s">
        <v>25</v>
      </c>
      <c r="C49" s="5">
        <f>IF(ISNUMBER(B$49), B$49, 0)+C$48-C$47</f>
        <v>1000000</v>
      </c>
      <c r="D49" s="5">
        <f>IF(ISNUMBER(C$49),C$49, 0)+D$48-D$47</f>
        <v>925000</v>
      </c>
      <c r="E49" s="5">
        <f t="shared" ref="E49:N49" si="24">IF(ISNUMBER(D$49),D$49, 0)+E$48-E$47</f>
        <v>850000</v>
      </c>
      <c r="F49" s="5">
        <f t="shared" si="24"/>
        <v>775000</v>
      </c>
      <c r="G49" s="5">
        <f t="shared" si="24"/>
        <v>700000</v>
      </c>
      <c r="H49" s="5">
        <f t="shared" si="24"/>
        <v>625000</v>
      </c>
      <c r="I49" s="5">
        <f t="shared" si="24"/>
        <v>550000</v>
      </c>
      <c r="J49" s="5">
        <f t="shared" si="24"/>
        <v>475000</v>
      </c>
      <c r="K49" s="5">
        <f t="shared" si="24"/>
        <v>400000</v>
      </c>
      <c r="L49" s="5">
        <f t="shared" si="24"/>
        <v>325000</v>
      </c>
      <c r="M49" s="5">
        <f t="shared" si="24"/>
        <v>250000</v>
      </c>
      <c r="N49" s="5">
        <f t="shared" si="24"/>
        <v>175000</v>
      </c>
      <c r="P49" s="11">
        <f>P48-P47</f>
        <v>175000</v>
      </c>
    </row>
    <row r="50" spans="1:16">
      <c r="A50" s="1">
        <v>45</v>
      </c>
      <c r="B50" s="1" t="s">
        <v>57</v>
      </c>
      <c r="C50" s="7">
        <f>IF(C$47 &gt; 0, C$49/C$47, 0)</f>
        <v>0</v>
      </c>
      <c r="D50" s="7">
        <f t="shared" ref="D50:P50" si="25">IF(D$47 &gt; 0, D$49/D$47, 0)</f>
        <v>9.25</v>
      </c>
      <c r="E50" s="7">
        <f t="shared" si="25"/>
        <v>8.5</v>
      </c>
      <c r="F50" s="7">
        <f t="shared" si="25"/>
        <v>7.75</v>
      </c>
      <c r="G50" s="7">
        <f t="shared" si="25"/>
        <v>7</v>
      </c>
      <c r="H50" s="7">
        <f t="shared" si="25"/>
        <v>6.25</v>
      </c>
      <c r="I50" s="7">
        <f t="shared" si="25"/>
        <v>5.5</v>
      </c>
      <c r="J50" s="7">
        <f t="shared" si="25"/>
        <v>4.75</v>
      </c>
      <c r="K50" s="7">
        <f t="shared" si="25"/>
        <v>4</v>
      </c>
      <c r="L50" s="7">
        <f t="shared" si="25"/>
        <v>3.25</v>
      </c>
      <c r="M50" s="7">
        <f t="shared" si="25"/>
        <v>2.5</v>
      </c>
      <c r="N50" s="7">
        <f t="shared" si="25"/>
        <v>1.75</v>
      </c>
      <c r="P50" s="7">
        <f t="shared" si="25"/>
        <v>0.15909090909090909</v>
      </c>
    </row>
    <row r="51" spans="1:16">
      <c r="B51" s="3" t="s">
        <v>12</v>
      </c>
    </row>
    <row r="52" spans="1:16">
      <c r="A52" s="1">
        <v>47</v>
      </c>
      <c r="B52" s="1" t="s">
        <v>13</v>
      </c>
      <c r="C52" s="1">
        <v>0</v>
      </c>
      <c r="D52" s="1">
        <v>0</v>
      </c>
      <c r="E52" s="1">
        <v>2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P52" s="1">
        <f>SUM(C52:N52)</f>
        <v>6</v>
      </c>
    </row>
    <row r="53" spans="1:16">
      <c r="A53" s="1">
        <v>48</v>
      </c>
      <c r="B53" s="1" t="s">
        <v>11</v>
      </c>
      <c r="C53" s="1">
        <v>3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P53" s="1">
        <f t="shared" ref="P53" si="26">SUM(C53:N53)</f>
        <v>14</v>
      </c>
    </row>
    <row r="54" spans="1:16">
      <c r="A54" s="1">
        <v>49</v>
      </c>
      <c r="B54" s="1" t="s">
        <v>15</v>
      </c>
      <c r="C54" s="1">
        <f>IF(ISNUMBER(B$54), B$54, 0)+C$53-C$52</f>
        <v>3</v>
      </c>
      <c r="D54" s="1">
        <f>IF(ISNUMBER(#REF!),#REF!, 0)+D$53-D$52</f>
        <v>1</v>
      </c>
      <c r="E54" s="1">
        <f t="shared" ref="E54:N54" si="27">IF(ISNUMBER(C$54), C$54, 0)+E$53-E$52</f>
        <v>2</v>
      </c>
      <c r="F54" s="1">
        <f t="shared" si="27"/>
        <v>2</v>
      </c>
      <c r="G54" s="1">
        <f t="shared" si="27"/>
        <v>1</v>
      </c>
      <c r="H54" s="1">
        <f t="shared" si="27"/>
        <v>2</v>
      </c>
      <c r="I54" s="1">
        <f t="shared" si="27"/>
        <v>2</v>
      </c>
      <c r="J54" s="1">
        <f t="shared" si="27"/>
        <v>3</v>
      </c>
      <c r="K54" s="1">
        <f t="shared" si="27"/>
        <v>3</v>
      </c>
      <c r="L54" s="1">
        <f t="shared" si="27"/>
        <v>4</v>
      </c>
      <c r="M54" s="1">
        <f t="shared" si="27"/>
        <v>4</v>
      </c>
      <c r="N54" s="1">
        <f t="shared" si="27"/>
        <v>4</v>
      </c>
      <c r="P54" s="1">
        <f>P53-P52</f>
        <v>8</v>
      </c>
    </row>
    <row r="55" spans="1:16">
      <c r="A55" s="1">
        <v>50</v>
      </c>
      <c r="B55" s="1" t="s">
        <v>44</v>
      </c>
      <c r="C55" s="4">
        <f>IF(ISNUMBER(B$54), C$52/B$54, 0)</f>
        <v>0</v>
      </c>
      <c r="D55" s="4">
        <f t="shared" ref="D55:N55" si="28">IF(ISNUMBER(C$54), D$52/C$54, 0)</f>
        <v>0</v>
      </c>
      <c r="E55" s="4">
        <f t="shared" si="28"/>
        <v>2</v>
      </c>
      <c r="F55" s="4">
        <f t="shared" si="28"/>
        <v>0</v>
      </c>
      <c r="G55" s="4">
        <f t="shared" si="28"/>
        <v>1</v>
      </c>
      <c r="H55" s="4">
        <f t="shared" si="28"/>
        <v>1</v>
      </c>
      <c r="I55" s="4">
        <f t="shared" si="28"/>
        <v>0</v>
      </c>
      <c r="J55" s="4">
        <f t="shared" si="28"/>
        <v>0</v>
      </c>
      <c r="K55" s="4">
        <f t="shared" si="28"/>
        <v>0</v>
      </c>
      <c r="L55" s="4">
        <f t="shared" si="28"/>
        <v>0</v>
      </c>
      <c r="M55" s="4">
        <f t="shared" si="28"/>
        <v>0</v>
      </c>
      <c r="N55" s="4">
        <f t="shared" si="28"/>
        <v>0.25</v>
      </c>
      <c r="P55" s="4">
        <f>P52/P54</f>
        <v>0.75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KPIs</vt:lpstr>
      <vt:lpstr>Sample</vt:lpstr>
      <vt:lpstr>Instructions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de la Pena Ambite</dc:creator>
  <cp:lastModifiedBy>Isaac de la Pena Ambite</cp:lastModifiedBy>
  <dcterms:created xsi:type="dcterms:W3CDTF">2020-05-22T02:08:07Z</dcterms:created>
  <dcterms:modified xsi:type="dcterms:W3CDTF">2020-05-24T20:40:55Z</dcterms:modified>
</cp:coreProperties>
</file>